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https://connectglosac.sharepoint.com/teams/EAUCteam/Shared Documents/General/Carbon Coalition Offsetting/NEIRF/Final Documents/"/>
    </mc:Choice>
  </mc:AlternateContent>
  <xr:revisionPtr revIDLastSave="1" documentId="8_{A51E41EB-AEA1-4877-80F7-8D69484412EA}" xr6:coauthVersionLast="36" xr6:coauthVersionMax="47" xr10:uidLastSave="{CB4327FD-5A02-4B8E-9E7B-2C2E6AC14E33}"/>
  <bookViews>
    <workbookView xWindow="0" yWindow="0" windowWidth="21570" windowHeight="7980" xr2:uid="{00000000-000D-0000-FFFF-FFFF00000000}"/>
  </bookViews>
  <sheets>
    <sheet name="Guidance" sheetId="5" r:id="rId1"/>
    <sheet name="EAUC Financial Modelling Tool" sheetId="4" r:id="rId2"/>
  </sheets>
  <calcPr calcId="191028"/>
</workbook>
</file>

<file path=xl/calcChain.xml><?xml version="1.0" encoding="utf-8"?>
<calcChain xmlns="http://schemas.openxmlformats.org/spreadsheetml/2006/main">
  <c r="P31" i="4" l="1"/>
  <c r="Q31" i="4"/>
  <c r="R31" i="4"/>
  <c r="S31" i="4"/>
  <c r="O31" i="4"/>
  <c r="J31" i="4"/>
  <c r="K31" i="4"/>
  <c r="L31" i="4"/>
  <c r="M31" i="4"/>
  <c r="I31" i="4"/>
  <c r="D31" i="4"/>
  <c r="E31" i="4"/>
  <c r="F31" i="4"/>
  <c r="G31" i="4"/>
  <c r="C31" i="4"/>
  <c r="D27" i="4"/>
  <c r="J33" i="4" s="1"/>
  <c r="E27" i="4"/>
  <c r="K33" i="4" s="1"/>
  <c r="F27" i="4"/>
  <c r="R33" i="4" s="1"/>
  <c r="G27" i="4"/>
  <c r="S33" i="4" s="1"/>
  <c r="C27" i="4"/>
  <c r="O33" i="4" s="1"/>
  <c r="E20" i="4"/>
  <c r="F20" i="4"/>
  <c r="G20" i="4"/>
  <c r="H20" i="4"/>
  <c r="I20" i="4"/>
  <c r="J20" i="4"/>
  <c r="K20" i="4"/>
  <c r="L20" i="4"/>
  <c r="M20" i="4"/>
  <c r="N20" i="4"/>
  <c r="O20" i="4"/>
  <c r="P20" i="4"/>
  <c r="Q20" i="4"/>
  <c r="R20" i="4"/>
  <c r="S20" i="4"/>
  <c r="C32" i="4" s="1"/>
  <c r="T20" i="4"/>
  <c r="U20" i="4"/>
  <c r="V20" i="4"/>
  <c r="W20" i="4"/>
  <c r="X20" i="4"/>
  <c r="Y20" i="4"/>
  <c r="Z20" i="4"/>
  <c r="AA20" i="4"/>
  <c r="AB20" i="4"/>
  <c r="AC20" i="4"/>
  <c r="D32" i="4" s="1"/>
  <c r="AD20" i="4"/>
  <c r="F32" i="4" s="1"/>
  <c r="E21" i="4"/>
  <c r="F21" i="4"/>
  <c r="G21" i="4"/>
  <c r="H21" i="4"/>
  <c r="I21" i="4"/>
  <c r="J21" i="4"/>
  <c r="K21" i="4"/>
  <c r="L21" i="4"/>
  <c r="M21" i="4"/>
  <c r="N21" i="4"/>
  <c r="O21" i="4"/>
  <c r="P21" i="4"/>
  <c r="Q21" i="4"/>
  <c r="R21" i="4"/>
  <c r="S21" i="4"/>
  <c r="I34" i="4" s="1"/>
  <c r="T21" i="4"/>
  <c r="U21" i="4"/>
  <c r="V21" i="4"/>
  <c r="W21" i="4"/>
  <c r="X21" i="4"/>
  <c r="Y21" i="4"/>
  <c r="Z21" i="4"/>
  <c r="AA21" i="4"/>
  <c r="AB21" i="4"/>
  <c r="AC21" i="4"/>
  <c r="J32" i="4" s="1"/>
  <c r="AD21" i="4"/>
  <c r="E22" i="4"/>
  <c r="F22" i="4"/>
  <c r="G22" i="4"/>
  <c r="H22" i="4"/>
  <c r="I22" i="4"/>
  <c r="J22" i="4"/>
  <c r="K22" i="4"/>
  <c r="L22" i="4"/>
  <c r="M22" i="4"/>
  <c r="N22" i="4"/>
  <c r="O22" i="4"/>
  <c r="P22" i="4"/>
  <c r="Q22" i="4"/>
  <c r="R22" i="4"/>
  <c r="S22" i="4"/>
  <c r="O32" i="4" s="1"/>
  <c r="T22" i="4"/>
  <c r="U22" i="4"/>
  <c r="V22" i="4"/>
  <c r="W22" i="4"/>
  <c r="X22" i="4"/>
  <c r="Y22" i="4"/>
  <c r="Z22" i="4"/>
  <c r="AA22" i="4"/>
  <c r="AB22" i="4"/>
  <c r="AC22" i="4"/>
  <c r="AD22" i="4"/>
  <c r="Q34" i="4" s="1"/>
  <c r="D22" i="4"/>
  <c r="D21" i="4"/>
  <c r="D20" i="4"/>
  <c r="E33" i="4" l="1"/>
  <c r="P34" i="4"/>
  <c r="P33" i="4"/>
  <c r="D33" i="4"/>
  <c r="Q33" i="4"/>
  <c r="T33" i="4" s="1"/>
  <c r="Q32" i="4"/>
  <c r="N31" i="4"/>
  <c r="S32" i="4"/>
  <c r="K34" i="4"/>
  <c r="J34" i="4"/>
  <c r="H31" i="4"/>
  <c r="F34" i="4"/>
  <c r="O34" i="4"/>
  <c r="E34" i="4"/>
  <c r="G32" i="4"/>
  <c r="D34" i="4"/>
  <c r="R32" i="4"/>
  <c r="I33" i="4"/>
  <c r="E32" i="4"/>
  <c r="M32" i="4"/>
  <c r="P32" i="4"/>
  <c r="S34" i="4"/>
  <c r="I32" i="4"/>
  <c r="M33" i="4"/>
  <c r="L32" i="4"/>
  <c r="R34" i="4"/>
  <c r="C33" i="4"/>
  <c r="L33" i="4"/>
  <c r="C34" i="4"/>
  <c r="K32" i="4"/>
  <c r="M34" i="4"/>
  <c r="G33" i="4"/>
  <c r="G34" i="4"/>
  <c r="L34" i="4"/>
  <c r="F33" i="4"/>
  <c r="N34" i="4" l="1"/>
  <c r="H33" i="4"/>
  <c r="N33" i="4"/>
  <c r="T34" i="4"/>
  <c r="N32" i="4"/>
  <c r="H34" i="4"/>
  <c r="H32" i="4"/>
  <c r="T32" i="4"/>
  <c r="T31" i="4"/>
</calcChain>
</file>

<file path=xl/sharedStrings.xml><?xml version="1.0" encoding="utf-8"?>
<sst xmlns="http://schemas.openxmlformats.org/spreadsheetml/2006/main" count="61" uniqueCount="43">
  <si>
    <t>Total</t>
  </si>
  <si>
    <t>Examples</t>
  </si>
  <si>
    <t>https://www.gov.uk/government/publications/traded-carbon-values-used-for-modelling-purposes-2023/traded-carbon-values-used-for-modelling-purposes-2023</t>
  </si>
  <si>
    <t>Net zero strategy alligned scenario</t>
  </si>
  <si>
    <t>2023 Beis</t>
  </si>
  <si>
    <t>2023 WCC PIU</t>
  </si>
  <si>
    <t>Low sensitivity scenario</t>
  </si>
  <si>
    <t>High sensitivity scenario</t>
  </si>
  <si>
    <t>Methodology and references</t>
  </si>
  <si>
    <t>Carbon pricing forecasts UK Gov</t>
  </si>
  <si>
    <t>Project Verification Date</t>
  </si>
  <si>
    <t>Carbon pricing forecasts WCC PIU</t>
  </si>
  <si>
    <t>Upfront carbon pricing used in WCC Cashflow spreadsheet</t>
  </si>
  <si>
    <t>Prices are based on 2023 GBP and do not account for future inflation</t>
  </si>
  <si>
    <t>Example 1 Carbon income WCC scenario</t>
  </si>
  <si>
    <t>Example 1 Carbon income updated scenario</t>
  </si>
  <si>
    <t>Project Carbon income WCC scenario</t>
  </si>
  <si>
    <t>Project Carbon income updated scenario</t>
  </si>
  <si>
    <t>15 year Vintage Value (tCO2e)</t>
  </si>
  <si>
    <t>25 year Vintage Value (tCO2e)</t>
  </si>
  <si>
    <t>35 year Vintage Value (tCO2e)</t>
  </si>
  <si>
    <t>45 year Vintage Value (tCO2e)</t>
  </si>
  <si>
    <t>55 year Vintage Value (tCO2e)</t>
  </si>
  <si>
    <t>Model is based on 10 year verification windows and are based on sales of PIUs upon verification</t>
  </si>
  <si>
    <t>Post 2050 pricing data is limited, therefore the project modelling does not calculate pricing across the full project duration. It should only be used for comparison purposes</t>
  </si>
  <si>
    <t>Project sequestration (to complete)</t>
  </si>
  <si>
    <t>Example 1 Sequestration (50 hectares)</t>
  </si>
  <si>
    <t>For more information on example one see the corresponding cashflow and carbon calculation spreadsheets</t>
  </si>
  <si>
    <t>Sections in green should be input by the user</t>
  </si>
  <si>
    <t>https://woodlandcarboncode.org.uk/woodland-carbon-guarantee</t>
  </si>
  <si>
    <t>https://woodlandcarboncode.org.uk/standard-and-guidance/3-carbon-sequestration/3-3-project-carbon-sequestration</t>
  </si>
  <si>
    <t>https://woodlandcarboncode.org.uk/standard-and-guidance/2-project-governance/2-5-monitoring</t>
  </si>
  <si>
    <t>Sections in orange can be changed by the user if they wish to alter the pricing forecasts. It is recommended to save a new copy of the spreadsheet as changing this section can cause errors</t>
  </si>
  <si>
    <t>Project age (years)</t>
  </si>
  <si>
    <t xml:space="preserve">As part of the University and College Land for Carbon project, a long-term pricing model has been developed to help institutions understand potential value of the WCC units beyond the current market value. This tool uses the three pricing scenarios from the UK government to predict long term value generation from WCC projects. </t>
  </si>
  <si>
    <t xml:space="preserve">To use the EAUC Financial Modelling Tool the initial sequestration curves, need to be calculated in the WCC Cashflow Tool first. This information can then be copied into the EAUC Financial Modelling Tool in 10-year tranches to build pricing forecasts over a 50-year period across the three scenarios. This information can then be compared to the cashflow forecast generated in the WCC Cashflow Tool to understand the potential value creation above and beyond the fixed price cashflow model. </t>
  </si>
  <si>
    <t>It is worth noting that these are only estimates and they should not be used for any formal purpose as part of the project development process, instead they should be used only internally to understand the potential future income and to justify the internal financial sign offs when deciding on whether to engage in a WCC project.</t>
  </si>
  <si>
    <t xml:space="preserve">Full guidance and access to the tools at https://www.eauc.org.uk/university_and_college_land_for_carbon </t>
  </si>
  <si>
    <t>Disclaimer</t>
  </si>
  <si>
    <t xml:space="preserve">Where information is copied it has been taken directly from its source document and is referenced. This document is intended for use in England, however most the information, especially the WCC information, can be applied UK wide. This guidance is intended for effective project execution under the Woodland Carbon Code guidelines at the time of writing but please refer to the Woodland Carbon Code guidelines directly for any changes. EAUC or MyCarbon are not responsible for any decisions based on this guidance and institutions should make decisions based on their own requirements. </t>
  </si>
  <si>
    <t>Version 1.0</t>
  </si>
  <si>
    <t>Date 31.03.24</t>
  </si>
  <si>
    <t>EAUC Financial Modelling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</si>
</sst>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0"/>
      <color rgb="FF000000"/>
      <name val="Arial"/>
      <scheme val="minor"/>
    </font>
    <font>
      <b/>
      <sz val="10"/>
      <color rgb="FF000000"/>
      <name val="Arial"/>
      <family val="2"/>
      <scheme val="minor"/>
    </font>
    <font>
      <sz val="10"/>
      <name val="Arial"/>
      <family val="2"/>
      <scheme val="minor"/>
    </font>
    <font>
      <sz val="10"/>
      <color rgb="FFFF0000"/>
      <name val="Arial"/>
      <family val="2"/>
      <scheme val="minor"/>
    </font>
    <font>
      <sz val="10"/>
      <color rgb="FF000000"/>
      <name val="Arial"/>
      <family val="2"/>
      <scheme val="minor"/>
    </font>
    <font>
      <u/>
      <sz val="10"/>
      <color theme="10"/>
      <name val="Arial"/>
      <family val="2"/>
      <scheme val="minor"/>
    </font>
    <font>
      <sz val="10"/>
      <color rgb="FF0B0C0C"/>
      <name val="Arial"/>
      <family val="2"/>
      <scheme val="minor"/>
    </font>
    <font>
      <i/>
      <sz val="10"/>
      <color rgb="FF000000"/>
      <name val="Arial"/>
      <family val="2"/>
      <scheme val="minor"/>
    </font>
    <font>
      <i/>
      <u/>
      <sz val="10"/>
      <color theme="10"/>
      <name val="Arial"/>
      <family val="2"/>
      <scheme val="minor"/>
    </font>
    <font>
      <sz val="10"/>
      <color theme="1"/>
      <name val="Arial"/>
      <family val="2"/>
      <scheme val="minor"/>
    </font>
    <font>
      <b/>
      <sz val="10"/>
      <color rgb="FF0B0C0C"/>
      <name val="Arial"/>
      <family val="2"/>
      <scheme val="minor"/>
    </font>
    <font>
      <sz val="11"/>
      <color rgb="FF000000"/>
      <name val="Tahoma"/>
      <family val="2"/>
    </font>
    <font>
      <b/>
      <sz val="11"/>
      <color rgb="FF000000"/>
      <name val="Tahoma"/>
      <family val="2"/>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5" fillId="0" borderId="0" applyNumberFormat="0" applyFill="0" applyBorder="0" applyAlignment="0" applyProtection="0"/>
  </cellStyleXfs>
  <cellXfs count="97">
    <xf numFmtId="0" fontId="0" fillId="0" borderId="0" xfId="0"/>
    <xf numFmtId="0" fontId="1" fillId="0" borderId="6" xfId="0" applyFont="1" applyBorder="1"/>
    <xf numFmtId="0" fontId="4" fillId="0" borderId="0" xfId="0" applyFont="1"/>
    <xf numFmtId="0" fontId="1" fillId="0" borderId="10" xfId="0" applyFont="1" applyBorder="1"/>
    <xf numFmtId="0" fontId="3" fillId="0" borderId="0" xfId="0" applyFont="1"/>
    <xf numFmtId="0" fontId="4" fillId="0" borderId="10"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center"/>
    </xf>
    <xf numFmtId="164" fontId="0" fillId="0" borderId="0" xfId="0" applyNumberFormat="1"/>
    <xf numFmtId="0" fontId="6" fillId="0" borderId="0" xfId="0" applyFont="1" applyAlignment="1">
      <alignment vertical="top" wrapText="1" indent="1"/>
    </xf>
    <xf numFmtId="0" fontId="6" fillId="0" borderId="0" xfId="0" applyFont="1" applyAlignment="1">
      <alignment horizontal="right" vertical="top" wrapText="1" indent="1"/>
    </xf>
    <xf numFmtId="0" fontId="6" fillId="0" borderId="0" xfId="0" applyFont="1" applyAlignment="1">
      <alignment horizontal="right" vertical="top" wrapText="1"/>
    </xf>
    <xf numFmtId="0" fontId="6" fillId="0" borderId="0" xfId="0" applyFont="1" applyAlignment="1">
      <alignment horizontal="center" vertical="top" wrapText="1"/>
    </xf>
    <xf numFmtId="0" fontId="4" fillId="0" borderId="13" xfId="0" applyFont="1" applyBorder="1" applyAlignment="1">
      <alignment horizontal="center"/>
    </xf>
    <xf numFmtId="0" fontId="2" fillId="0" borderId="0" xfId="0" applyFont="1"/>
    <xf numFmtId="0" fontId="7" fillId="0" borderId="0" xfId="0" applyFont="1" applyAlignment="1">
      <alignment horizontal="left"/>
    </xf>
    <xf numFmtId="0" fontId="8" fillId="0" borderId="0" xfId="1" applyFont="1"/>
    <xf numFmtId="0" fontId="0" fillId="0" borderId="7" xfId="0"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2" xfId="0" applyBorder="1" applyAlignment="1">
      <alignment horizontal="center"/>
    </xf>
    <xf numFmtId="0" fontId="9" fillId="0" borderId="1"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4" fillId="0" borderId="10" xfId="0" applyFont="1" applyBorder="1"/>
    <xf numFmtId="0" fontId="4" fillId="0" borderId="11" xfId="0" applyFont="1" applyBorder="1"/>
    <xf numFmtId="0" fontId="4" fillId="0" borderId="12" xfId="0" applyFont="1" applyBorder="1"/>
    <xf numFmtId="1" fontId="0" fillId="0" borderId="3" xfId="0" applyNumberFormat="1" applyBorder="1" applyAlignment="1">
      <alignment horizontal="center"/>
    </xf>
    <xf numFmtId="0" fontId="0" fillId="0" borderId="0" xfId="0" applyAlignment="1">
      <alignment horizontal="center"/>
    </xf>
    <xf numFmtId="164" fontId="0" fillId="0" borderId="0" xfId="0" applyNumberFormat="1" applyAlignment="1">
      <alignment horizontal="center"/>
    </xf>
    <xf numFmtId="1" fontId="0" fillId="0" borderId="2" xfId="0" applyNumberFormat="1" applyBorder="1" applyAlignment="1">
      <alignment horizontal="center"/>
    </xf>
    <xf numFmtId="1" fontId="0" fillId="2" borderId="7" xfId="0" applyNumberFormat="1" applyFill="1" applyBorder="1" applyAlignment="1">
      <alignment horizontal="center"/>
    </xf>
    <xf numFmtId="1" fontId="0" fillId="2" borderId="9" xfId="0" applyNumberFormat="1" applyFill="1" applyBorder="1" applyAlignment="1">
      <alignment horizontal="center"/>
    </xf>
    <xf numFmtId="1" fontId="0" fillId="2" borderId="3" xfId="0" applyNumberFormat="1" applyFill="1" applyBorder="1" applyAlignment="1">
      <alignment horizontal="center"/>
    </xf>
    <xf numFmtId="0" fontId="4" fillId="3" borderId="10" xfId="0" applyFont="1" applyFill="1" applyBorder="1" applyAlignment="1">
      <alignment horizontal="center"/>
    </xf>
    <xf numFmtId="164" fontId="0" fillId="3" borderId="1" xfId="0" applyNumberFormat="1" applyFill="1" applyBorder="1"/>
    <xf numFmtId="164" fontId="6" fillId="3" borderId="1" xfId="0" applyNumberFormat="1" applyFont="1" applyFill="1" applyBorder="1" applyAlignment="1">
      <alignment horizontal="center" vertical="top" wrapText="1"/>
    </xf>
    <xf numFmtId="164" fontId="6" fillId="3" borderId="2" xfId="0" applyNumberFormat="1" applyFont="1" applyFill="1" applyBorder="1" applyAlignment="1">
      <alignment horizontal="center" vertical="top" wrapText="1"/>
    </xf>
    <xf numFmtId="164" fontId="6" fillId="3" borderId="3" xfId="0" applyNumberFormat="1" applyFont="1" applyFill="1" applyBorder="1" applyAlignment="1">
      <alignment horizontal="center" vertical="top" wrapText="1"/>
    </xf>
    <xf numFmtId="0" fontId="4" fillId="3" borderId="11" xfId="0" applyFont="1" applyFill="1" applyBorder="1" applyAlignment="1">
      <alignment horizontal="center"/>
    </xf>
    <xf numFmtId="164" fontId="0" fillId="3" borderId="4" xfId="0" applyNumberFormat="1" applyFill="1" applyBorder="1"/>
    <xf numFmtId="164" fontId="6" fillId="3" borderId="4" xfId="0" applyNumberFormat="1" applyFont="1" applyFill="1" applyBorder="1" applyAlignment="1">
      <alignment horizontal="center" vertical="top" wrapText="1"/>
    </xf>
    <xf numFmtId="164" fontId="6" fillId="3" borderId="0" xfId="0" applyNumberFormat="1" applyFont="1" applyFill="1" applyAlignment="1">
      <alignment horizontal="center" vertical="top" wrapText="1"/>
    </xf>
    <xf numFmtId="164" fontId="6" fillId="3" borderId="5" xfId="0" applyNumberFormat="1" applyFont="1" applyFill="1" applyBorder="1" applyAlignment="1">
      <alignment horizontal="center" vertical="top" wrapText="1"/>
    </xf>
    <xf numFmtId="0" fontId="4" fillId="3" borderId="12" xfId="0" applyFont="1" applyFill="1" applyBorder="1" applyAlignment="1">
      <alignment horizontal="center"/>
    </xf>
    <xf numFmtId="164" fontId="0" fillId="3" borderId="8" xfId="0" applyNumberFormat="1" applyFill="1" applyBorder="1"/>
    <xf numFmtId="164" fontId="6" fillId="3" borderId="8" xfId="0" applyNumberFormat="1" applyFont="1" applyFill="1" applyBorder="1" applyAlignment="1">
      <alignment horizontal="center" vertical="top" wrapText="1"/>
    </xf>
    <xf numFmtId="164" fontId="6" fillId="3" borderId="7" xfId="0" applyNumberFormat="1" applyFont="1" applyFill="1" applyBorder="1" applyAlignment="1">
      <alignment horizontal="center" vertical="top" wrapText="1"/>
    </xf>
    <xf numFmtId="164" fontId="6" fillId="3" borderId="9" xfId="0" applyNumberFormat="1" applyFont="1" applyFill="1" applyBorder="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 fillId="0" borderId="0" xfId="0" applyFont="1"/>
    <xf numFmtId="0" fontId="10" fillId="0" borderId="1" xfId="0" applyFont="1" applyBorder="1" applyAlignment="1">
      <alignment horizontal="center" vertical="top" wrapText="1"/>
    </xf>
    <xf numFmtId="0" fontId="1" fillId="0" borderId="11" xfId="0" applyFont="1" applyBorder="1" applyAlignment="1">
      <alignment horizontal="center"/>
    </xf>
    <xf numFmtId="1" fontId="1" fillId="0" borderId="6" xfId="0" applyNumberFormat="1" applyFont="1" applyBorder="1" applyAlignment="1">
      <alignment horizontal="center"/>
    </xf>
    <xf numFmtId="0" fontId="1" fillId="0" borderId="15" xfId="0" applyFont="1" applyBorder="1" applyAlignment="1">
      <alignment horizontal="center"/>
    </xf>
    <xf numFmtId="1" fontId="1" fillId="0" borderId="15" xfId="0" applyNumberFormat="1" applyFont="1" applyBorder="1" applyAlignment="1">
      <alignment horizontal="center"/>
    </xf>
    <xf numFmtId="1" fontId="1" fillId="0" borderId="14" xfId="0" applyNumberFormat="1" applyFont="1" applyBorder="1" applyAlignment="1">
      <alignment horizontal="center"/>
    </xf>
    <xf numFmtId="164" fontId="1" fillId="0" borderId="0" xfId="0" applyNumberFormat="1" applyFont="1"/>
    <xf numFmtId="0" fontId="1" fillId="0" borderId="7" xfId="0" applyFont="1" applyBorder="1"/>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164" fontId="0" fillId="0" borderId="3" xfId="0" applyNumberFormat="1" applyBorder="1" applyAlignment="1">
      <alignment horizontal="center" vertical="center"/>
    </xf>
    <xf numFmtId="164" fontId="0" fillId="0" borderId="4" xfId="0" applyNumberFormat="1" applyBorder="1" applyAlignment="1">
      <alignment horizontal="center" vertical="center"/>
    </xf>
    <xf numFmtId="164" fontId="0" fillId="0" borderId="0" xfId="0" applyNumberFormat="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164" fontId="0" fillId="0" borderId="7" xfId="0" applyNumberFormat="1" applyBorder="1" applyAlignment="1">
      <alignment horizontal="center" vertical="center"/>
    </xf>
    <xf numFmtId="164" fontId="0" fillId="0" borderId="9" xfId="0" applyNumberFormat="1" applyBorder="1" applyAlignment="1">
      <alignment horizontal="center" vertical="center"/>
    </xf>
    <xf numFmtId="0" fontId="4" fillId="2" borderId="0" xfId="0" applyFont="1" applyFill="1"/>
    <xf numFmtId="0" fontId="4" fillId="3" borderId="0" xfId="0" applyFont="1" applyFill="1"/>
    <xf numFmtId="0" fontId="0" fillId="3" borderId="0" xfId="0" applyFill="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4" borderId="16" xfId="0" applyFill="1" applyBorder="1"/>
    <xf numFmtId="0" fontId="0" fillId="4" borderId="17" xfId="0" applyFill="1" applyBorder="1"/>
    <xf numFmtId="0" fontId="0" fillId="4" borderId="18" xfId="0" applyFill="1" applyBorder="1"/>
    <xf numFmtId="0" fontId="12" fillId="4" borderId="19" xfId="0" applyFont="1" applyFill="1" applyBorder="1" applyAlignment="1">
      <alignment horizontal="left"/>
    </xf>
    <xf numFmtId="0" fontId="12" fillId="4" borderId="0" xfId="0" applyFont="1" applyFill="1" applyBorder="1" applyAlignment="1">
      <alignment horizontal="left"/>
    </xf>
    <xf numFmtId="0" fontId="12" fillId="4" borderId="20" xfId="0" applyFont="1" applyFill="1" applyBorder="1" applyAlignment="1">
      <alignment horizontal="left"/>
    </xf>
    <xf numFmtId="0" fontId="11" fillId="4" borderId="19"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4" borderId="19" xfId="0" applyFont="1" applyFill="1" applyBorder="1" applyAlignment="1">
      <alignment horizontal="left" wrapText="1"/>
    </xf>
    <xf numFmtId="0" fontId="11" fillId="4" borderId="0" xfId="0" applyFont="1" applyFill="1" applyBorder="1" applyAlignment="1">
      <alignment horizontal="left" wrapText="1"/>
    </xf>
    <xf numFmtId="0" fontId="11" fillId="4" borderId="20" xfId="0" applyFont="1" applyFill="1" applyBorder="1" applyAlignment="1">
      <alignment horizontal="left" wrapText="1"/>
    </xf>
    <xf numFmtId="0" fontId="12" fillId="4" borderId="19"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2" fillId="4" borderId="20" xfId="0" applyFont="1" applyFill="1" applyBorder="1" applyAlignment="1">
      <alignment horizontal="left" vertical="center" wrapText="1"/>
    </xf>
    <xf numFmtId="0" fontId="11" fillId="4" borderId="19" xfId="0" applyFont="1" applyFill="1" applyBorder="1" applyAlignment="1">
      <alignment horizontal="left"/>
    </xf>
    <xf numFmtId="0" fontId="11" fillId="4" borderId="0" xfId="0" applyFont="1" applyFill="1" applyBorder="1" applyAlignment="1">
      <alignment horizontal="left"/>
    </xf>
    <xf numFmtId="0" fontId="11" fillId="4" borderId="20" xfId="0" applyFont="1" applyFill="1" applyBorder="1" applyAlignment="1">
      <alignment horizontal="left"/>
    </xf>
    <xf numFmtId="0" fontId="11" fillId="4" borderId="21" xfId="0" applyFont="1" applyFill="1" applyBorder="1" applyAlignment="1">
      <alignment horizontal="left"/>
    </xf>
    <xf numFmtId="0" fontId="11" fillId="4" borderId="22" xfId="0" applyFont="1" applyFill="1" applyBorder="1" applyAlignment="1">
      <alignment horizontal="left"/>
    </xf>
    <xf numFmtId="0" fontId="11" fillId="4" borderId="23"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1C5F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123825</xdr:colOff>
      <xdr:row>0</xdr:row>
      <xdr:rowOff>276225</xdr:rowOff>
    </xdr:from>
    <xdr:to>
      <xdr:col>9</xdr:col>
      <xdr:colOff>111125</xdr:colOff>
      <xdr:row>0</xdr:row>
      <xdr:rowOff>1572895</xdr:rowOff>
    </xdr:to>
    <xdr:pic>
      <xdr:nvPicPr>
        <xdr:cNvPr id="2" name="Picture 1" descr="NEIRF logo">
          <a:extLst>
            <a:ext uri="{FF2B5EF4-FFF2-40B4-BE49-F238E27FC236}">
              <a16:creationId xmlns:a16="http://schemas.microsoft.com/office/drawing/2014/main" id="{DF0AB227-FB69-4101-BB86-788D8988D81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81425" y="276225"/>
          <a:ext cx="1816100" cy="1296670"/>
        </a:xfrm>
        <a:prstGeom prst="rect">
          <a:avLst/>
        </a:prstGeom>
      </xdr:spPr>
    </xdr:pic>
    <xdr:clientData/>
  </xdr:twoCellAnchor>
  <xdr:twoCellAnchor editAs="oneCell">
    <xdr:from>
      <xdr:col>0</xdr:col>
      <xdr:colOff>190500</xdr:colOff>
      <xdr:row>0</xdr:row>
      <xdr:rowOff>171451</xdr:rowOff>
    </xdr:from>
    <xdr:to>
      <xdr:col>5</xdr:col>
      <xdr:colOff>180975</xdr:colOff>
      <xdr:row>0</xdr:row>
      <xdr:rowOff>1656213</xdr:rowOff>
    </xdr:to>
    <xdr:pic>
      <xdr:nvPicPr>
        <xdr:cNvPr id="4" name="Picture 3">
          <a:extLst>
            <a:ext uri="{FF2B5EF4-FFF2-40B4-BE49-F238E27FC236}">
              <a16:creationId xmlns:a16="http://schemas.microsoft.com/office/drawing/2014/main" id="{871F8636-6050-443A-919B-57336E6CF5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71451"/>
          <a:ext cx="3038475" cy="1484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57150</xdr:rowOff>
    </xdr:from>
    <xdr:to>
      <xdr:col>1</xdr:col>
      <xdr:colOff>1676400</xdr:colOff>
      <xdr:row>0</xdr:row>
      <xdr:rowOff>1085778</xdr:rowOff>
    </xdr:to>
    <xdr:pic>
      <xdr:nvPicPr>
        <xdr:cNvPr id="2" name="Picture 1">
          <a:extLst>
            <a:ext uri="{FF2B5EF4-FFF2-40B4-BE49-F238E27FC236}">
              <a16:creationId xmlns:a16="http://schemas.microsoft.com/office/drawing/2014/main" id="{473B17FF-ABFB-4503-9F38-5393CB1B2D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2105025" cy="102862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FED3B-07C7-4A06-8F01-D145B8C24024}">
  <dimension ref="A1:O11"/>
  <sheetViews>
    <sheetView tabSelected="1" workbookViewId="0">
      <selection activeCell="F12" sqref="F12"/>
    </sheetView>
  </sheetViews>
  <sheetFormatPr defaultRowHeight="12.75" x14ac:dyDescent="0.2"/>
  <sheetData>
    <row r="1" spans="1:15" ht="141.75" customHeight="1" thickTop="1" x14ac:dyDescent="0.2">
      <c r="A1" s="76"/>
      <c r="B1" s="77"/>
      <c r="C1" s="77"/>
      <c r="D1" s="77"/>
      <c r="E1" s="77"/>
      <c r="F1" s="77"/>
      <c r="G1" s="77"/>
      <c r="H1" s="77"/>
      <c r="I1" s="77"/>
      <c r="J1" s="77"/>
      <c r="K1" s="77"/>
      <c r="L1" s="77"/>
      <c r="M1" s="77"/>
      <c r="N1" s="77"/>
      <c r="O1" s="78"/>
    </row>
    <row r="2" spans="1:15" ht="14.25" x14ac:dyDescent="0.2">
      <c r="A2" s="79" t="s">
        <v>42</v>
      </c>
      <c r="B2" s="80"/>
      <c r="C2" s="80"/>
      <c r="D2" s="80"/>
      <c r="E2" s="80"/>
      <c r="F2" s="80"/>
      <c r="G2" s="80"/>
      <c r="H2" s="80"/>
      <c r="I2" s="80"/>
      <c r="J2" s="80"/>
      <c r="K2" s="80"/>
      <c r="L2" s="80"/>
      <c r="M2" s="80"/>
      <c r="N2" s="80"/>
      <c r="O2" s="81"/>
    </row>
    <row r="3" spans="1:15" ht="54" customHeight="1" x14ac:dyDescent="0.2">
      <c r="A3" s="82" t="s">
        <v>34</v>
      </c>
      <c r="B3" s="83"/>
      <c r="C3" s="83"/>
      <c r="D3" s="83"/>
      <c r="E3" s="83"/>
      <c r="F3" s="83"/>
      <c r="G3" s="83"/>
      <c r="H3" s="83"/>
      <c r="I3" s="83"/>
      <c r="J3" s="83"/>
      <c r="K3" s="83"/>
      <c r="L3" s="83"/>
      <c r="M3" s="83"/>
      <c r="N3" s="83"/>
      <c r="O3" s="84"/>
    </row>
    <row r="4" spans="1:15" ht="63.75" customHeight="1" x14ac:dyDescent="0.2">
      <c r="A4" s="82" t="s">
        <v>35</v>
      </c>
      <c r="B4" s="83"/>
      <c r="C4" s="83"/>
      <c r="D4" s="83"/>
      <c r="E4" s="83"/>
      <c r="F4" s="83"/>
      <c r="G4" s="83"/>
      <c r="H4" s="83"/>
      <c r="I4" s="83"/>
      <c r="J4" s="83"/>
      <c r="K4" s="83"/>
      <c r="L4" s="83"/>
      <c r="M4" s="83"/>
      <c r="N4" s="83"/>
      <c r="O4" s="84"/>
    </row>
    <row r="5" spans="1:15" ht="52.5" customHeight="1" x14ac:dyDescent="0.2">
      <c r="A5" s="82" t="s">
        <v>36</v>
      </c>
      <c r="B5" s="83"/>
      <c r="C5" s="83"/>
      <c r="D5" s="83"/>
      <c r="E5" s="83"/>
      <c r="F5" s="83"/>
      <c r="G5" s="83"/>
      <c r="H5" s="83"/>
      <c r="I5" s="83"/>
      <c r="J5" s="83"/>
      <c r="K5" s="83"/>
      <c r="L5" s="83"/>
      <c r="M5" s="83"/>
      <c r="N5" s="83"/>
      <c r="O5" s="84"/>
    </row>
    <row r="6" spans="1:15" ht="24.75" customHeight="1" x14ac:dyDescent="0.2">
      <c r="A6" s="85" t="s">
        <v>37</v>
      </c>
      <c r="B6" s="86"/>
      <c r="C6" s="86"/>
      <c r="D6" s="86"/>
      <c r="E6" s="86"/>
      <c r="F6" s="86"/>
      <c r="G6" s="86"/>
      <c r="H6" s="86"/>
      <c r="I6" s="86"/>
      <c r="J6" s="86"/>
      <c r="K6" s="86"/>
      <c r="L6" s="86"/>
      <c r="M6" s="86"/>
      <c r="N6" s="86"/>
      <c r="O6" s="87"/>
    </row>
    <row r="7" spans="1:15" ht="27.75" customHeight="1" x14ac:dyDescent="0.2">
      <c r="A7" s="88" t="s">
        <v>38</v>
      </c>
      <c r="B7" s="89"/>
      <c r="C7" s="89"/>
      <c r="D7" s="89"/>
      <c r="E7" s="89"/>
      <c r="F7" s="89"/>
      <c r="G7" s="89"/>
      <c r="H7" s="89"/>
      <c r="I7" s="89"/>
      <c r="J7" s="89"/>
      <c r="K7" s="89"/>
      <c r="L7" s="89"/>
      <c r="M7" s="89"/>
      <c r="N7" s="89"/>
      <c r="O7" s="90"/>
    </row>
    <row r="8" spans="1:15" ht="79.5" customHeight="1" x14ac:dyDescent="0.2">
      <c r="A8" s="82" t="s">
        <v>39</v>
      </c>
      <c r="B8" s="83"/>
      <c r="C8" s="83"/>
      <c r="D8" s="83"/>
      <c r="E8" s="83"/>
      <c r="F8" s="83"/>
      <c r="G8" s="83"/>
      <c r="H8" s="83"/>
      <c r="I8" s="83"/>
      <c r="J8" s="83"/>
      <c r="K8" s="83"/>
      <c r="L8" s="83"/>
      <c r="M8" s="83"/>
      <c r="N8" s="83"/>
      <c r="O8" s="84"/>
    </row>
    <row r="9" spans="1:15" ht="14.25" x14ac:dyDescent="0.2">
      <c r="A9" s="91" t="s">
        <v>40</v>
      </c>
      <c r="B9" s="92"/>
      <c r="C9" s="92"/>
      <c r="D9" s="92"/>
      <c r="E9" s="92"/>
      <c r="F9" s="92"/>
      <c r="G9" s="92"/>
      <c r="H9" s="92"/>
      <c r="I9" s="92"/>
      <c r="J9" s="92"/>
      <c r="K9" s="92"/>
      <c r="L9" s="92"/>
      <c r="M9" s="92"/>
      <c r="N9" s="92"/>
      <c r="O9" s="93"/>
    </row>
    <row r="10" spans="1:15" ht="15" thickBot="1" x14ac:dyDescent="0.25">
      <c r="A10" s="94" t="s">
        <v>41</v>
      </c>
      <c r="B10" s="95"/>
      <c r="C10" s="95"/>
      <c r="D10" s="95"/>
      <c r="E10" s="95"/>
      <c r="F10" s="95"/>
      <c r="G10" s="95"/>
      <c r="H10" s="95"/>
      <c r="I10" s="95"/>
      <c r="J10" s="95"/>
      <c r="K10" s="95"/>
      <c r="L10" s="95"/>
      <c r="M10" s="95"/>
      <c r="N10" s="95"/>
      <c r="O10" s="96"/>
    </row>
    <row r="11" spans="1:15" ht="13.5" thickTop="1" x14ac:dyDescent="0.2"/>
  </sheetData>
  <mergeCells count="9">
    <mergeCell ref="A2:O2"/>
    <mergeCell ref="A6:O6"/>
    <mergeCell ref="A8:O8"/>
    <mergeCell ref="A9:O9"/>
    <mergeCell ref="A10:O10"/>
    <mergeCell ref="A3:O3"/>
    <mergeCell ref="A4:O4"/>
    <mergeCell ref="A5:O5"/>
    <mergeCell ref="A7:O7"/>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BEC1F-5E71-43E3-A4AC-EC000D32B8D0}">
  <dimension ref="B1:AI74"/>
  <sheetViews>
    <sheetView workbookViewId="0">
      <selection activeCell="C1" sqref="C1"/>
    </sheetView>
  </sheetViews>
  <sheetFormatPr defaultRowHeight="12.75" x14ac:dyDescent="0.2"/>
  <cols>
    <col min="2" max="2" width="39" customWidth="1"/>
    <col min="3" max="3" width="14.7109375" customWidth="1"/>
    <col min="4" max="4" width="13.140625" bestFit="1" customWidth="1"/>
    <col min="5" max="5" width="12.7109375" customWidth="1"/>
    <col min="6" max="6" width="12.140625" customWidth="1"/>
    <col min="7" max="7" width="12.5703125" customWidth="1"/>
    <col min="8" max="8" width="12.42578125" bestFit="1" customWidth="1"/>
    <col min="9" max="9" width="12.5703125" customWidth="1"/>
    <col min="10" max="10" width="12.42578125" customWidth="1"/>
    <col min="11" max="11" width="12.85546875" customWidth="1"/>
    <col min="12" max="12" width="12.28515625" customWidth="1"/>
    <col min="13" max="13" width="12.42578125" customWidth="1"/>
    <col min="14" max="15" width="12.7109375" bestFit="1" customWidth="1"/>
    <col min="16" max="16" width="12.5703125" customWidth="1"/>
    <col min="17" max="17" width="12.7109375" customWidth="1"/>
    <col min="18" max="18" width="12.5703125" customWidth="1"/>
    <col min="19" max="19" width="12.140625" customWidth="1"/>
    <col min="20" max="20" width="12.7109375" bestFit="1" customWidth="1"/>
  </cols>
  <sheetData>
    <row r="1" spans="2:30" ht="90" customHeight="1" x14ac:dyDescent="0.2"/>
    <row r="2" spans="2:30" x14ac:dyDescent="0.2">
      <c r="B2" s="60" t="s">
        <v>8</v>
      </c>
    </row>
    <row r="3" spans="2:30" x14ac:dyDescent="0.2">
      <c r="B3" s="2" t="s">
        <v>13</v>
      </c>
    </row>
    <row r="4" spans="2:30" x14ac:dyDescent="0.2">
      <c r="B4" s="2" t="s">
        <v>23</v>
      </c>
    </row>
    <row r="5" spans="2:30" x14ac:dyDescent="0.2">
      <c r="B5" s="14" t="s">
        <v>24</v>
      </c>
    </row>
    <row r="6" spans="2:30" x14ac:dyDescent="0.2">
      <c r="B6" s="14" t="s">
        <v>27</v>
      </c>
    </row>
    <row r="7" spans="2:30" x14ac:dyDescent="0.2">
      <c r="B7" s="70" t="s">
        <v>28</v>
      </c>
    </row>
    <row r="8" spans="2:30" x14ac:dyDescent="0.2">
      <c r="B8" s="71" t="s">
        <v>32</v>
      </c>
      <c r="C8" s="72"/>
      <c r="D8" s="72"/>
      <c r="E8" s="72"/>
      <c r="F8" s="72"/>
      <c r="G8" s="72"/>
      <c r="H8" s="72"/>
      <c r="I8" s="72"/>
      <c r="J8" s="72"/>
      <c r="K8" s="72"/>
      <c r="L8" s="72"/>
    </row>
    <row r="9" spans="2:30" x14ac:dyDescent="0.2">
      <c r="B9" t="s">
        <v>29</v>
      </c>
    </row>
    <row r="10" spans="2:30" x14ac:dyDescent="0.2">
      <c r="B10" t="s">
        <v>30</v>
      </c>
    </row>
    <row r="11" spans="2:30" x14ac:dyDescent="0.2">
      <c r="B11" t="s">
        <v>31</v>
      </c>
    </row>
    <row r="12" spans="2:30" x14ac:dyDescent="0.2">
      <c r="B12" s="16" t="s">
        <v>2</v>
      </c>
    </row>
    <row r="13" spans="2:30" x14ac:dyDescent="0.2">
      <c r="B13" s="16"/>
    </row>
    <row r="14" spans="2:30" s="52" customFormat="1" x14ac:dyDescent="0.2">
      <c r="B14" s="3" t="s">
        <v>9</v>
      </c>
      <c r="C14" s="1" t="s">
        <v>4</v>
      </c>
      <c r="D14" s="53">
        <v>2024</v>
      </c>
      <c r="E14" s="50">
        <v>2025</v>
      </c>
      <c r="F14" s="50">
        <v>2026</v>
      </c>
      <c r="G14" s="50">
        <v>2027</v>
      </c>
      <c r="H14" s="50">
        <v>2028</v>
      </c>
      <c r="I14" s="51">
        <v>2029</v>
      </c>
      <c r="J14" s="53">
        <v>2030</v>
      </c>
      <c r="K14" s="50">
        <v>2031</v>
      </c>
      <c r="L14" s="50">
        <v>2032</v>
      </c>
      <c r="M14" s="50">
        <v>2033</v>
      </c>
      <c r="N14" s="50">
        <v>2034</v>
      </c>
      <c r="O14" s="50">
        <v>2035</v>
      </c>
      <c r="P14" s="50">
        <v>2036</v>
      </c>
      <c r="Q14" s="50">
        <v>2037</v>
      </c>
      <c r="R14" s="50">
        <v>2038</v>
      </c>
      <c r="S14" s="50">
        <v>2039</v>
      </c>
      <c r="T14" s="50">
        <v>2040</v>
      </c>
      <c r="U14" s="50">
        <v>2041</v>
      </c>
      <c r="V14" s="50">
        <v>2042</v>
      </c>
      <c r="W14" s="50">
        <v>2043</v>
      </c>
      <c r="X14" s="50">
        <v>2044</v>
      </c>
      <c r="Y14" s="50">
        <v>2045</v>
      </c>
      <c r="Z14" s="50">
        <v>2046</v>
      </c>
      <c r="AA14" s="50">
        <v>2047</v>
      </c>
      <c r="AB14" s="50">
        <v>2048</v>
      </c>
      <c r="AC14" s="50">
        <v>2049</v>
      </c>
      <c r="AD14" s="51">
        <v>2050</v>
      </c>
    </row>
    <row r="15" spans="2:30" x14ac:dyDescent="0.2">
      <c r="B15" s="35" t="s">
        <v>6</v>
      </c>
      <c r="C15" s="41">
        <v>51</v>
      </c>
      <c r="D15" s="37">
        <v>63</v>
      </c>
      <c r="E15" s="38">
        <v>71</v>
      </c>
      <c r="F15" s="38">
        <v>77</v>
      </c>
      <c r="G15" s="38">
        <v>73</v>
      </c>
      <c r="H15" s="38">
        <v>69</v>
      </c>
      <c r="I15" s="38">
        <v>58</v>
      </c>
      <c r="J15" s="38">
        <v>56</v>
      </c>
      <c r="K15" s="38">
        <v>60</v>
      </c>
      <c r="L15" s="38">
        <v>67</v>
      </c>
      <c r="M15" s="38">
        <v>70</v>
      </c>
      <c r="N15" s="38">
        <v>72</v>
      </c>
      <c r="O15" s="38">
        <v>80</v>
      </c>
      <c r="P15" s="38">
        <v>85</v>
      </c>
      <c r="Q15" s="38">
        <v>94</v>
      </c>
      <c r="R15" s="38">
        <v>104</v>
      </c>
      <c r="S15" s="38">
        <v>106</v>
      </c>
      <c r="T15" s="38">
        <v>103</v>
      </c>
      <c r="U15" s="38">
        <v>100</v>
      </c>
      <c r="V15" s="38">
        <v>97</v>
      </c>
      <c r="W15" s="38">
        <v>95</v>
      </c>
      <c r="X15" s="38">
        <v>94</v>
      </c>
      <c r="Y15" s="38">
        <v>94</v>
      </c>
      <c r="Z15" s="38">
        <v>93</v>
      </c>
      <c r="AA15" s="38">
        <v>92</v>
      </c>
      <c r="AB15" s="38">
        <v>93</v>
      </c>
      <c r="AC15" s="38">
        <v>93</v>
      </c>
      <c r="AD15" s="39">
        <v>95</v>
      </c>
    </row>
    <row r="16" spans="2:30" x14ac:dyDescent="0.2">
      <c r="B16" s="40" t="s">
        <v>3</v>
      </c>
      <c r="C16" s="41">
        <v>59</v>
      </c>
      <c r="D16" s="42">
        <v>76</v>
      </c>
      <c r="E16" s="43">
        <v>88</v>
      </c>
      <c r="F16" s="43">
        <v>98</v>
      </c>
      <c r="G16" s="43">
        <v>97</v>
      </c>
      <c r="H16" s="43">
        <v>98</v>
      </c>
      <c r="I16" s="43">
        <v>89</v>
      </c>
      <c r="J16" s="43">
        <v>87</v>
      </c>
      <c r="K16" s="43">
        <v>94</v>
      </c>
      <c r="L16" s="43">
        <v>101</v>
      </c>
      <c r="M16" s="43">
        <v>108</v>
      </c>
      <c r="N16" s="43">
        <v>111</v>
      </c>
      <c r="O16" s="43">
        <v>121</v>
      </c>
      <c r="P16" s="43">
        <v>128</v>
      </c>
      <c r="Q16" s="43">
        <v>135</v>
      </c>
      <c r="R16" s="43">
        <v>145</v>
      </c>
      <c r="S16" s="43">
        <v>145</v>
      </c>
      <c r="T16" s="43">
        <v>142</v>
      </c>
      <c r="U16" s="43">
        <v>139</v>
      </c>
      <c r="V16" s="43">
        <v>135</v>
      </c>
      <c r="W16" s="43">
        <v>133</v>
      </c>
      <c r="X16" s="43">
        <v>133</v>
      </c>
      <c r="Y16" s="43">
        <v>134</v>
      </c>
      <c r="Z16" s="43">
        <v>133</v>
      </c>
      <c r="AA16" s="43">
        <v>133</v>
      </c>
      <c r="AB16" s="43">
        <v>135</v>
      </c>
      <c r="AC16" s="43">
        <v>134</v>
      </c>
      <c r="AD16" s="44">
        <v>138</v>
      </c>
    </row>
    <row r="17" spans="2:30" x14ac:dyDescent="0.2">
      <c r="B17" s="45" t="s">
        <v>7</v>
      </c>
      <c r="C17" s="46">
        <v>64</v>
      </c>
      <c r="D17" s="47">
        <v>84</v>
      </c>
      <c r="E17" s="48">
        <v>100</v>
      </c>
      <c r="F17" s="48">
        <v>114</v>
      </c>
      <c r="G17" s="48">
        <v>116</v>
      </c>
      <c r="H17" s="48">
        <v>124</v>
      </c>
      <c r="I17" s="48">
        <v>118</v>
      </c>
      <c r="J17" s="48">
        <v>118</v>
      </c>
      <c r="K17" s="48">
        <v>128</v>
      </c>
      <c r="L17" s="48">
        <v>131</v>
      </c>
      <c r="M17" s="48">
        <v>136</v>
      </c>
      <c r="N17" s="48">
        <v>139</v>
      </c>
      <c r="O17" s="48">
        <v>149</v>
      </c>
      <c r="P17" s="48">
        <v>156</v>
      </c>
      <c r="Q17" s="48">
        <v>162</v>
      </c>
      <c r="R17" s="48">
        <v>170</v>
      </c>
      <c r="S17" s="48">
        <v>171</v>
      </c>
      <c r="T17" s="48">
        <v>169</v>
      </c>
      <c r="U17" s="48">
        <v>166</v>
      </c>
      <c r="V17" s="48">
        <v>165</v>
      </c>
      <c r="W17" s="48">
        <v>162</v>
      </c>
      <c r="X17" s="48">
        <v>164</v>
      </c>
      <c r="Y17" s="48">
        <v>165</v>
      </c>
      <c r="Z17" s="48">
        <v>167</v>
      </c>
      <c r="AA17" s="48">
        <v>166</v>
      </c>
      <c r="AB17" s="48">
        <v>168</v>
      </c>
      <c r="AC17" s="48">
        <v>169</v>
      </c>
      <c r="AD17" s="49">
        <v>172</v>
      </c>
    </row>
    <row r="18" spans="2:30" x14ac:dyDescent="0.2">
      <c r="B18" s="15" t="s">
        <v>12</v>
      </c>
      <c r="C18" s="8"/>
      <c r="J18" s="8"/>
      <c r="K18" s="8"/>
      <c r="L18" s="8"/>
      <c r="M18" s="8"/>
      <c r="N18" s="8"/>
      <c r="O18" s="8"/>
      <c r="P18" s="8"/>
      <c r="Q18" s="8"/>
      <c r="R18" s="8"/>
      <c r="S18" s="8"/>
      <c r="T18" s="8"/>
      <c r="U18" s="8"/>
      <c r="V18" s="8"/>
      <c r="W18" s="8"/>
      <c r="X18" s="8"/>
      <c r="Y18" s="8"/>
      <c r="Z18" s="8"/>
      <c r="AA18" s="8"/>
      <c r="AB18" s="8"/>
      <c r="AC18" s="8"/>
      <c r="AD18" s="8"/>
    </row>
    <row r="19" spans="2:30" s="52" customFormat="1" x14ac:dyDescent="0.2">
      <c r="B19" s="3" t="s">
        <v>11</v>
      </c>
      <c r="C19" s="1" t="s">
        <v>5</v>
      </c>
      <c r="D19" s="18">
        <v>2024</v>
      </c>
      <c r="E19" s="19">
        <v>2025</v>
      </c>
      <c r="F19" s="19">
        <v>2026</v>
      </c>
      <c r="G19" s="19">
        <v>2027</v>
      </c>
      <c r="H19" s="19">
        <v>2028</v>
      </c>
      <c r="I19" s="20">
        <v>2029</v>
      </c>
      <c r="J19" s="50">
        <v>2030</v>
      </c>
      <c r="K19" s="50">
        <v>2031</v>
      </c>
      <c r="L19" s="50">
        <v>2032</v>
      </c>
      <c r="M19" s="50">
        <v>2033</v>
      </c>
      <c r="N19" s="50">
        <v>2034</v>
      </c>
      <c r="O19" s="50">
        <v>2035</v>
      </c>
      <c r="P19" s="50">
        <v>2036</v>
      </c>
      <c r="Q19" s="50">
        <v>2037</v>
      </c>
      <c r="R19" s="50">
        <v>2038</v>
      </c>
      <c r="S19" s="50">
        <v>2039</v>
      </c>
      <c r="T19" s="50">
        <v>2040</v>
      </c>
      <c r="U19" s="50">
        <v>2041</v>
      </c>
      <c r="V19" s="50">
        <v>2042</v>
      </c>
      <c r="W19" s="50">
        <v>2043</v>
      </c>
      <c r="X19" s="50">
        <v>2044</v>
      </c>
      <c r="Y19" s="50">
        <v>2045</v>
      </c>
      <c r="Z19" s="50">
        <v>2046</v>
      </c>
      <c r="AA19" s="50">
        <v>2047</v>
      </c>
      <c r="AB19" s="50">
        <v>2048</v>
      </c>
      <c r="AC19" s="50">
        <v>2049</v>
      </c>
      <c r="AD19" s="51">
        <v>2050</v>
      </c>
    </row>
    <row r="20" spans="2:30" x14ac:dyDescent="0.2">
      <c r="B20" s="35" t="s">
        <v>6</v>
      </c>
      <c r="C20" s="36">
        <v>19.940000000000001</v>
      </c>
      <c r="D20" s="37">
        <f>D15-31.06</f>
        <v>31.94</v>
      </c>
      <c r="E20" s="38">
        <f t="shared" ref="E20:AD20" si="0">E15-31.06</f>
        <v>39.94</v>
      </c>
      <c r="F20" s="38">
        <f t="shared" si="0"/>
        <v>45.94</v>
      </c>
      <c r="G20" s="38">
        <f t="shared" si="0"/>
        <v>41.94</v>
      </c>
      <c r="H20" s="38">
        <f t="shared" si="0"/>
        <v>37.94</v>
      </c>
      <c r="I20" s="38">
        <f t="shared" si="0"/>
        <v>26.94</v>
      </c>
      <c r="J20" s="38">
        <f t="shared" si="0"/>
        <v>24.94</v>
      </c>
      <c r="K20" s="38">
        <f t="shared" si="0"/>
        <v>28.94</v>
      </c>
      <c r="L20" s="38">
        <f t="shared" si="0"/>
        <v>35.94</v>
      </c>
      <c r="M20" s="38">
        <f t="shared" si="0"/>
        <v>38.94</v>
      </c>
      <c r="N20" s="38">
        <f t="shared" si="0"/>
        <v>40.94</v>
      </c>
      <c r="O20" s="38">
        <f t="shared" si="0"/>
        <v>48.94</v>
      </c>
      <c r="P20" s="38">
        <f t="shared" si="0"/>
        <v>53.94</v>
      </c>
      <c r="Q20" s="38">
        <f t="shared" si="0"/>
        <v>62.94</v>
      </c>
      <c r="R20" s="38">
        <f t="shared" si="0"/>
        <v>72.94</v>
      </c>
      <c r="S20" s="38">
        <f t="shared" si="0"/>
        <v>74.94</v>
      </c>
      <c r="T20" s="38">
        <f t="shared" si="0"/>
        <v>71.94</v>
      </c>
      <c r="U20" s="38">
        <f t="shared" si="0"/>
        <v>68.94</v>
      </c>
      <c r="V20" s="38">
        <f t="shared" si="0"/>
        <v>65.94</v>
      </c>
      <c r="W20" s="38">
        <f t="shared" si="0"/>
        <v>63.94</v>
      </c>
      <c r="X20" s="38">
        <f t="shared" si="0"/>
        <v>62.94</v>
      </c>
      <c r="Y20" s="38">
        <f t="shared" si="0"/>
        <v>62.94</v>
      </c>
      <c r="Z20" s="38">
        <f t="shared" si="0"/>
        <v>61.94</v>
      </c>
      <c r="AA20" s="38">
        <f t="shared" si="0"/>
        <v>60.94</v>
      </c>
      <c r="AB20" s="38">
        <f t="shared" si="0"/>
        <v>61.94</v>
      </c>
      <c r="AC20" s="38">
        <f t="shared" si="0"/>
        <v>61.94</v>
      </c>
      <c r="AD20" s="39">
        <f t="shared" si="0"/>
        <v>63.94</v>
      </c>
    </row>
    <row r="21" spans="2:30" x14ac:dyDescent="0.2">
      <c r="B21" s="40" t="s">
        <v>3</v>
      </c>
      <c r="C21" s="41">
        <v>19.940000000000001</v>
      </c>
      <c r="D21" s="42">
        <f>D16-39.06</f>
        <v>36.94</v>
      </c>
      <c r="E21" s="43">
        <f t="shared" ref="E21:AD21" si="1">E16-39.06</f>
        <v>48.94</v>
      </c>
      <c r="F21" s="43">
        <f t="shared" si="1"/>
        <v>58.94</v>
      </c>
      <c r="G21" s="43">
        <f t="shared" si="1"/>
        <v>57.94</v>
      </c>
      <c r="H21" s="43">
        <f t="shared" si="1"/>
        <v>58.94</v>
      </c>
      <c r="I21" s="43">
        <f t="shared" si="1"/>
        <v>49.94</v>
      </c>
      <c r="J21" s="43">
        <f t="shared" si="1"/>
        <v>47.94</v>
      </c>
      <c r="K21" s="43">
        <f t="shared" si="1"/>
        <v>54.94</v>
      </c>
      <c r="L21" s="43">
        <f t="shared" si="1"/>
        <v>61.94</v>
      </c>
      <c r="M21" s="43">
        <f t="shared" si="1"/>
        <v>68.94</v>
      </c>
      <c r="N21" s="43">
        <f t="shared" si="1"/>
        <v>71.94</v>
      </c>
      <c r="O21" s="43">
        <f t="shared" si="1"/>
        <v>81.94</v>
      </c>
      <c r="P21" s="43">
        <f t="shared" si="1"/>
        <v>88.94</v>
      </c>
      <c r="Q21" s="43">
        <f t="shared" si="1"/>
        <v>95.94</v>
      </c>
      <c r="R21" s="43">
        <f t="shared" si="1"/>
        <v>105.94</v>
      </c>
      <c r="S21" s="43">
        <f t="shared" si="1"/>
        <v>105.94</v>
      </c>
      <c r="T21" s="43">
        <f t="shared" si="1"/>
        <v>102.94</v>
      </c>
      <c r="U21" s="43">
        <f t="shared" si="1"/>
        <v>99.94</v>
      </c>
      <c r="V21" s="43">
        <f t="shared" si="1"/>
        <v>95.94</v>
      </c>
      <c r="W21" s="43">
        <f t="shared" si="1"/>
        <v>93.94</v>
      </c>
      <c r="X21" s="43">
        <f t="shared" si="1"/>
        <v>93.94</v>
      </c>
      <c r="Y21" s="43">
        <f t="shared" si="1"/>
        <v>94.94</v>
      </c>
      <c r="Z21" s="43">
        <f t="shared" si="1"/>
        <v>93.94</v>
      </c>
      <c r="AA21" s="43">
        <f t="shared" si="1"/>
        <v>93.94</v>
      </c>
      <c r="AB21" s="43">
        <f t="shared" si="1"/>
        <v>95.94</v>
      </c>
      <c r="AC21" s="43">
        <f t="shared" si="1"/>
        <v>94.94</v>
      </c>
      <c r="AD21" s="44">
        <f t="shared" si="1"/>
        <v>98.94</v>
      </c>
    </row>
    <row r="22" spans="2:30" x14ac:dyDescent="0.2">
      <c r="B22" s="45" t="s">
        <v>7</v>
      </c>
      <c r="C22" s="46">
        <v>19.940000000000001</v>
      </c>
      <c r="D22" s="47">
        <f>D17-44.06</f>
        <v>39.94</v>
      </c>
      <c r="E22" s="48">
        <f t="shared" ref="E22:AD22" si="2">E17-44.06</f>
        <v>55.94</v>
      </c>
      <c r="F22" s="48">
        <f t="shared" si="2"/>
        <v>69.94</v>
      </c>
      <c r="G22" s="48">
        <f t="shared" si="2"/>
        <v>71.94</v>
      </c>
      <c r="H22" s="48">
        <f t="shared" si="2"/>
        <v>79.94</v>
      </c>
      <c r="I22" s="48">
        <f t="shared" si="2"/>
        <v>73.94</v>
      </c>
      <c r="J22" s="48">
        <f t="shared" si="2"/>
        <v>73.94</v>
      </c>
      <c r="K22" s="48">
        <f t="shared" si="2"/>
        <v>83.94</v>
      </c>
      <c r="L22" s="48">
        <f t="shared" si="2"/>
        <v>86.94</v>
      </c>
      <c r="M22" s="48">
        <f t="shared" si="2"/>
        <v>91.94</v>
      </c>
      <c r="N22" s="48">
        <f t="shared" si="2"/>
        <v>94.94</v>
      </c>
      <c r="O22" s="48">
        <f t="shared" si="2"/>
        <v>104.94</v>
      </c>
      <c r="P22" s="48">
        <f t="shared" si="2"/>
        <v>111.94</v>
      </c>
      <c r="Q22" s="48">
        <f t="shared" si="2"/>
        <v>117.94</v>
      </c>
      <c r="R22" s="48">
        <f t="shared" si="2"/>
        <v>125.94</v>
      </c>
      <c r="S22" s="48">
        <f t="shared" si="2"/>
        <v>126.94</v>
      </c>
      <c r="T22" s="48">
        <f t="shared" si="2"/>
        <v>124.94</v>
      </c>
      <c r="U22" s="48">
        <f t="shared" si="2"/>
        <v>121.94</v>
      </c>
      <c r="V22" s="48">
        <f t="shared" si="2"/>
        <v>120.94</v>
      </c>
      <c r="W22" s="48">
        <f t="shared" si="2"/>
        <v>117.94</v>
      </c>
      <c r="X22" s="48">
        <f t="shared" si="2"/>
        <v>119.94</v>
      </c>
      <c r="Y22" s="48">
        <f t="shared" si="2"/>
        <v>120.94</v>
      </c>
      <c r="Z22" s="48">
        <f t="shared" si="2"/>
        <v>122.94</v>
      </c>
      <c r="AA22" s="48">
        <f t="shared" si="2"/>
        <v>121.94</v>
      </c>
      <c r="AB22" s="48">
        <f t="shared" si="2"/>
        <v>123.94</v>
      </c>
      <c r="AC22" s="48">
        <f t="shared" si="2"/>
        <v>124.94</v>
      </c>
      <c r="AD22" s="49">
        <f t="shared" si="2"/>
        <v>127.94</v>
      </c>
    </row>
    <row r="23" spans="2:30" x14ac:dyDescent="0.2">
      <c r="B23" s="7"/>
      <c r="C23" s="8"/>
      <c r="D23" s="8"/>
      <c r="E23" s="8"/>
      <c r="F23" s="8"/>
      <c r="G23" s="8"/>
      <c r="H23" s="8"/>
      <c r="I23" s="8"/>
      <c r="J23" s="8"/>
      <c r="K23" s="8"/>
      <c r="L23" s="8"/>
      <c r="M23" s="8"/>
      <c r="N23" s="8"/>
      <c r="O23" s="8"/>
      <c r="P23" s="8"/>
      <c r="Q23" s="8"/>
      <c r="R23" s="8"/>
      <c r="S23" s="8"/>
      <c r="T23" s="8"/>
      <c r="U23" s="8"/>
      <c r="V23" s="8"/>
      <c r="W23" s="8"/>
      <c r="X23" s="8"/>
      <c r="Y23" s="8"/>
    </row>
    <row r="24" spans="2:30" x14ac:dyDescent="0.2">
      <c r="B24" s="13" t="s">
        <v>10</v>
      </c>
      <c r="C24" s="34">
        <v>2024</v>
      </c>
      <c r="D24" s="29"/>
      <c r="E24" s="30"/>
      <c r="F24" s="30"/>
      <c r="G24" s="30"/>
      <c r="H24" s="8"/>
      <c r="I24" s="8"/>
      <c r="J24" s="8"/>
      <c r="K24" s="8"/>
      <c r="L24" s="8"/>
      <c r="M24" s="8"/>
      <c r="N24" s="8"/>
      <c r="O24" s="8"/>
      <c r="P24" s="8"/>
      <c r="Q24" s="8"/>
      <c r="R24" s="8"/>
      <c r="S24" s="8"/>
      <c r="T24" s="8"/>
      <c r="U24" s="8"/>
      <c r="V24" s="8"/>
      <c r="W24" s="8"/>
      <c r="X24" s="8"/>
      <c r="Y24" s="8"/>
    </row>
    <row r="25" spans="2:30" s="52" customFormat="1" x14ac:dyDescent="0.2">
      <c r="B25" s="54" t="s">
        <v>33</v>
      </c>
      <c r="C25" s="55">
        <v>15</v>
      </c>
      <c r="D25" s="56">
        <v>25</v>
      </c>
      <c r="E25" s="56">
        <v>35</v>
      </c>
      <c r="F25" s="57">
        <v>45</v>
      </c>
      <c r="G25" s="58">
        <v>55</v>
      </c>
      <c r="H25" s="59"/>
      <c r="I25" s="59"/>
      <c r="J25" s="59"/>
      <c r="K25" s="59"/>
      <c r="L25" s="59"/>
      <c r="M25" s="59"/>
      <c r="N25" s="59"/>
      <c r="O25" s="59"/>
      <c r="P25" s="59"/>
      <c r="Q25" s="59"/>
      <c r="R25" s="59"/>
      <c r="S25" s="59"/>
      <c r="T25" s="59"/>
      <c r="U25" s="59"/>
      <c r="V25" s="59"/>
      <c r="W25" s="59"/>
      <c r="X25" s="59"/>
      <c r="Y25" s="59"/>
    </row>
    <row r="26" spans="2:30" x14ac:dyDescent="0.2">
      <c r="B26" s="5" t="s">
        <v>26</v>
      </c>
      <c r="C26" s="31">
        <v>274</v>
      </c>
      <c r="D26" s="21">
        <v>4174</v>
      </c>
      <c r="E26" s="21">
        <v>5582</v>
      </c>
      <c r="F26" s="31">
        <v>3738</v>
      </c>
      <c r="G26" s="28">
        <v>3098</v>
      </c>
      <c r="H26" s="8"/>
      <c r="I26" s="8"/>
      <c r="J26" s="8"/>
      <c r="K26" s="8"/>
      <c r="L26" s="8"/>
      <c r="M26" s="8"/>
      <c r="N26" s="8"/>
      <c r="O26" s="8"/>
      <c r="P26" s="8"/>
      <c r="Q26" s="8"/>
      <c r="R26" s="8"/>
      <c r="S26" s="8"/>
      <c r="T26" s="8"/>
      <c r="U26" s="8"/>
      <c r="V26" s="8"/>
      <c r="W26" s="8"/>
      <c r="X26" s="8"/>
      <c r="Y26" s="8"/>
    </row>
    <row r="27" spans="2:30" x14ac:dyDescent="0.2">
      <c r="B27" s="6" t="s">
        <v>25</v>
      </c>
      <c r="C27" s="32">
        <f>C26/5</f>
        <v>54.8</v>
      </c>
      <c r="D27" s="32">
        <f t="shared" ref="D27:G27" si="3">D26/5</f>
        <v>834.8</v>
      </c>
      <c r="E27" s="32">
        <f t="shared" si="3"/>
        <v>1116.4000000000001</v>
      </c>
      <c r="F27" s="32">
        <f t="shared" si="3"/>
        <v>747.6</v>
      </c>
      <c r="G27" s="33">
        <f t="shared" si="3"/>
        <v>619.6</v>
      </c>
      <c r="H27" s="8"/>
      <c r="I27" s="8"/>
      <c r="J27" s="8"/>
      <c r="K27" s="8"/>
      <c r="L27" s="8"/>
      <c r="M27" s="8"/>
      <c r="N27" s="8"/>
      <c r="O27" s="8"/>
      <c r="P27" s="8"/>
      <c r="Q27" s="8"/>
      <c r="R27" s="8"/>
      <c r="S27" s="8"/>
      <c r="T27" s="8"/>
      <c r="U27" s="8"/>
      <c r="V27" s="8"/>
      <c r="W27" s="8"/>
      <c r="X27" s="8"/>
      <c r="Y27" s="8"/>
    </row>
    <row r="29" spans="2:30" x14ac:dyDescent="0.2">
      <c r="C29" s="73" t="s">
        <v>6</v>
      </c>
      <c r="D29" s="74"/>
      <c r="E29" s="74"/>
      <c r="F29" s="74"/>
      <c r="G29" s="74"/>
      <c r="H29" s="75"/>
      <c r="I29" s="73" t="s">
        <v>3</v>
      </c>
      <c r="J29" s="74"/>
      <c r="K29" s="74"/>
      <c r="L29" s="74"/>
      <c r="M29" s="74"/>
      <c r="N29" s="75"/>
      <c r="O29" s="73" t="s">
        <v>7</v>
      </c>
      <c r="P29" s="74"/>
      <c r="Q29" s="74"/>
      <c r="R29" s="74"/>
      <c r="S29" s="74"/>
      <c r="T29" s="75"/>
    </row>
    <row r="30" spans="2:30" ht="51" x14ac:dyDescent="0.2">
      <c r="B30" s="1" t="s">
        <v>1</v>
      </c>
      <c r="C30" s="22" t="s">
        <v>18</v>
      </c>
      <c r="D30" s="23" t="s">
        <v>19</v>
      </c>
      <c r="E30" s="23" t="s">
        <v>20</v>
      </c>
      <c r="F30" s="23" t="s">
        <v>21</v>
      </c>
      <c r="G30" s="23" t="s">
        <v>22</v>
      </c>
      <c r="H30" s="24" t="s">
        <v>0</v>
      </c>
      <c r="I30" s="22" t="s">
        <v>18</v>
      </c>
      <c r="J30" s="23" t="s">
        <v>19</v>
      </c>
      <c r="K30" s="23" t="s">
        <v>20</v>
      </c>
      <c r="L30" s="23" t="s">
        <v>21</v>
      </c>
      <c r="M30" s="23" t="s">
        <v>22</v>
      </c>
      <c r="N30" s="24" t="s">
        <v>0</v>
      </c>
      <c r="O30" s="22" t="s">
        <v>18</v>
      </c>
      <c r="P30" s="23" t="s">
        <v>19</v>
      </c>
      <c r="Q30" s="23" t="s">
        <v>20</v>
      </c>
      <c r="R30" s="23" t="s">
        <v>21</v>
      </c>
      <c r="S30" s="23" t="s">
        <v>22</v>
      </c>
      <c r="T30" s="24" t="s">
        <v>0</v>
      </c>
    </row>
    <row r="31" spans="2:30" x14ac:dyDescent="0.2">
      <c r="B31" s="25" t="s">
        <v>14</v>
      </c>
      <c r="C31" s="61">
        <f>C26*$C$20</f>
        <v>5463.56</v>
      </c>
      <c r="D31" s="62">
        <f t="shared" ref="D31:G31" si="4">D26*$C$20</f>
        <v>83229.560000000012</v>
      </c>
      <c r="E31" s="62">
        <f t="shared" si="4"/>
        <v>111305.08</v>
      </c>
      <c r="F31" s="62">
        <f t="shared" si="4"/>
        <v>74535.72</v>
      </c>
      <c r="G31" s="62">
        <f t="shared" si="4"/>
        <v>61774.12</v>
      </c>
      <c r="H31" s="62">
        <f>SUM(C31:G31)</f>
        <v>336308.04000000004</v>
      </c>
      <c r="I31" s="61">
        <f>C26*$C$20</f>
        <v>5463.56</v>
      </c>
      <c r="J31" s="62">
        <f t="shared" ref="J31:M31" si="5">D26*$C$20</f>
        <v>83229.560000000012</v>
      </c>
      <c r="K31" s="62">
        <f t="shared" si="5"/>
        <v>111305.08</v>
      </c>
      <c r="L31" s="62">
        <f t="shared" si="5"/>
        <v>74535.72</v>
      </c>
      <c r="M31" s="62">
        <f t="shared" si="5"/>
        <v>61774.12</v>
      </c>
      <c r="N31" s="62">
        <f>SUM(I31:M31)</f>
        <v>336308.04000000004</v>
      </c>
      <c r="O31" s="61">
        <f>C26*$C$20</f>
        <v>5463.56</v>
      </c>
      <c r="P31" s="62">
        <f t="shared" ref="P31:S31" si="6">D26*$C$20</f>
        <v>83229.560000000012</v>
      </c>
      <c r="Q31" s="62">
        <f t="shared" si="6"/>
        <v>111305.08</v>
      </c>
      <c r="R31" s="62">
        <f t="shared" si="6"/>
        <v>74535.72</v>
      </c>
      <c r="S31" s="62">
        <f t="shared" si="6"/>
        <v>61774.12</v>
      </c>
      <c r="T31" s="63">
        <f>SUM(O31:S31)</f>
        <v>336308.04000000004</v>
      </c>
    </row>
    <row r="32" spans="2:30" x14ac:dyDescent="0.2">
      <c r="B32" s="26" t="s">
        <v>15</v>
      </c>
      <c r="C32" s="64">
        <f>HLOOKUP((C25+$C$24),$D$19:$AD$22,2)*C26</f>
        <v>20533.559999999998</v>
      </c>
      <c r="D32" s="65">
        <f t="shared" ref="D32:G32" si="7">HLOOKUP((D25+$C$24),$D$19:$AD$22,2)*D26</f>
        <v>258537.56</v>
      </c>
      <c r="E32" s="65">
        <f t="shared" si="7"/>
        <v>356913.08</v>
      </c>
      <c r="F32" s="65">
        <f t="shared" si="7"/>
        <v>239007.72</v>
      </c>
      <c r="G32" s="65">
        <f t="shared" si="7"/>
        <v>198086.12</v>
      </c>
      <c r="H32" s="65">
        <f t="shared" ref="H32" si="8">SUM(C32:G32)</f>
        <v>1073078.04</v>
      </c>
      <c r="I32" s="64">
        <f>HLOOKUP((C25+$C$24),$D$19:$AD$22,3)*C26</f>
        <v>29027.559999999998</v>
      </c>
      <c r="J32" s="65">
        <f t="shared" ref="J32:M32" si="9">HLOOKUP((D25+$C$24),$D$19:$AD$22,3)*D26</f>
        <v>396279.56</v>
      </c>
      <c r="K32" s="65">
        <f t="shared" si="9"/>
        <v>552283.07999999996</v>
      </c>
      <c r="L32" s="65">
        <f t="shared" si="9"/>
        <v>369837.72</v>
      </c>
      <c r="M32" s="65">
        <f t="shared" si="9"/>
        <v>306516.12</v>
      </c>
      <c r="N32" s="65">
        <f t="shared" ref="N32" si="10">SUM(I32:M32)</f>
        <v>1653944.04</v>
      </c>
      <c r="O32" s="64">
        <f>HLOOKUP((C25+$C$24),$D$19:$AD$22,4)*C26</f>
        <v>34781.56</v>
      </c>
      <c r="P32" s="65">
        <f t="shared" ref="P32:S32" si="11">HLOOKUP((D25+$C$24),$D$19:$AD$22,4)*D26</f>
        <v>521499.56</v>
      </c>
      <c r="Q32" s="65">
        <f t="shared" si="11"/>
        <v>714161.08</v>
      </c>
      <c r="R32" s="65">
        <f t="shared" si="11"/>
        <v>478239.72</v>
      </c>
      <c r="S32" s="65">
        <f t="shared" si="11"/>
        <v>396358.12</v>
      </c>
      <c r="T32" s="66">
        <f t="shared" ref="T32" si="12">SUM(O32:S32)</f>
        <v>2145040.04</v>
      </c>
    </row>
    <row r="33" spans="2:35" x14ac:dyDescent="0.2">
      <c r="B33" s="26" t="s">
        <v>16</v>
      </c>
      <c r="C33" s="64">
        <f>C27*$C$20</f>
        <v>1092.712</v>
      </c>
      <c r="D33" s="65">
        <f t="shared" ref="D33:G33" si="13">D27*$C$20</f>
        <v>16645.912</v>
      </c>
      <c r="E33" s="65">
        <f t="shared" si="13"/>
        <v>22261.016000000003</v>
      </c>
      <c r="F33" s="65">
        <f t="shared" si="13"/>
        <v>14907.144000000002</v>
      </c>
      <c r="G33" s="65">
        <f t="shared" si="13"/>
        <v>12354.824000000001</v>
      </c>
      <c r="H33" s="65">
        <f>SUM(C33:G33)</f>
        <v>67261.608000000007</v>
      </c>
      <c r="I33" s="64">
        <f>C27*$C$20</f>
        <v>1092.712</v>
      </c>
      <c r="J33" s="65">
        <f t="shared" ref="J33:M33" si="14">D27*$C$20</f>
        <v>16645.912</v>
      </c>
      <c r="K33" s="65">
        <f t="shared" si="14"/>
        <v>22261.016000000003</v>
      </c>
      <c r="L33" s="65">
        <f t="shared" si="14"/>
        <v>14907.144000000002</v>
      </c>
      <c r="M33" s="65">
        <f t="shared" si="14"/>
        <v>12354.824000000001</v>
      </c>
      <c r="N33" s="65">
        <f>SUM(I33:M33)</f>
        <v>67261.608000000007</v>
      </c>
      <c r="O33" s="64">
        <f>C27*$C$20</f>
        <v>1092.712</v>
      </c>
      <c r="P33" s="65">
        <f t="shared" ref="P33:S33" si="15">D27*$C$20</f>
        <v>16645.912</v>
      </c>
      <c r="Q33" s="65">
        <f t="shared" si="15"/>
        <v>22261.016000000003</v>
      </c>
      <c r="R33" s="65">
        <f t="shared" si="15"/>
        <v>14907.144000000002</v>
      </c>
      <c r="S33" s="65">
        <f t="shared" si="15"/>
        <v>12354.824000000001</v>
      </c>
      <c r="T33" s="66">
        <f>SUM(O33:S33)</f>
        <v>67261.608000000007</v>
      </c>
    </row>
    <row r="34" spans="2:35" x14ac:dyDescent="0.2">
      <c r="B34" s="27" t="s">
        <v>17</v>
      </c>
      <c r="C34" s="67">
        <f>HLOOKUP((C25+$C$24),$D$19:$AD$22,2)*C27</f>
        <v>4106.7119999999995</v>
      </c>
      <c r="D34" s="68">
        <f t="shared" ref="D34:G34" si="16">HLOOKUP((D25+$C$24),$D$19:$AD$22,2)*D27</f>
        <v>51707.511999999995</v>
      </c>
      <c r="E34" s="68">
        <f t="shared" si="16"/>
        <v>71382.616000000009</v>
      </c>
      <c r="F34" s="68">
        <f t="shared" si="16"/>
        <v>47801.544000000002</v>
      </c>
      <c r="G34" s="68">
        <f t="shared" si="16"/>
        <v>39617.224000000002</v>
      </c>
      <c r="H34" s="68">
        <f t="shared" ref="H34" si="17">SUM(C34:G34)</f>
        <v>214615.60800000001</v>
      </c>
      <c r="I34" s="67">
        <f>HLOOKUP((C25+$C$24),$D$19:$AD$22,3)*C27</f>
        <v>5805.5119999999997</v>
      </c>
      <c r="J34" s="68">
        <f t="shared" ref="J34:M34" si="18">HLOOKUP((D25+$C$24),$D$19:$AD$22,3)*D27</f>
        <v>79255.911999999997</v>
      </c>
      <c r="K34" s="68">
        <f t="shared" si="18"/>
        <v>110456.61600000001</v>
      </c>
      <c r="L34" s="68">
        <f t="shared" si="18"/>
        <v>73967.543999999994</v>
      </c>
      <c r="M34" s="68">
        <f t="shared" si="18"/>
        <v>61303.224000000002</v>
      </c>
      <c r="N34" s="68">
        <f>SUM(I34:M34)</f>
        <v>330788.80800000002</v>
      </c>
      <c r="O34" s="67">
        <f>HLOOKUP((C25+$C$24),$D$19:$AD$22,4)*C27</f>
        <v>6956.3119999999999</v>
      </c>
      <c r="P34" s="68">
        <f t="shared" ref="P34:S34" si="19">HLOOKUP((D25+$C$24),$D$19:$AD$22,4)*D27</f>
        <v>104299.912</v>
      </c>
      <c r="Q34" s="68">
        <f t="shared" si="19"/>
        <v>142832.21600000001</v>
      </c>
      <c r="R34" s="68">
        <f t="shared" si="19"/>
        <v>95647.944000000003</v>
      </c>
      <c r="S34" s="68">
        <f t="shared" si="19"/>
        <v>79271.623999999996</v>
      </c>
      <c r="T34" s="69">
        <f>SUM(O34:S34)</f>
        <v>429008.00800000003</v>
      </c>
    </row>
    <row r="35" spans="2:35" x14ac:dyDescent="0.2">
      <c r="B35" s="4"/>
    </row>
    <row r="36" spans="2:35" x14ac:dyDescent="0.2">
      <c r="C36" s="17"/>
      <c r="D36" s="2"/>
      <c r="E36" s="2"/>
      <c r="F36" s="2"/>
    </row>
    <row r="48" spans="2:35" x14ac:dyDescent="0.2">
      <c r="B48" s="9"/>
      <c r="C48" s="10"/>
      <c r="D48" s="10"/>
      <c r="E48" s="10"/>
      <c r="F48" s="1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2:35" x14ac:dyDescent="0.2">
      <c r="B49" s="9"/>
      <c r="C49" s="10"/>
      <c r="D49" s="10"/>
      <c r="E49" s="10"/>
      <c r="F49" s="11"/>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2:35" x14ac:dyDescent="0.2">
      <c r="B50" s="9"/>
      <c r="C50" s="10"/>
      <c r="D50" s="10"/>
      <c r="E50" s="10"/>
      <c r="F50" s="11"/>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2:35" x14ac:dyDescent="0.2">
      <c r="B51" s="9"/>
      <c r="C51" s="10"/>
      <c r="D51" s="10"/>
      <c r="E51" s="10"/>
      <c r="F51" s="11"/>
      <c r="N51" s="12"/>
      <c r="O51" s="12"/>
      <c r="P51" s="12"/>
      <c r="Q51" s="12"/>
      <c r="R51" s="12"/>
      <c r="S51" s="12"/>
      <c r="T51" s="12"/>
      <c r="U51" s="12"/>
      <c r="V51" s="12"/>
      <c r="W51" s="12"/>
      <c r="X51" s="12"/>
      <c r="Y51" s="12"/>
      <c r="Z51" s="12"/>
      <c r="AA51" s="12"/>
      <c r="AB51" s="12"/>
      <c r="AC51" s="12"/>
      <c r="AD51" s="12"/>
      <c r="AE51" s="12"/>
      <c r="AF51" s="12"/>
      <c r="AG51" s="12"/>
      <c r="AH51" s="12"/>
      <c r="AI51" s="12"/>
    </row>
    <row r="52" spans="2:35" x14ac:dyDescent="0.2">
      <c r="B52" s="9"/>
      <c r="C52" s="10"/>
      <c r="D52" s="10"/>
      <c r="E52" s="10"/>
      <c r="F52" s="11"/>
    </row>
    <row r="53" spans="2:35" x14ac:dyDescent="0.2">
      <c r="B53" s="9"/>
      <c r="C53" s="10"/>
      <c r="D53" s="10"/>
      <c r="E53" s="10"/>
      <c r="F53" s="11"/>
    </row>
    <row r="54" spans="2:35" x14ac:dyDescent="0.2">
      <c r="B54" s="9"/>
      <c r="C54" s="10"/>
      <c r="D54" s="10"/>
      <c r="E54" s="10"/>
      <c r="F54" s="11"/>
    </row>
    <row r="55" spans="2:35" x14ac:dyDescent="0.2">
      <c r="B55" s="9"/>
      <c r="C55" s="10"/>
      <c r="D55" s="10"/>
      <c r="E55" s="10"/>
      <c r="F55" s="11"/>
    </row>
    <row r="56" spans="2:35" x14ac:dyDescent="0.2">
      <c r="B56" s="9"/>
      <c r="C56" s="10"/>
      <c r="D56" s="10"/>
      <c r="E56" s="10"/>
      <c r="F56" s="11"/>
    </row>
    <row r="57" spans="2:35" x14ac:dyDescent="0.2">
      <c r="B57" s="9"/>
      <c r="C57" s="10"/>
      <c r="D57" s="10"/>
      <c r="E57" s="10"/>
      <c r="F57" s="11"/>
    </row>
    <row r="58" spans="2:35" x14ac:dyDescent="0.2">
      <c r="B58" s="9"/>
      <c r="C58" s="10"/>
      <c r="D58" s="10"/>
      <c r="E58" s="10"/>
      <c r="F58" s="11"/>
    </row>
    <row r="59" spans="2:35" x14ac:dyDescent="0.2">
      <c r="B59" s="9"/>
      <c r="C59" s="10"/>
      <c r="D59" s="10"/>
      <c r="E59" s="10"/>
      <c r="F59" s="11"/>
    </row>
    <row r="60" spans="2:35" x14ac:dyDescent="0.2">
      <c r="B60" s="9"/>
      <c r="C60" s="10"/>
      <c r="D60" s="10"/>
      <c r="E60" s="10"/>
      <c r="F60" s="11"/>
    </row>
    <row r="61" spans="2:35" x14ac:dyDescent="0.2">
      <c r="B61" s="9"/>
      <c r="C61" s="10"/>
      <c r="D61" s="10"/>
      <c r="E61" s="10"/>
      <c r="F61" s="11"/>
    </row>
    <row r="62" spans="2:35" x14ac:dyDescent="0.2">
      <c r="B62" s="9"/>
      <c r="C62" s="10"/>
      <c r="D62" s="10"/>
      <c r="E62" s="10"/>
      <c r="F62" s="11"/>
    </row>
    <row r="63" spans="2:35" x14ac:dyDescent="0.2">
      <c r="B63" s="9"/>
      <c r="C63" s="10"/>
      <c r="D63" s="10"/>
      <c r="E63" s="10"/>
      <c r="F63" s="11"/>
    </row>
    <row r="64" spans="2:35" x14ac:dyDescent="0.2">
      <c r="B64" s="9"/>
      <c r="C64" s="10"/>
      <c r="D64" s="10"/>
      <c r="E64" s="10"/>
      <c r="F64" s="11"/>
    </row>
    <row r="65" spans="2:6" x14ac:dyDescent="0.2">
      <c r="B65" s="9"/>
      <c r="C65" s="10"/>
      <c r="D65" s="10"/>
      <c r="E65" s="10"/>
      <c r="F65" s="11"/>
    </row>
    <row r="66" spans="2:6" x14ac:dyDescent="0.2">
      <c r="B66" s="9"/>
      <c r="C66" s="10"/>
      <c r="D66" s="10"/>
      <c r="E66" s="10"/>
      <c r="F66" s="11"/>
    </row>
    <row r="67" spans="2:6" x14ac:dyDescent="0.2">
      <c r="B67" s="9"/>
      <c r="C67" s="10"/>
      <c r="D67" s="10"/>
      <c r="E67" s="10"/>
      <c r="F67" s="11"/>
    </row>
    <row r="68" spans="2:6" x14ac:dyDescent="0.2">
      <c r="B68" s="9"/>
      <c r="C68" s="10"/>
      <c r="D68" s="10"/>
      <c r="E68" s="10"/>
      <c r="F68" s="11"/>
    </row>
    <row r="69" spans="2:6" x14ac:dyDescent="0.2">
      <c r="B69" s="9"/>
      <c r="C69" s="10"/>
      <c r="D69" s="10"/>
      <c r="E69" s="10"/>
      <c r="F69" s="11"/>
    </row>
    <row r="70" spans="2:6" x14ac:dyDescent="0.2">
      <c r="B70" s="9"/>
      <c r="C70" s="10"/>
      <c r="D70" s="10"/>
      <c r="E70" s="10"/>
      <c r="F70" s="11"/>
    </row>
    <row r="71" spans="2:6" x14ac:dyDescent="0.2">
      <c r="B71" s="9"/>
      <c r="C71" s="10"/>
      <c r="D71" s="10"/>
      <c r="E71" s="10"/>
      <c r="F71" s="11"/>
    </row>
    <row r="72" spans="2:6" x14ac:dyDescent="0.2">
      <c r="B72" s="9"/>
      <c r="C72" s="10"/>
      <c r="D72" s="10"/>
      <c r="E72" s="10"/>
      <c r="F72" s="11"/>
    </row>
    <row r="73" spans="2:6" x14ac:dyDescent="0.2">
      <c r="B73" s="9"/>
      <c r="C73" s="10"/>
      <c r="D73" s="10"/>
      <c r="E73" s="10"/>
      <c r="F73" s="11"/>
    </row>
    <row r="74" spans="2:6" x14ac:dyDescent="0.2">
      <c r="B74" s="9"/>
      <c r="C74" s="10"/>
      <c r="D74" s="10"/>
      <c r="E74" s="10"/>
      <c r="F74" s="11"/>
    </row>
  </sheetData>
  <mergeCells count="3">
    <mergeCell ref="C29:H29"/>
    <mergeCell ref="I29:N29"/>
    <mergeCell ref="O29:T2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213ecb7-d87a-4aba-b21b-ec7ca04e5a58"/>
    <lcf76f155ced4ddcb4097134ff3c332f xmlns="bac58e29-0c23-4090-b611-ed602008453e">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A82F691CC26A45BB748004A54C0C63" ma:contentTypeVersion="20" ma:contentTypeDescription="Create a new document." ma:contentTypeScope="" ma:versionID="f3c61ed22a4e9291596dcd1307e7a67a">
  <xsd:schema xmlns:xsd="http://www.w3.org/2001/XMLSchema" xmlns:xs="http://www.w3.org/2001/XMLSchema" xmlns:p="http://schemas.microsoft.com/office/2006/metadata/properties" xmlns:ns1="http://schemas.microsoft.com/sharepoint/v3" xmlns:ns2="bac58e29-0c23-4090-b611-ed602008453e" xmlns:ns3="2213ecb7-d87a-4aba-b21b-ec7ca04e5a58" targetNamespace="http://schemas.microsoft.com/office/2006/metadata/properties" ma:root="true" ma:fieldsID="41f0edd34ba686842bda17eef15a68e3" ns1:_="" ns2:_="" ns3:_="">
    <xsd:import namespace="http://schemas.microsoft.com/sharepoint/v3"/>
    <xsd:import namespace="bac58e29-0c23-4090-b611-ed602008453e"/>
    <xsd:import namespace="2213ecb7-d87a-4aba-b21b-ec7ca04e5a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58e29-0c23-4090-b611-ed60200845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6c6c170-7366-48ed-88e6-2840e02129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13ecb7-d87a-4aba-b21b-ec7ca04e5a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2a8d26b-852d-45c4-8141-779065016c1b}" ma:internalName="TaxCatchAll" ma:showField="CatchAllData" ma:web="2213ecb7-d87a-4aba-b21b-ec7ca04e5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636150-9C69-4CA8-95D3-E0BAB3E9CD18}">
  <ds:schemaRefs>
    <ds:schemaRef ds:uri="http://purl.org/dc/terms/"/>
    <ds:schemaRef ds:uri="http://schemas.microsoft.com/sharepoint/v3"/>
    <ds:schemaRef ds:uri="http://www.w3.org/XML/1998/namespace"/>
    <ds:schemaRef ds:uri="http://purl.org/dc/elements/1.1/"/>
    <ds:schemaRef ds:uri="http://schemas.openxmlformats.org/package/2006/metadata/core-properties"/>
    <ds:schemaRef ds:uri="bac58e29-0c23-4090-b611-ed602008453e"/>
    <ds:schemaRef ds:uri="http://schemas.microsoft.com/office/2006/documentManagement/types"/>
    <ds:schemaRef ds:uri="http://purl.org/dc/dcmitype/"/>
    <ds:schemaRef ds:uri="http://schemas.microsoft.com/office/infopath/2007/PartnerControls"/>
    <ds:schemaRef ds:uri="2213ecb7-d87a-4aba-b21b-ec7ca04e5a58"/>
    <ds:schemaRef ds:uri="http://schemas.microsoft.com/office/2006/metadata/properties"/>
  </ds:schemaRefs>
</ds:datastoreItem>
</file>

<file path=customXml/itemProps2.xml><?xml version="1.0" encoding="utf-8"?>
<ds:datastoreItem xmlns:ds="http://schemas.openxmlformats.org/officeDocument/2006/customXml" ds:itemID="{3DC1C559-9875-42DA-B0EB-C37135CD6B75}">
  <ds:schemaRefs>
    <ds:schemaRef ds:uri="http://schemas.microsoft.com/sharepoint/v3/contenttype/forms"/>
  </ds:schemaRefs>
</ds:datastoreItem>
</file>

<file path=customXml/itemProps3.xml><?xml version="1.0" encoding="utf-8"?>
<ds:datastoreItem xmlns:ds="http://schemas.openxmlformats.org/officeDocument/2006/customXml" ds:itemID="{5E8C1A00-EAC7-4607-9293-74D0145EF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c58e29-0c23-4090-b611-ed602008453e"/>
    <ds:schemaRef ds:uri="2213ecb7-d87a-4aba-b21b-ec7ca04e5a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EAUC Financial Modelling Tool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GOODWIN, Fiona</dc:creator>
  <cp:keywords/>
  <dc:description/>
  <cp:lastModifiedBy>GOODWIN, Fiona</cp:lastModifiedBy>
  <cp:revision/>
  <dcterms:created xsi:type="dcterms:W3CDTF">2022-09-06T12:10:47Z</dcterms:created>
  <dcterms:modified xsi:type="dcterms:W3CDTF">2024-04-11T09:22:22Z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0x01010040A82F691CC26A45BB748004A54C0C63</vt:lpwstr>
  </property>
  <property fmtid="{D5CDD505-2E9C-101B-9397-08002B2CF9AE}" pid="3" name="MediaServiceImageTags">
    <vt:lpwstr/>
  </property>
</Properties>
</file>