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chartsheets/sheet2.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Z:\Operations\Clients\UUK\ENE02319 - UUK - COSTING CALCULATOR\4. Costing Calculator\"/>
    </mc:Choice>
  </mc:AlternateContent>
  <xr:revisionPtr revIDLastSave="0" documentId="13_ncr:1_{6BA2C600-D1E2-4806-B56C-E10446CFAA17}" xr6:coauthVersionLast="47" xr6:coauthVersionMax="47" xr10:uidLastSave="{00000000-0000-0000-0000-000000000000}"/>
  <bookViews>
    <workbookView xWindow="-110" yWindow="-110" windowWidth="19420" windowHeight="10420" tabRatio="825" xr2:uid="{00000000-000D-0000-FFFF-FFFF00000000}"/>
  </bookViews>
  <sheets>
    <sheet name="Cover" sheetId="2" r:id="rId1"/>
    <sheet name="Guidance" sheetId="11" r:id="rId2"/>
    <sheet name="Detailed Step by Step Process" sheetId="25" r:id="rId3"/>
    <sheet name="High Level" sheetId="3" r:id="rId4"/>
    <sheet name="Net Zero Target Year" sheetId="5" r:id="rId5"/>
    <sheet name="Programme Phasing" sheetId="7" r:id="rId6"/>
    <sheet name="Investment Graph" sheetId="9" r:id="rId7"/>
    <sheet name="Emissions Projection" sheetId="8" r:id="rId8"/>
    <sheet name="Emissions Graph" sheetId="10" r:id="rId9"/>
    <sheet name="Scopes 1 &amp; 2 Opportunity Table" sheetId="4" r:id="rId10"/>
    <sheet name="Scope 3 Opportunity Table" sheetId="22" r:id="rId11"/>
    <sheet name="Net Zero Target Scenarios &gt;&gt;" sheetId="21" r:id="rId12"/>
    <sheet name="Business As Usual" sheetId="17" r:id="rId13"/>
    <sheet name="2030" sheetId="16" r:id="rId14"/>
    <sheet name="2035" sheetId="15" r:id="rId15"/>
    <sheet name="2040" sheetId="14" r:id="rId16"/>
    <sheet name="2045" sheetId="13" r:id="rId17"/>
    <sheet name="2050" sheetId="6" r:id="rId18"/>
    <sheet name="Calcs" sheetId="18" r:id="rId19"/>
  </sheets>
  <definedNames>
    <definedName name="_xlnm._FilterDatabase" localSheetId="12" hidden="1">'Business As Usual'!$A$1:$AF$19</definedName>
    <definedName name="_xlnm._FilterDatabase" localSheetId="2" hidden="1">'Detailed Step by Step Process'!$B$8:$E$8</definedName>
    <definedName name="_xlnm._FilterDatabase" localSheetId="10" hidden="1">'Scope 3 Opportunity Table'!$B$10:$M$325</definedName>
    <definedName name="_xlnm._FilterDatabase" localSheetId="9" hidden="1">'Scopes 1 &amp; 2 Opportunity Table'!$B$10:$M$346</definedName>
    <definedName name="BuildingUp">'Programme Phasing'!$F1</definedName>
    <definedName name="OpsUp">'Programme Phasing'!$G1</definedName>
    <definedName name="Other">'Programme Phasing'!$H1</definedName>
    <definedName name="_xlnm.Print_Area" localSheetId="0">Cover!$A$1:$O$30</definedName>
    <definedName name="_xlnm.Print_Area" localSheetId="2">'Detailed Step by Step Process'!$B$2:$AI$145</definedName>
    <definedName name="ProcurementUp">'Programme Phasing'!$E1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3" l="1"/>
  <c r="K21" i="3"/>
  <c r="K22" i="3"/>
  <c r="K23" i="3"/>
  <c r="K24" i="3"/>
  <c r="K25" i="3"/>
  <c r="G23" i="5"/>
  <c r="H23" i="5"/>
  <c r="I23" i="5"/>
  <c r="J23" i="5"/>
  <c r="K23" i="5"/>
  <c r="L23" i="5"/>
  <c r="M23" i="5"/>
  <c r="N23" i="5"/>
  <c r="O23" i="5"/>
  <c r="P23" i="5"/>
  <c r="Q23" i="5"/>
  <c r="R23" i="5"/>
  <c r="S23" i="5"/>
  <c r="T23" i="5"/>
  <c r="U23" i="5"/>
  <c r="V23" i="5"/>
  <c r="W23" i="5"/>
  <c r="X23" i="5"/>
  <c r="Y23" i="5"/>
  <c r="Z23" i="5"/>
  <c r="AA23" i="5"/>
  <c r="AB23" i="5"/>
  <c r="AC23" i="5"/>
  <c r="AD23" i="5"/>
  <c r="AE23" i="5"/>
  <c r="AF23" i="5"/>
  <c r="AG23" i="5"/>
  <c r="AH23" i="5"/>
  <c r="G24" i="5"/>
  <c r="H24" i="5"/>
  <c r="I24" i="5"/>
  <c r="J24" i="5"/>
  <c r="K24" i="5"/>
  <c r="L24" i="5"/>
  <c r="M24" i="5"/>
  <c r="N24" i="5"/>
  <c r="O24" i="5"/>
  <c r="P24" i="5"/>
  <c r="Q24" i="5"/>
  <c r="R24" i="5"/>
  <c r="S24" i="5"/>
  <c r="T24" i="5"/>
  <c r="U24" i="5"/>
  <c r="V24" i="5"/>
  <c r="W24" i="5"/>
  <c r="X24" i="5"/>
  <c r="Y24" i="5"/>
  <c r="Z24" i="5"/>
  <c r="AA24" i="5"/>
  <c r="AB24" i="5"/>
  <c r="AC24" i="5"/>
  <c r="AD24" i="5"/>
  <c r="AE24" i="5"/>
  <c r="AF24" i="5"/>
  <c r="AG24" i="5"/>
  <c r="AH24"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H25" i="5"/>
  <c r="G26" i="5"/>
  <c r="H26" i="5"/>
  <c r="I26" i="5"/>
  <c r="J26" i="5"/>
  <c r="K26" i="5"/>
  <c r="L26" i="5"/>
  <c r="M26" i="5"/>
  <c r="N26" i="5"/>
  <c r="O26" i="5"/>
  <c r="P26" i="5"/>
  <c r="Q26" i="5"/>
  <c r="R26" i="5"/>
  <c r="S26" i="5"/>
  <c r="T26" i="5"/>
  <c r="U26" i="5"/>
  <c r="V26" i="5"/>
  <c r="W26" i="5"/>
  <c r="X26" i="5"/>
  <c r="Y26" i="5"/>
  <c r="Z26" i="5"/>
  <c r="AA26" i="5"/>
  <c r="AB26" i="5"/>
  <c r="AC26" i="5"/>
  <c r="AD26" i="5"/>
  <c r="AE26" i="5"/>
  <c r="AF26" i="5"/>
  <c r="AG26" i="5"/>
  <c r="AH26" i="5"/>
  <c r="G27" i="5"/>
  <c r="H27" i="5"/>
  <c r="I27" i="5"/>
  <c r="J27" i="5"/>
  <c r="K27" i="5"/>
  <c r="L27" i="5"/>
  <c r="M27" i="5"/>
  <c r="N27" i="5"/>
  <c r="O27" i="5"/>
  <c r="P27" i="5"/>
  <c r="Q27" i="5"/>
  <c r="R27" i="5"/>
  <c r="S27" i="5"/>
  <c r="T27" i="5"/>
  <c r="U27" i="5"/>
  <c r="V27" i="5"/>
  <c r="W27" i="5"/>
  <c r="X27" i="5"/>
  <c r="Y27" i="5"/>
  <c r="Z27" i="5"/>
  <c r="AA27" i="5"/>
  <c r="AB27" i="5"/>
  <c r="AC27" i="5"/>
  <c r="AD27" i="5"/>
  <c r="AE27" i="5"/>
  <c r="AF27" i="5"/>
  <c r="AG27" i="5"/>
  <c r="AH27" i="5"/>
  <c r="G28" i="5"/>
  <c r="H28" i="5"/>
  <c r="I28" i="5"/>
  <c r="J28" i="5"/>
  <c r="K28" i="5"/>
  <c r="L28" i="5"/>
  <c r="M28" i="5"/>
  <c r="N28" i="5"/>
  <c r="O28" i="5"/>
  <c r="P28" i="5"/>
  <c r="Q28" i="5"/>
  <c r="R28" i="5"/>
  <c r="S28" i="5"/>
  <c r="T28" i="5"/>
  <c r="U28" i="5"/>
  <c r="V28" i="5"/>
  <c r="W28" i="5"/>
  <c r="X28" i="5"/>
  <c r="Y28" i="5"/>
  <c r="Z28" i="5"/>
  <c r="AA28" i="5"/>
  <c r="AB28" i="5"/>
  <c r="AC28" i="5"/>
  <c r="AD28" i="5"/>
  <c r="AE28" i="5"/>
  <c r="AF28" i="5"/>
  <c r="AG28" i="5"/>
  <c r="AH28" i="5"/>
  <c r="G29" i="5"/>
  <c r="H29" i="5"/>
  <c r="I29" i="5"/>
  <c r="J29" i="5"/>
  <c r="K29" i="5"/>
  <c r="L29" i="5"/>
  <c r="M29" i="5"/>
  <c r="N29" i="5"/>
  <c r="O29" i="5"/>
  <c r="P29" i="5"/>
  <c r="Q29" i="5"/>
  <c r="R29" i="5"/>
  <c r="S29" i="5"/>
  <c r="T29" i="5"/>
  <c r="U29" i="5"/>
  <c r="V29" i="5"/>
  <c r="W29" i="5"/>
  <c r="X29" i="5"/>
  <c r="Y29" i="5"/>
  <c r="Z29" i="5"/>
  <c r="AA29" i="5"/>
  <c r="AB29" i="5"/>
  <c r="AC29" i="5"/>
  <c r="AD29" i="5"/>
  <c r="AE29" i="5"/>
  <c r="AF29" i="5"/>
  <c r="AG29" i="5"/>
  <c r="AH29" i="5"/>
  <c r="G30" i="5"/>
  <c r="H30" i="5"/>
  <c r="I30" i="5"/>
  <c r="J30" i="5"/>
  <c r="K30" i="5"/>
  <c r="L30" i="5"/>
  <c r="M30" i="5"/>
  <c r="N30" i="5"/>
  <c r="O30" i="5"/>
  <c r="P30" i="5"/>
  <c r="Q30" i="5"/>
  <c r="R30" i="5"/>
  <c r="S30" i="5"/>
  <c r="T30" i="5"/>
  <c r="U30" i="5"/>
  <c r="V30" i="5"/>
  <c r="W30" i="5"/>
  <c r="X30" i="5"/>
  <c r="Y30" i="5"/>
  <c r="Z30" i="5"/>
  <c r="AA30" i="5"/>
  <c r="AB30" i="5"/>
  <c r="AC30" i="5"/>
  <c r="AD30" i="5"/>
  <c r="AE30" i="5"/>
  <c r="AF30" i="5"/>
  <c r="AG30" i="5"/>
  <c r="AH30" i="5"/>
  <c r="G31" i="5"/>
  <c r="H31" i="5"/>
  <c r="I31" i="5"/>
  <c r="J31" i="5"/>
  <c r="K31" i="5"/>
  <c r="L31" i="5"/>
  <c r="M31" i="5"/>
  <c r="N31" i="5"/>
  <c r="O31" i="5"/>
  <c r="P31" i="5"/>
  <c r="Q31" i="5"/>
  <c r="R31" i="5"/>
  <c r="S31" i="5"/>
  <c r="T31" i="5"/>
  <c r="U31" i="5"/>
  <c r="V31" i="5"/>
  <c r="W31" i="5"/>
  <c r="X31" i="5"/>
  <c r="Y31" i="5"/>
  <c r="Z31" i="5"/>
  <c r="AA31" i="5"/>
  <c r="AB31" i="5"/>
  <c r="AC31" i="5"/>
  <c r="AD31" i="5"/>
  <c r="AE31" i="5"/>
  <c r="AF31" i="5"/>
  <c r="AG31" i="5"/>
  <c r="AH31" i="5"/>
  <c r="G32" i="5"/>
  <c r="H32" i="5"/>
  <c r="I32" i="5"/>
  <c r="J32" i="5"/>
  <c r="K32" i="5"/>
  <c r="L32" i="5"/>
  <c r="M32" i="5"/>
  <c r="N32" i="5"/>
  <c r="O32" i="5"/>
  <c r="P32" i="5"/>
  <c r="Q32" i="5"/>
  <c r="R32" i="5"/>
  <c r="S32" i="5"/>
  <c r="T32" i="5"/>
  <c r="U32" i="5"/>
  <c r="V32" i="5"/>
  <c r="W32" i="5"/>
  <c r="X32" i="5"/>
  <c r="Y32" i="5"/>
  <c r="Z32" i="5"/>
  <c r="AA32" i="5"/>
  <c r="AB32" i="5"/>
  <c r="AC32" i="5"/>
  <c r="AD32" i="5"/>
  <c r="AE32" i="5"/>
  <c r="AF32" i="5"/>
  <c r="AG32" i="5"/>
  <c r="AH32" i="5"/>
  <c r="F24" i="5"/>
  <c r="F25" i="5"/>
  <c r="F26" i="5"/>
  <c r="F27" i="5"/>
  <c r="F28" i="5"/>
  <c r="F29" i="5"/>
  <c r="F30" i="5"/>
  <c r="F31" i="5"/>
  <c r="F32" i="5"/>
  <c r="F23" i="5"/>
  <c r="F13" i="5"/>
  <c r="F12" i="5"/>
  <c r="AH12" i="5"/>
  <c r="G33" i="5" l="1"/>
  <c r="H33" i="5"/>
  <c r="I33" i="5"/>
  <c r="J33" i="5"/>
  <c r="K33" i="5"/>
  <c r="L33" i="5"/>
  <c r="M33" i="5"/>
  <c r="N33" i="5"/>
  <c r="O33" i="5"/>
  <c r="P33" i="5"/>
  <c r="Q33" i="5"/>
  <c r="R33" i="5"/>
  <c r="S33" i="5"/>
  <c r="T33" i="5"/>
  <c r="U33" i="5"/>
  <c r="V33" i="5"/>
  <c r="W33" i="5"/>
  <c r="X33" i="5"/>
  <c r="Y33" i="5"/>
  <c r="Z33" i="5"/>
  <c r="AA33" i="5"/>
  <c r="AB33" i="5"/>
  <c r="AC33" i="5"/>
  <c r="AD33" i="5"/>
  <c r="AE33" i="5"/>
  <c r="AF33" i="5"/>
  <c r="AG33" i="5"/>
  <c r="AH33" i="5"/>
  <c r="F33" i="5"/>
  <c r="G17" i="5"/>
  <c r="F17" i="5"/>
  <c r="G12" i="5"/>
  <c r="H12" i="5"/>
  <c r="I12" i="5"/>
  <c r="J12" i="5"/>
  <c r="K12" i="5"/>
  <c r="L12" i="5"/>
  <c r="M12" i="5"/>
  <c r="N12" i="5"/>
  <c r="O12" i="5"/>
  <c r="P12" i="5"/>
  <c r="Q12" i="5"/>
  <c r="R12" i="5"/>
  <c r="S12" i="5"/>
  <c r="T12" i="5"/>
  <c r="U12" i="5"/>
  <c r="V12" i="5"/>
  <c r="W12" i="5"/>
  <c r="X12" i="5"/>
  <c r="Y12" i="5"/>
  <c r="Z12" i="5"/>
  <c r="AA12" i="5"/>
  <c r="AB12" i="5"/>
  <c r="AC12" i="5"/>
  <c r="AD12" i="5"/>
  <c r="AE12" i="5"/>
  <c r="AF12" i="5"/>
  <c r="AG12" i="5"/>
  <c r="G13" i="5"/>
  <c r="H13" i="5"/>
  <c r="I13" i="5"/>
  <c r="J13" i="5"/>
  <c r="K13" i="5"/>
  <c r="L13" i="5"/>
  <c r="M13" i="5"/>
  <c r="N13" i="5"/>
  <c r="O13" i="5"/>
  <c r="P13" i="5"/>
  <c r="Q13" i="5"/>
  <c r="R13" i="5"/>
  <c r="S13" i="5"/>
  <c r="T13" i="5"/>
  <c r="U13" i="5"/>
  <c r="V13" i="5"/>
  <c r="W13" i="5"/>
  <c r="X13" i="5"/>
  <c r="Y13" i="5"/>
  <c r="Z13" i="5"/>
  <c r="AA13" i="5"/>
  <c r="AB13" i="5"/>
  <c r="AC13" i="5"/>
  <c r="AD13" i="5"/>
  <c r="AE13" i="5"/>
  <c r="AF13" i="5"/>
  <c r="AG13" i="5"/>
  <c r="AH13" i="5"/>
  <c r="G14" i="5"/>
  <c r="H14" i="5"/>
  <c r="I14" i="5"/>
  <c r="J14" i="5"/>
  <c r="K14" i="5"/>
  <c r="L14" i="5"/>
  <c r="M14" i="5"/>
  <c r="N14" i="5"/>
  <c r="O14" i="5"/>
  <c r="P14" i="5"/>
  <c r="Q14" i="5"/>
  <c r="R14" i="5"/>
  <c r="S14" i="5"/>
  <c r="T14" i="5"/>
  <c r="U14" i="5"/>
  <c r="V14" i="5"/>
  <c r="W14" i="5"/>
  <c r="X14" i="5"/>
  <c r="Y14" i="5"/>
  <c r="Z14" i="5"/>
  <c r="AA14" i="5"/>
  <c r="AB14" i="5"/>
  <c r="AC14" i="5"/>
  <c r="AD14" i="5"/>
  <c r="AE14" i="5"/>
  <c r="AF14" i="5"/>
  <c r="AG14" i="5"/>
  <c r="AH14" i="5"/>
  <c r="G15" i="5"/>
  <c r="H15" i="5"/>
  <c r="I15" i="5"/>
  <c r="J15" i="5"/>
  <c r="K15" i="5"/>
  <c r="L15" i="5"/>
  <c r="M15" i="5"/>
  <c r="N15" i="5"/>
  <c r="O15" i="5"/>
  <c r="P15" i="5"/>
  <c r="Q15" i="5"/>
  <c r="R15" i="5"/>
  <c r="S15" i="5"/>
  <c r="T15" i="5"/>
  <c r="U15" i="5"/>
  <c r="V15" i="5"/>
  <c r="W15" i="5"/>
  <c r="X15" i="5"/>
  <c r="Y15" i="5"/>
  <c r="Z15" i="5"/>
  <c r="AA15" i="5"/>
  <c r="AB15" i="5"/>
  <c r="AC15" i="5"/>
  <c r="AD15" i="5"/>
  <c r="AE15" i="5"/>
  <c r="AF15" i="5"/>
  <c r="AG15" i="5"/>
  <c r="AH15" i="5"/>
  <c r="G16" i="5"/>
  <c r="H16" i="5"/>
  <c r="I16" i="5"/>
  <c r="J16" i="5"/>
  <c r="K16" i="5"/>
  <c r="L16" i="5"/>
  <c r="M16" i="5"/>
  <c r="N16" i="5"/>
  <c r="O16" i="5"/>
  <c r="P16" i="5"/>
  <c r="Q16" i="5"/>
  <c r="R16" i="5"/>
  <c r="S16" i="5"/>
  <c r="T16" i="5"/>
  <c r="U16" i="5"/>
  <c r="V16" i="5"/>
  <c r="W16" i="5"/>
  <c r="X16" i="5"/>
  <c r="Y16" i="5"/>
  <c r="Z16" i="5"/>
  <c r="AA16" i="5"/>
  <c r="AB16" i="5"/>
  <c r="AC16" i="5"/>
  <c r="AD16" i="5"/>
  <c r="AE16" i="5"/>
  <c r="AF16" i="5"/>
  <c r="AG16" i="5"/>
  <c r="AH16" i="5"/>
  <c r="H17" i="5"/>
  <c r="I17" i="5"/>
  <c r="J17" i="5"/>
  <c r="K17" i="5"/>
  <c r="L17" i="5"/>
  <c r="M17" i="5"/>
  <c r="N17" i="5"/>
  <c r="O17" i="5"/>
  <c r="P17" i="5"/>
  <c r="Q17" i="5"/>
  <c r="R17" i="5"/>
  <c r="S17" i="5"/>
  <c r="T17" i="5"/>
  <c r="U17" i="5"/>
  <c r="V17" i="5"/>
  <c r="W17" i="5"/>
  <c r="X17" i="5"/>
  <c r="Y17" i="5"/>
  <c r="Z17" i="5"/>
  <c r="AA17" i="5"/>
  <c r="AB17" i="5"/>
  <c r="AC17" i="5"/>
  <c r="AD17" i="5"/>
  <c r="AE17" i="5"/>
  <c r="AF17" i="5"/>
  <c r="AG17" i="5"/>
  <c r="AH17" i="5"/>
  <c r="G18" i="5"/>
  <c r="H18" i="5"/>
  <c r="I18" i="5"/>
  <c r="J18" i="5"/>
  <c r="K18" i="5"/>
  <c r="L18" i="5"/>
  <c r="M18" i="5"/>
  <c r="N18" i="5"/>
  <c r="O18" i="5"/>
  <c r="P18" i="5"/>
  <c r="Q18" i="5"/>
  <c r="R18" i="5"/>
  <c r="S18" i="5"/>
  <c r="T18" i="5"/>
  <c r="U18" i="5"/>
  <c r="V18" i="5"/>
  <c r="W18" i="5"/>
  <c r="X18" i="5"/>
  <c r="Y18" i="5"/>
  <c r="Z18" i="5"/>
  <c r="AA18" i="5"/>
  <c r="AB18" i="5"/>
  <c r="AC18" i="5"/>
  <c r="AD18" i="5"/>
  <c r="AE18" i="5"/>
  <c r="AF18" i="5"/>
  <c r="AG18" i="5"/>
  <c r="AH18" i="5"/>
  <c r="G19" i="5"/>
  <c r="H19" i="5"/>
  <c r="I19" i="5"/>
  <c r="J19" i="5"/>
  <c r="K19" i="5"/>
  <c r="L19" i="5"/>
  <c r="M19" i="5"/>
  <c r="N19" i="5"/>
  <c r="O19" i="5"/>
  <c r="P19" i="5"/>
  <c r="Q19" i="5"/>
  <c r="R19" i="5"/>
  <c r="S19" i="5"/>
  <c r="T19" i="5"/>
  <c r="U19" i="5"/>
  <c r="V19" i="5"/>
  <c r="W19" i="5"/>
  <c r="X19" i="5"/>
  <c r="Y19" i="5"/>
  <c r="Z19" i="5"/>
  <c r="AA19" i="5"/>
  <c r="AB19" i="5"/>
  <c r="AC19" i="5"/>
  <c r="AD19" i="5"/>
  <c r="AE19" i="5"/>
  <c r="AF19" i="5"/>
  <c r="AG19" i="5"/>
  <c r="AH19" i="5"/>
  <c r="F14" i="5"/>
  <c r="F15" i="5"/>
  <c r="F16" i="5"/>
  <c r="F18" i="5"/>
  <c r="F19" i="5"/>
  <c r="F34" i="5"/>
  <c r="F35" i="5"/>
  <c r="F36" i="5"/>
  <c r="G34" i="5"/>
  <c r="H34" i="5"/>
  <c r="I34" i="5"/>
  <c r="J34" i="5"/>
  <c r="K34" i="5"/>
  <c r="L34" i="5"/>
  <c r="M34" i="5"/>
  <c r="N34" i="5"/>
  <c r="O34" i="5"/>
  <c r="P34" i="5"/>
  <c r="Q34" i="5"/>
  <c r="R34" i="5"/>
  <c r="S34" i="5"/>
  <c r="T34" i="5"/>
  <c r="U34" i="5"/>
  <c r="V34" i="5"/>
  <c r="W34" i="5"/>
  <c r="X34" i="5"/>
  <c r="Y34" i="5"/>
  <c r="Z34" i="5"/>
  <c r="AA34" i="5"/>
  <c r="AB34" i="5"/>
  <c r="AC34" i="5"/>
  <c r="AD34" i="5"/>
  <c r="AE34" i="5"/>
  <c r="AF34" i="5"/>
  <c r="AG34" i="5"/>
  <c r="AH34" i="5"/>
  <c r="G35" i="5"/>
  <c r="H35" i="5"/>
  <c r="I35" i="5"/>
  <c r="J35" i="5"/>
  <c r="K35" i="5"/>
  <c r="L35" i="5"/>
  <c r="M35" i="5"/>
  <c r="N35" i="5"/>
  <c r="O35" i="5"/>
  <c r="P35" i="5"/>
  <c r="Q35" i="5"/>
  <c r="R35" i="5"/>
  <c r="S35" i="5"/>
  <c r="T35" i="5"/>
  <c r="U35" i="5"/>
  <c r="V35" i="5"/>
  <c r="W35" i="5"/>
  <c r="X35" i="5"/>
  <c r="Y35" i="5"/>
  <c r="Z35" i="5"/>
  <c r="AA35" i="5"/>
  <c r="AB35" i="5"/>
  <c r="AC35" i="5"/>
  <c r="AD35" i="5"/>
  <c r="AE35" i="5"/>
  <c r="AF35" i="5"/>
  <c r="AG35" i="5"/>
  <c r="AH35" i="5"/>
  <c r="G36" i="5"/>
  <c r="H36" i="5"/>
  <c r="I36" i="5"/>
  <c r="J36" i="5"/>
  <c r="K36" i="5"/>
  <c r="L36" i="5"/>
  <c r="M36" i="5"/>
  <c r="N36" i="5"/>
  <c r="O36" i="5"/>
  <c r="P36" i="5"/>
  <c r="Q36" i="5"/>
  <c r="R36" i="5"/>
  <c r="S36" i="5"/>
  <c r="T36" i="5"/>
  <c r="U36" i="5"/>
  <c r="V36" i="5"/>
  <c r="W36" i="5"/>
  <c r="X36" i="5"/>
  <c r="Y36" i="5"/>
  <c r="Z36" i="5"/>
  <c r="AA36" i="5"/>
  <c r="AB36" i="5"/>
  <c r="AC36" i="5"/>
  <c r="AD36" i="5"/>
  <c r="AE36" i="5"/>
  <c r="AF36" i="5"/>
  <c r="AG36" i="5"/>
  <c r="AH36" i="5"/>
  <c r="G37" i="5"/>
  <c r="G9" i="5"/>
  <c r="H37" i="5" l="1"/>
  <c r="I37" i="5" l="1"/>
  <c r="J37" i="5" l="1"/>
  <c r="K37" i="5" l="1"/>
  <c r="L37" i="5" l="1"/>
  <c r="M37" i="5" l="1"/>
  <c r="N37" i="5" l="1"/>
  <c r="O37" i="5" l="1"/>
  <c r="P37" i="5" l="1"/>
  <c r="Q37" i="5" l="1"/>
  <c r="R37" i="5" l="1"/>
  <c r="S37" i="5" l="1"/>
  <c r="T37" i="5" l="1"/>
  <c r="U37" i="5" l="1"/>
  <c r="V37" i="5" l="1"/>
  <c r="W37" i="5" l="1"/>
  <c r="X37" i="5" l="1"/>
  <c r="Y37" i="5" l="1"/>
  <c r="Z37" i="5" l="1"/>
  <c r="AA37" i="5" l="1"/>
  <c r="AB37" i="5" l="1"/>
  <c r="AC37" i="5" l="1"/>
  <c r="AD37" i="5" l="1"/>
  <c r="AE37" i="5" l="1"/>
  <c r="AF37" i="5" l="1"/>
  <c r="AG37" i="5" l="1"/>
  <c r="AH37" i="5" l="1"/>
  <c r="AF8" i="8" l="1"/>
  <c r="U2" i="7" l="1"/>
  <c r="V2" i="7"/>
  <c r="W2" i="7"/>
  <c r="X2" i="7"/>
  <c r="Y2" i="7"/>
  <c r="U8" i="7"/>
  <c r="V8" i="7" s="1"/>
  <c r="W8" i="7" s="1"/>
  <c r="X8" i="7" s="1"/>
  <c r="Y8" i="7" s="1"/>
  <c r="D20" i="8" l="1"/>
  <c r="D21" i="8"/>
  <c r="D22" i="8"/>
  <c r="D23" i="8"/>
  <c r="D24" i="8"/>
  <c r="D25" i="8"/>
  <c r="D26" i="8"/>
  <c r="D27" i="8"/>
  <c r="D28" i="8"/>
  <c r="D19" i="8"/>
  <c r="H19" i="3"/>
  <c r="G19" i="3"/>
  <c r="G20" i="3"/>
  <c r="G21" i="3"/>
  <c r="G22" i="3"/>
  <c r="G23" i="3"/>
  <c r="G24" i="3"/>
  <c r="G25" i="3"/>
  <c r="G31" i="3"/>
  <c r="G32" i="3"/>
  <c r="G33" i="3"/>
  <c r="G34" i="3"/>
  <c r="G35" i="3"/>
  <c r="G36" i="3"/>
  <c r="G37" i="3"/>
  <c r="G38" i="3"/>
  <c r="G39" i="3"/>
  <c r="G40" i="3"/>
  <c r="G41" i="3"/>
  <c r="G42" i="3"/>
  <c r="G43" i="3"/>
  <c r="G30" i="3"/>
  <c r="G44" i="3" s="1"/>
  <c r="G18" i="3"/>
  <c r="G26" i="3" l="1"/>
  <c r="D11" i="8"/>
  <c r="G48" i="3" l="1"/>
  <c r="H18" i="3"/>
  <c r="D44" i="3" l="1"/>
  <c r="D26" i="3"/>
  <c r="D48" i="3" s="1"/>
  <c r="D12" i="8"/>
  <c r="G2" i="22"/>
  <c r="H2" i="22" s="1"/>
  <c r="I2" i="22" s="1"/>
  <c r="J2" i="22" s="1"/>
  <c r="K2" i="22" s="1"/>
  <c r="L2" i="22" s="1"/>
  <c r="M2" i="22" s="1"/>
  <c r="N2" i="22" s="1"/>
  <c r="O2" i="22" s="1"/>
  <c r="P2" i="22" s="1"/>
  <c r="Q2" i="22" s="1"/>
  <c r="R2" i="22" s="1"/>
  <c r="S2" i="22" s="1"/>
  <c r="T2" i="22" s="1"/>
  <c r="U2" i="22" s="1"/>
  <c r="V2" i="22" s="1"/>
  <c r="W2" i="22" s="1"/>
  <c r="X2" i="22" s="1"/>
  <c r="Y2" i="22" s="1"/>
  <c r="Z2" i="22" s="1"/>
  <c r="AA2" i="22" s="1"/>
  <c r="AB2" i="22" s="1"/>
  <c r="AC2" i="22" s="1"/>
  <c r="AD2" i="22" s="1"/>
  <c r="AE2" i="22" s="1"/>
  <c r="AF2" i="22" s="1"/>
  <c r="AG2" i="22" s="1"/>
  <c r="AH2" i="22" s="1"/>
  <c r="D19" i="13"/>
  <c r="E19" i="13" s="1"/>
  <c r="F19" i="13" s="1"/>
  <c r="G19" i="13" s="1"/>
  <c r="H19" i="13" s="1"/>
  <c r="I19" i="13" s="1"/>
  <c r="J19" i="13" s="1"/>
  <c r="K19" i="13" s="1"/>
  <c r="L19" i="13" s="1"/>
  <c r="M19" i="13" s="1"/>
  <c r="N19" i="13" s="1"/>
  <c r="O19" i="13" s="1"/>
  <c r="P19" i="13" s="1"/>
  <c r="Q19" i="13" s="1"/>
  <c r="R19" i="13" s="1"/>
  <c r="S19" i="13" s="1"/>
  <c r="T19" i="13" s="1"/>
  <c r="U19" i="13" s="1"/>
  <c r="V19" i="13" s="1"/>
  <c r="W19" i="13" s="1"/>
  <c r="X19" i="13" s="1"/>
  <c r="Y19" i="13" s="1"/>
  <c r="Z19" i="13" s="1"/>
  <c r="AA19" i="13" s="1"/>
  <c r="AB19" i="13" s="1"/>
  <c r="AC19" i="13" s="1"/>
  <c r="AD19" i="13" s="1"/>
  <c r="AE19" i="13" s="1"/>
  <c r="D19" i="14"/>
  <c r="E19" i="14" s="1"/>
  <c r="F19" i="14" s="1"/>
  <c r="G19" i="14" s="1"/>
  <c r="H19" i="14" s="1"/>
  <c r="I19" i="14" s="1"/>
  <c r="J19" i="14" s="1"/>
  <c r="K19" i="14" s="1"/>
  <c r="L19" i="14" s="1"/>
  <c r="M19" i="14" s="1"/>
  <c r="N19" i="14" s="1"/>
  <c r="O19" i="14" s="1"/>
  <c r="P19" i="14" s="1"/>
  <c r="Q19" i="14" s="1"/>
  <c r="R19" i="14" s="1"/>
  <c r="S19" i="14" s="1"/>
  <c r="T19" i="14" s="1"/>
  <c r="U19" i="14" s="1"/>
  <c r="V19" i="14" s="1"/>
  <c r="W19" i="14" s="1"/>
  <c r="X19" i="14" s="1"/>
  <c r="Y19" i="14" s="1"/>
  <c r="Z19" i="14" s="1"/>
  <c r="AA19" i="14" s="1"/>
  <c r="AB19" i="14" s="1"/>
  <c r="AC19" i="14" s="1"/>
  <c r="AD19" i="14" s="1"/>
  <c r="AE19" i="14" s="1"/>
  <c r="H4" i="15"/>
  <c r="I4" i="15" s="1"/>
  <c r="J4" i="15" s="1"/>
  <c r="K4" i="15" s="1"/>
  <c r="L4" i="15" s="1"/>
  <c r="M4" i="15" s="1"/>
  <c r="N4" i="15" s="1"/>
  <c r="D19" i="15"/>
  <c r="E19" i="15" s="1"/>
  <c r="F19" i="15" s="1"/>
  <c r="G19" i="15" s="1"/>
  <c r="H19" i="15" s="1"/>
  <c r="I19" i="15" s="1"/>
  <c r="J19" i="15" s="1"/>
  <c r="K19" i="15" s="1"/>
  <c r="L19" i="15" s="1"/>
  <c r="M19" i="15" s="1"/>
  <c r="N19" i="15" s="1"/>
  <c r="O19" i="15" s="1"/>
  <c r="Q19" i="15" s="1"/>
  <c r="R19" i="15" s="1"/>
  <c r="S19" i="15" s="1"/>
  <c r="T19" i="15" s="1"/>
  <c r="U19" i="15" s="1"/>
  <c r="V19" i="15" s="1"/>
  <c r="W19" i="15" s="1"/>
  <c r="X19" i="15" s="1"/>
  <c r="Y19" i="15" s="1"/>
  <c r="Z19" i="15" s="1"/>
  <c r="AA19" i="15" s="1"/>
  <c r="AB19" i="15" s="1"/>
  <c r="AC19" i="15" s="1"/>
  <c r="AD19" i="15" s="1"/>
  <c r="AE19" i="15" s="1"/>
  <c r="AE26" i="13"/>
  <c r="AE9" i="13" s="1"/>
  <c r="AD26" i="13"/>
  <c r="AD9" i="13" s="1"/>
  <c r="AC26" i="13"/>
  <c r="AC9" i="13" s="1"/>
  <c r="AB26" i="13"/>
  <c r="AB9" i="13" s="1"/>
  <c r="AA26" i="13"/>
  <c r="Z26" i="13"/>
  <c r="Z9" i="13" s="1"/>
  <c r="Y26" i="13"/>
  <c r="X26" i="13"/>
  <c r="W26" i="13"/>
  <c r="V26" i="13"/>
  <c r="V9" i="13" s="1"/>
  <c r="U26" i="13"/>
  <c r="U9" i="13" s="1"/>
  <c r="T26" i="13"/>
  <c r="T9" i="13" s="1"/>
  <c r="S26" i="13"/>
  <c r="R26" i="13"/>
  <c r="R9" i="13" s="1"/>
  <c r="Q26" i="13"/>
  <c r="P26" i="13"/>
  <c r="O26" i="13"/>
  <c r="N26" i="13"/>
  <c r="N9" i="13" s="1"/>
  <c r="M26" i="13"/>
  <c r="M9" i="13" s="1"/>
  <c r="L26" i="13"/>
  <c r="L9" i="13" s="1"/>
  <c r="K26" i="13"/>
  <c r="J26" i="13"/>
  <c r="J9" i="13" s="1"/>
  <c r="I26" i="13"/>
  <c r="H26" i="13"/>
  <c r="G26" i="13"/>
  <c r="F26" i="13"/>
  <c r="F9" i="13" s="1"/>
  <c r="E26" i="13"/>
  <c r="E9" i="13" s="1"/>
  <c r="D26" i="13"/>
  <c r="D9" i="13" s="1"/>
  <c r="C26" i="13"/>
  <c r="AE25" i="13"/>
  <c r="AE5" i="13" s="1"/>
  <c r="AD25" i="13"/>
  <c r="AC25" i="13"/>
  <c r="AB25" i="13"/>
  <c r="AA25" i="13"/>
  <c r="AA5" i="13" s="1"/>
  <c r="Z25" i="13"/>
  <c r="Z5" i="13" s="1"/>
  <c r="Y25" i="13"/>
  <c r="Y5" i="13" s="1"/>
  <c r="X25" i="13"/>
  <c r="X5" i="13" s="1"/>
  <c r="W25" i="13"/>
  <c r="W5" i="13" s="1"/>
  <c r="V25" i="13"/>
  <c r="U25" i="13"/>
  <c r="T25" i="13"/>
  <c r="S25" i="13"/>
  <c r="S5" i="13" s="1"/>
  <c r="R25" i="13"/>
  <c r="Q25" i="13"/>
  <c r="Q5" i="13" s="1"/>
  <c r="P25" i="13"/>
  <c r="O25" i="13"/>
  <c r="O5" i="13" s="1"/>
  <c r="N25" i="13"/>
  <c r="M25" i="13"/>
  <c r="L25" i="13"/>
  <c r="L5" i="13" s="1"/>
  <c r="K25" i="13"/>
  <c r="K5" i="13" s="1"/>
  <c r="J25" i="13"/>
  <c r="J5" i="13" s="1"/>
  <c r="I25" i="13"/>
  <c r="I5" i="13" s="1"/>
  <c r="H25" i="13"/>
  <c r="G25" i="13"/>
  <c r="G5" i="13" s="1"/>
  <c r="F25" i="13"/>
  <c r="E25" i="13"/>
  <c r="D25" i="13"/>
  <c r="C25" i="13"/>
  <c r="C5" i="13" s="1"/>
  <c r="AE24" i="13"/>
  <c r="AE3" i="13" s="1"/>
  <c r="AD24" i="13"/>
  <c r="AD3" i="13" s="1"/>
  <c r="AC24" i="13"/>
  <c r="AB24" i="13"/>
  <c r="AB3" i="13" s="1"/>
  <c r="AA24" i="13"/>
  <c r="Z24" i="13"/>
  <c r="Z3" i="13" s="1"/>
  <c r="Y24" i="13"/>
  <c r="Y3" i="13" s="1"/>
  <c r="X24" i="13"/>
  <c r="X3" i="13" s="1"/>
  <c r="W24" i="13"/>
  <c r="W3" i="13" s="1"/>
  <c r="V24" i="13"/>
  <c r="V3" i="13" s="1"/>
  <c r="U24" i="13"/>
  <c r="T24" i="13"/>
  <c r="S24" i="13"/>
  <c r="R24" i="13"/>
  <c r="R3" i="13" s="1"/>
  <c r="Q24" i="13"/>
  <c r="Q3" i="13" s="1"/>
  <c r="P24" i="13"/>
  <c r="P3" i="13" s="1"/>
  <c r="O24" i="13"/>
  <c r="O3" i="13" s="1"/>
  <c r="N24" i="13"/>
  <c r="N3" i="13" s="1"/>
  <c r="M24" i="13"/>
  <c r="L24" i="13"/>
  <c r="K24" i="13"/>
  <c r="J24" i="13"/>
  <c r="I24" i="13"/>
  <c r="I3" i="13" s="1"/>
  <c r="H24" i="13"/>
  <c r="H3" i="13" s="1"/>
  <c r="G24" i="13"/>
  <c r="G3" i="13" s="1"/>
  <c r="F24" i="13"/>
  <c r="F3" i="13" s="1"/>
  <c r="E24" i="13"/>
  <c r="D24" i="13"/>
  <c r="C24" i="13"/>
  <c r="AE23" i="13"/>
  <c r="AE2" i="13" s="1"/>
  <c r="AD23" i="13"/>
  <c r="AD2" i="13" s="1"/>
  <c r="AC23" i="13"/>
  <c r="AC2" i="13" s="1"/>
  <c r="AB23" i="13"/>
  <c r="AB2" i="13" s="1"/>
  <c r="AA23" i="13"/>
  <c r="AA2" i="13" s="1"/>
  <c r="Z23" i="13"/>
  <c r="Y23" i="13"/>
  <c r="X23" i="13"/>
  <c r="W23" i="13"/>
  <c r="V23" i="13"/>
  <c r="V2" i="13" s="1"/>
  <c r="U23" i="13"/>
  <c r="U2" i="13" s="1"/>
  <c r="T23" i="13"/>
  <c r="T2" i="13" s="1"/>
  <c r="S23" i="13"/>
  <c r="S2" i="13" s="1"/>
  <c r="R23" i="13"/>
  <c r="Q23" i="13"/>
  <c r="P23" i="13"/>
  <c r="O23" i="13"/>
  <c r="O2" i="13" s="1"/>
  <c r="N23" i="13"/>
  <c r="N2" i="13" s="1"/>
  <c r="M23" i="13"/>
  <c r="M2" i="13" s="1"/>
  <c r="L23" i="13"/>
  <c r="L2" i="13" s="1"/>
  <c r="K23" i="13"/>
  <c r="K2" i="13" s="1"/>
  <c r="J23" i="13"/>
  <c r="I23" i="13"/>
  <c r="H23" i="13"/>
  <c r="G23" i="13"/>
  <c r="F23" i="13"/>
  <c r="F2" i="13" s="1"/>
  <c r="E23" i="13"/>
  <c r="E2" i="13" s="1"/>
  <c r="D23" i="13"/>
  <c r="D2" i="13" s="1"/>
  <c r="C23" i="13"/>
  <c r="C2" i="13" s="1"/>
  <c r="AA9" i="13"/>
  <c r="Y9" i="13"/>
  <c r="X9" i="13"/>
  <c r="W9" i="13"/>
  <c r="S9" i="13"/>
  <c r="Q9" i="13"/>
  <c r="P9" i="13"/>
  <c r="O9" i="13"/>
  <c r="K9" i="13"/>
  <c r="I9" i="13"/>
  <c r="H9" i="13"/>
  <c r="G9" i="13"/>
  <c r="C9" i="13"/>
  <c r="AD5" i="13"/>
  <c r="AC5" i="13"/>
  <c r="AB5" i="13"/>
  <c r="V5" i="13"/>
  <c r="U5" i="13"/>
  <c r="T5" i="13"/>
  <c r="R5" i="13"/>
  <c r="P5" i="13"/>
  <c r="N5" i="13"/>
  <c r="M5" i="13"/>
  <c r="H5" i="13"/>
  <c r="F5" i="13"/>
  <c r="E5" i="13"/>
  <c r="D5" i="13"/>
  <c r="AC3" i="13"/>
  <c r="AA3" i="13"/>
  <c r="U3" i="13"/>
  <c r="T3" i="13"/>
  <c r="S3" i="13"/>
  <c r="M3" i="13"/>
  <c r="L3" i="13"/>
  <c r="K3" i="13"/>
  <c r="J3" i="13"/>
  <c r="E3" i="13"/>
  <c r="D3" i="13"/>
  <c r="C3" i="13"/>
  <c r="Z2" i="13"/>
  <c r="Y2" i="13"/>
  <c r="X2" i="13"/>
  <c r="W2" i="13"/>
  <c r="R2" i="13"/>
  <c r="Q2" i="13"/>
  <c r="P2" i="13"/>
  <c r="J2" i="13"/>
  <c r="I2" i="13"/>
  <c r="H2" i="13"/>
  <c r="G2" i="13"/>
  <c r="AE26" i="14"/>
  <c r="AE9" i="14" s="1"/>
  <c r="AD26" i="14"/>
  <c r="AD9" i="14" s="1"/>
  <c r="AC26" i="14"/>
  <c r="AC9" i="14" s="1"/>
  <c r="AB26" i="14"/>
  <c r="AB9" i="14" s="1"/>
  <c r="AA26" i="14"/>
  <c r="Z26" i="14"/>
  <c r="Z9" i="14" s="1"/>
  <c r="Y26" i="14"/>
  <c r="X26" i="14"/>
  <c r="W26" i="14"/>
  <c r="W9" i="14" s="1"/>
  <c r="V26" i="14"/>
  <c r="V9" i="14" s="1"/>
  <c r="U26" i="14"/>
  <c r="U9" i="14" s="1"/>
  <c r="T26" i="14"/>
  <c r="T9" i="14" s="1"/>
  <c r="S26" i="14"/>
  <c r="R26" i="14"/>
  <c r="R9" i="14" s="1"/>
  <c r="Q26" i="14"/>
  <c r="P26" i="14"/>
  <c r="O26" i="14"/>
  <c r="O9" i="14" s="1"/>
  <c r="N26" i="14"/>
  <c r="N9" i="14" s="1"/>
  <c r="M26" i="14"/>
  <c r="M9" i="14" s="1"/>
  <c r="L26" i="14"/>
  <c r="L9" i="14" s="1"/>
  <c r="K26" i="14"/>
  <c r="J26" i="14"/>
  <c r="I26" i="14"/>
  <c r="H26" i="14"/>
  <c r="G26" i="14"/>
  <c r="G9" i="14" s="1"/>
  <c r="F26" i="14"/>
  <c r="F9" i="14" s="1"/>
  <c r="E26" i="14"/>
  <c r="E9" i="14" s="1"/>
  <c r="D26" i="14"/>
  <c r="D9" i="14" s="1"/>
  <c r="C26" i="14"/>
  <c r="AE25" i="14"/>
  <c r="AD25" i="14"/>
  <c r="AC25" i="14"/>
  <c r="AB25" i="14"/>
  <c r="AB5" i="14" s="1"/>
  <c r="AA25" i="14"/>
  <c r="AA5" i="14" s="1"/>
  <c r="Z25" i="14"/>
  <c r="Z5" i="14" s="1"/>
  <c r="Y25" i="14"/>
  <c r="Y5" i="14" s="1"/>
  <c r="X25" i="14"/>
  <c r="W25" i="14"/>
  <c r="V25" i="14"/>
  <c r="U25" i="14"/>
  <c r="T25" i="14"/>
  <c r="T5" i="14" s="1"/>
  <c r="S25" i="14"/>
  <c r="S5" i="14" s="1"/>
  <c r="R25" i="14"/>
  <c r="R5" i="14" s="1"/>
  <c r="Q25" i="14"/>
  <c r="Q5" i="14" s="1"/>
  <c r="P25" i="14"/>
  <c r="O25" i="14"/>
  <c r="O5" i="14" s="1"/>
  <c r="N25" i="14"/>
  <c r="M25" i="14"/>
  <c r="L25" i="14"/>
  <c r="L5" i="14" s="1"/>
  <c r="K25" i="14"/>
  <c r="K5" i="14" s="1"/>
  <c r="J25" i="14"/>
  <c r="I25" i="14"/>
  <c r="I5" i="14" s="1"/>
  <c r="H25" i="14"/>
  <c r="G25" i="14"/>
  <c r="G5" i="14" s="1"/>
  <c r="F25" i="14"/>
  <c r="E25" i="14"/>
  <c r="E5" i="14" s="1"/>
  <c r="D25" i="14"/>
  <c r="D5" i="14" s="1"/>
  <c r="C25" i="14"/>
  <c r="C5" i="14" s="1"/>
  <c r="AE24" i="14"/>
  <c r="AE3" i="14" s="1"/>
  <c r="AD24" i="14"/>
  <c r="AD3" i="14" s="1"/>
  <c r="AC24" i="14"/>
  <c r="AB24" i="14"/>
  <c r="AA24" i="14"/>
  <c r="Z24" i="14"/>
  <c r="Y24" i="14"/>
  <c r="Y3" i="14" s="1"/>
  <c r="X24" i="14"/>
  <c r="X3" i="14" s="1"/>
  <c r="W24" i="14"/>
  <c r="W3" i="14" s="1"/>
  <c r="V24" i="14"/>
  <c r="V3" i="14" s="1"/>
  <c r="U24" i="14"/>
  <c r="T24" i="14"/>
  <c r="S24" i="14"/>
  <c r="R24" i="14"/>
  <c r="Q24" i="14"/>
  <c r="Q3" i="14" s="1"/>
  <c r="P24" i="14"/>
  <c r="P3" i="14" s="1"/>
  <c r="O24" i="14"/>
  <c r="O3" i="14" s="1"/>
  <c r="N24" i="14"/>
  <c r="N3" i="14" s="1"/>
  <c r="M24" i="14"/>
  <c r="L24" i="14"/>
  <c r="K24" i="14"/>
  <c r="J24" i="14"/>
  <c r="I24" i="14"/>
  <c r="I3" i="14" s="1"/>
  <c r="H24" i="14"/>
  <c r="H3" i="14" s="1"/>
  <c r="G24" i="14"/>
  <c r="G3" i="14" s="1"/>
  <c r="F24" i="14"/>
  <c r="F3" i="14" s="1"/>
  <c r="E24" i="14"/>
  <c r="E3" i="14" s="1"/>
  <c r="D24" i="14"/>
  <c r="D3" i="14" s="1"/>
  <c r="C24" i="14"/>
  <c r="AE23" i="14"/>
  <c r="AE2" i="14" s="1"/>
  <c r="AD23" i="14"/>
  <c r="AD2" i="14" s="1"/>
  <c r="AC23" i="14"/>
  <c r="AC2" i="14" s="1"/>
  <c r="AB23" i="14"/>
  <c r="AB2" i="14" s="1"/>
  <c r="AA23" i="14"/>
  <c r="AA2" i="14" s="1"/>
  <c r="Z23" i="14"/>
  <c r="Y23" i="14"/>
  <c r="Y2" i="14" s="1"/>
  <c r="X23" i="14"/>
  <c r="W23" i="14"/>
  <c r="W2" i="14" s="1"/>
  <c r="V23" i="14"/>
  <c r="V2" i="14" s="1"/>
  <c r="U23" i="14"/>
  <c r="U2" i="14" s="1"/>
  <c r="T23" i="14"/>
  <c r="T2" i="14" s="1"/>
  <c r="S23" i="14"/>
  <c r="S2" i="14" s="1"/>
  <c r="R23" i="14"/>
  <c r="R2" i="14" s="1"/>
  <c r="Q23" i="14"/>
  <c r="Q2" i="14" s="1"/>
  <c r="P23" i="14"/>
  <c r="O23" i="14"/>
  <c r="N23" i="14"/>
  <c r="N2" i="14" s="1"/>
  <c r="M23" i="14"/>
  <c r="M2" i="14" s="1"/>
  <c r="L23" i="14"/>
  <c r="K23" i="14"/>
  <c r="K2" i="14" s="1"/>
  <c r="J23" i="14"/>
  <c r="I23" i="14"/>
  <c r="I2" i="14" s="1"/>
  <c r="H23" i="14"/>
  <c r="G23" i="14"/>
  <c r="G2" i="14" s="1"/>
  <c r="F23" i="14"/>
  <c r="F2" i="14" s="1"/>
  <c r="E23" i="14"/>
  <c r="E2" i="14" s="1"/>
  <c r="D23" i="14"/>
  <c r="D2" i="14" s="1"/>
  <c r="C23" i="14"/>
  <c r="C2" i="14" s="1"/>
  <c r="AA9" i="14"/>
  <c r="Y9" i="14"/>
  <c r="X9" i="14"/>
  <c r="S9" i="14"/>
  <c r="Q9" i="14"/>
  <c r="P9" i="14"/>
  <c r="K9" i="14"/>
  <c r="J9" i="14"/>
  <c r="I9" i="14"/>
  <c r="H9" i="14"/>
  <c r="C9" i="14"/>
  <c r="AE5" i="14"/>
  <c r="AD5" i="14"/>
  <c r="AC5" i="14"/>
  <c r="X5" i="14"/>
  <c r="W5" i="14"/>
  <c r="V5" i="14"/>
  <c r="U5" i="14"/>
  <c r="P5" i="14"/>
  <c r="N5" i="14"/>
  <c r="M5" i="14"/>
  <c r="J5" i="14"/>
  <c r="H5" i="14"/>
  <c r="F5" i="14"/>
  <c r="AC3" i="14"/>
  <c r="AB3" i="14"/>
  <c r="AA3" i="14"/>
  <c r="Z3" i="14"/>
  <c r="U3" i="14"/>
  <c r="T3" i="14"/>
  <c r="S3" i="14"/>
  <c r="R3" i="14"/>
  <c r="M3" i="14"/>
  <c r="L3" i="14"/>
  <c r="K3" i="14"/>
  <c r="J3" i="14"/>
  <c r="C3" i="14"/>
  <c r="Z2" i="14"/>
  <c r="X2" i="14"/>
  <c r="P2" i="14"/>
  <c r="O2" i="14"/>
  <c r="L2" i="14"/>
  <c r="J2" i="14"/>
  <c r="H2" i="14"/>
  <c r="AE26" i="15"/>
  <c r="AE9" i="15" s="1"/>
  <c r="AD26" i="15"/>
  <c r="AD9" i="15" s="1"/>
  <c r="AC26" i="15"/>
  <c r="AC9" i="15" s="1"/>
  <c r="AB26" i="15"/>
  <c r="AB9" i="15" s="1"/>
  <c r="AA26" i="15"/>
  <c r="Z26" i="15"/>
  <c r="Z9" i="15" s="1"/>
  <c r="Y26" i="15"/>
  <c r="Y9" i="15" s="1"/>
  <c r="X26" i="15"/>
  <c r="X9" i="15" s="1"/>
  <c r="W26" i="15"/>
  <c r="W9" i="15" s="1"/>
  <c r="V26" i="15"/>
  <c r="V9" i="15" s="1"/>
  <c r="U26" i="15"/>
  <c r="U9" i="15" s="1"/>
  <c r="T26" i="15"/>
  <c r="T9" i="15" s="1"/>
  <c r="S26" i="15"/>
  <c r="S9" i="15" s="1"/>
  <c r="R26" i="15"/>
  <c r="R9" i="15" s="1"/>
  <c r="Q26" i="15"/>
  <c r="Q9" i="15" s="1"/>
  <c r="P26" i="15"/>
  <c r="P9" i="15" s="1"/>
  <c r="O26" i="15"/>
  <c r="O9" i="15" s="1"/>
  <c r="N26" i="15"/>
  <c r="N9" i="15" s="1"/>
  <c r="M26" i="15"/>
  <c r="M9" i="15" s="1"/>
  <c r="L26" i="15"/>
  <c r="L9" i="15" s="1"/>
  <c r="K26" i="15"/>
  <c r="K9" i="15" s="1"/>
  <c r="J26" i="15"/>
  <c r="J9" i="15" s="1"/>
  <c r="I26" i="15"/>
  <c r="I9" i="15" s="1"/>
  <c r="H26" i="15"/>
  <c r="G26" i="15"/>
  <c r="G9" i="15" s="1"/>
  <c r="F26" i="15"/>
  <c r="E26" i="15"/>
  <c r="E9" i="15" s="1"/>
  <c r="D26" i="15"/>
  <c r="D9" i="15" s="1"/>
  <c r="C26" i="15"/>
  <c r="C9" i="15" s="1"/>
  <c r="AE25" i="15"/>
  <c r="AE5" i="15" s="1"/>
  <c r="AD25" i="15"/>
  <c r="AD5" i="15" s="1"/>
  <c r="AC25" i="15"/>
  <c r="AC5" i="15" s="1"/>
  <c r="AB25" i="15"/>
  <c r="AB5" i="15" s="1"/>
  <c r="AA25" i="15"/>
  <c r="Z25" i="15"/>
  <c r="Z5" i="15" s="1"/>
  <c r="Y25" i="15"/>
  <c r="Y5" i="15" s="1"/>
  <c r="X25" i="15"/>
  <c r="W25" i="15"/>
  <c r="W5" i="15" s="1"/>
  <c r="V25" i="15"/>
  <c r="V5" i="15" s="1"/>
  <c r="U25" i="15"/>
  <c r="U5" i="15" s="1"/>
  <c r="T25" i="15"/>
  <c r="T5" i="15" s="1"/>
  <c r="S25" i="15"/>
  <c r="S5" i="15" s="1"/>
  <c r="R25" i="15"/>
  <c r="R5" i="15" s="1"/>
  <c r="Q25" i="15"/>
  <c r="Q5" i="15" s="1"/>
  <c r="P25" i="15"/>
  <c r="P5" i="15" s="1"/>
  <c r="O25" i="15"/>
  <c r="O5" i="15" s="1"/>
  <c r="N25" i="15"/>
  <c r="N5" i="15" s="1"/>
  <c r="M25" i="15"/>
  <c r="L25" i="15"/>
  <c r="L5" i="15" s="1"/>
  <c r="K25" i="15"/>
  <c r="K5" i="15" s="1"/>
  <c r="J25" i="15"/>
  <c r="J5" i="15" s="1"/>
  <c r="I25" i="15"/>
  <c r="I5" i="15" s="1"/>
  <c r="H25" i="15"/>
  <c r="H5" i="15" s="1"/>
  <c r="G25" i="15"/>
  <c r="G5" i="15" s="1"/>
  <c r="F25" i="15"/>
  <c r="F5" i="15" s="1"/>
  <c r="E25" i="15"/>
  <c r="E5" i="15" s="1"/>
  <c r="D25" i="15"/>
  <c r="D5" i="15" s="1"/>
  <c r="C25" i="15"/>
  <c r="C5" i="15" s="1"/>
  <c r="AE24" i="15"/>
  <c r="AE3" i="15" s="1"/>
  <c r="AD24" i="15"/>
  <c r="AD3" i="15" s="1"/>
  <c r="AC24" i="15"/>
  <c r="AB24" i="15"/>
  <c r="AB3" i="15" s="1"/>
  <c r="AA24" i="15"/>
  <c r="AA3" i="15" s="1"/>
  <c r="Z24" i="15"/>
  <c r="Z3" i="15" s="1"/>
  <c r="Y24" i="15"/>
  <c r="Y3" i="15" s="1"/>
  <c r="X24" i="15"/>
  <c r="X3" i="15" s="1"/>
  <c r="W24" i="15"/>
  <c r="W3" i="15" s="1"/>
  <c r="V24" i="15"/>
  <c r="V3" i="15" s="1"/>
  <c r="U24" i="15"/>
  <c r="U3" i="15" s="1"/>
  <c r="T24" i="15"/>
  <c r="T3" i="15" s="1"/>
  <c r="S24" i="15"/>
  <c r="S3" i="15" s="1"/>
  <c r="R24" i="15"/>
  <c r="R3" i="15" s="1"/>
  <c r="Q24" i="15"/>
  <c r="Q3" i="15" s="1"/>
  <c r="P24" i="15"/>
  <c r="P3" i="15" s="1"/>
  <c r="O24" i="15"/>
  <c r="O3" i="15" s="1"/>
  <c r="N24" i="15"/>
  <c r="N3" i="15" s="1"/>
  <c r="M24" i="15"/>
  <c r="M3" i="15" s="1"/>
  <c r="L24" i="15"/>
  <c r="L3" i="15" s="1"/>
  <c r="K24" i="15"/>
  <c r="K3" i="15" s="1"/>
  <c r="J24" i="15"/>
  <c r="J3" i="15" s="1"/>
  <c r="I24" i="15"/>
  <c r="I3" i="15" s="1"/>
  <c r="H24" i="15"/>
  <c r="H3" i="15" s="1"/>
  <c r="G24" i="15"/>
  <c r="G3" i="15" s="1"/>
  <c r="F24" i="15"/>
  <c r="F3" i="15" s="1"/>
  <c r="E24" i="15"/>
  <c r="E3" i="15" s="1"/>
  <c r="D24" i="15"/>
  <c r="D3" i="15" s="1"/>
  <c r="C24" i="15"/>
  <c r="C3" i="15" s="1"/>
  <c r="AE23" i="15"/>
  <c r="AE2" i="15" s="1"/>
  <c r="AD23" i="15"/>
  <c r="AD2" i="15" s="1"/>
  <c r="AC23" i="15"/>
  <c r="AC2" i="15" s="1"/>
  <c r="AB23" i="15"/>
  <c r="AB2" i="15" s="1"/>
  <c r="AA23" i="15"/>
  <c r="AA2" i="15" s="1"/>
  <c r="Z23" i="15"/>
  <c r="Y23" i="15"/>
  <c r="Y2" i="15" s="1"/>
  <c r="X23" i="15"/>
  <c r="X2" i="15" s="1"/>
  <c r="W23" i="15"/>
  <c r="W2" i="15" s="1"/>
  <c r="V23" i="15"/>
  <c r="V2" i="15" s="1"/>
  <c r="U23" i="15"/>
  <c r="U2" i="15" s="1"/>
  <c r="T23" i="15"/>
  <c r="T2" i="15" s="1"/>
  <c r="S23" i="15"/>
  <c r="S2" i="15" s="1"/>
  <c r="R23" i="15"/>
  <c r="R2" i="15" s="1"/>
  <c r="Q23" i="15"/>
  <c r="Q2" i="15" s="1"/>
  <c r="P23" i="15"/>
  <c r="P2" i="15" s="1"/>
  <c r="O23" i="15"/>
  <c r="O2" i="15" s="1"/>
  <c r="N23" i="15"/>
  <c r="N2" i="15" s="1"/>
  <c r="M23" i="15"/>
  <c r="M2" i="15" s="1"/>
  <c r="L23" i="15"/>
  <c r="L2" i="15" s="1"/>
  <c r="K23" i="15"/>
  <c r="K2" i="15" s="1"/>
  <c r="J23" i="15"/>
  <c r="J2" i="15" s="1"/>
  <c r="I23" i="15"/>
  <c r="I2" i="15" s="1"/>
  <c r="H23" i="15"/>
  <c r="H2" i="15" s="1"/>
  <c r="G23" i="15"/>
  <c r="G2" i="15" s="1"/>
  <c r="F23" i="15"/>
  <c r="F2" i="15" s="1"/>
  <c r="E23" i="15"/>
  <c r="E2" i="15" s="1"/>
  <c r="D23" i="15"/>
  <c r="D2" i="15" s="1"/>
  <c r="C23" i="15"/>
  <c r="C2" i="15" s="1"/>
  <c r="AA9" i="15"/>
  <c r="H9" i="15"/>
  <c r="F9" i="15"/>
  <c r="AA5" i="15"/>
  <c r="X5" i="15"/>
  <c r="M5" i="15"/>
  <c r="AC3" i="15"/>
  <c r="Z2" i="15"/>
  <c r="D23" i="16"/>
  <c r="D2" i="16" s="1"/>
  <c r="E23" i="16"/>
  <c r="E2" i="16" s="1"/>
  <c r="F23" i="16"/>
  <c r="F2" i="16" s="1"/>
  <c r="G23" i="16"/>
  <c r="H23" i="16"/>
  <c r="I23" i="16"/>
  <c r="I2" i="16" s="1"/>
  <c r="J23" i="16"/>
  <c r="J2" i="16" s="1"/>
  <c r="K23" i="16"/>
  <c r="K2" i="16" s="1"/>
  <c r="L23" i="16"/>
  <c r="L2" i="16" s="1"/>
  <c r="M23" i="16"/>
  <c r="M2" i="16" s="1"/>
  <c r="N23" i="16"/>
  <c r="N2" i="16" s="1"/>
  <c r="O23" i="16"/>
  <c r="P23" i="16"/>
  <c r="Q23" i="16"/>
  <c r="Q2" i="16" s="1"/>
  <c r="R23" i="16"/>
  <c r="R2" i="16" s="1"/>
  <c r="S23" i="16"/>
  <c r="S2" i="16" s="1"/>
  <c r="T23" i="16"/>
  <c r="T2" i="16" s="1"/>
  <c r="U23" i="16"/>
  <c r="U2" i="16" s="1"/>
  <c r="V23" i="16"/>
  <c r="W23" i="16"/>
  <c r="X23" i="16"/>
  <c r="Y23" i="16"/>
  <c r="Y2" i="16" s="1"/>
  <c r="Z23" i="16"/>
  <c r="Z2" i="16" s="1"/>
  <c r="AA23" i="16"/>
  <c r="AA2" i="16" s="1"/>
  <c r="AB23" i="16"/>
  <c r="AC23" i="16"/>
  <c r="AC2" i="16" s="1"/>
  <c r="AD23" i="16"/>
  <c r="AD2" i="16" s="1"/>
  <c r="AE23" i="16"/>
  <c r="D24" i="16"/>
  <c r="E24" i="16"/>
  <c r="E3" i="16" s="1"/>
  <c r="F24" i="16"/>
  <c r="F3" i="16" s="1"/>
  <c r="G24" i="16"/>
  <c r="G3" i="16" s="1"/>
  <c r="H24" i="16"/>
  <c r="H3" i="16" s="1"/>
  <c r="I24" i="16"/>
  <c r="I3" i="16" s="1"/>
  <c r="J24" i="16"/>
  <c r="J3" i="16" s="1"/>
  <c r="K24" i="16"/>
  <c r="L24" i="16"/>
  <c r="L3" i="16" s="1"/>
  <c r="M24" i="16"/>
  <c r="M3" i="16" s="1"/>
  <c r="N24" i="16"/>
  <c r="N3" i="16" s="1"/>
  <c r="O24" i="16"/>
  <c r="O3" i="16" s="1"/>
  <c r="P24" i="16"/>
  <c r="P3" i="16" s="1"/>
  <c r="Q24" i="16"/>
  <c r="Q3" i="16" s="1"/>
  <c r="R24" i="16"/>
  <c r="R3" i="16" s="1"/>
  <c r="S24" i="16"/>
  <c r="T24" i="16"/>
  <c r="U24" i="16"/>
  <c r="U3" i="16" s="1"/>
  <c r="V24" i="16"/>
  <c r="V3" i="16" s="1"/>
  <c r="W24" i="16"/>
  <c r="W3" i="16" s="1"/>
  <c r="X24" i="16"/>
  <c r="X3" i="16" s="1"/>
  <c r="Y24" i="16"/>
  <c r="Y3" i="16" s="1"/>
  <c r="Z24" i="16"/>
  <c r="Z3" i="16" s="1"/>
  <c r="AA24" i="16"/>
  <c r="AB24" i="16"/>
  <c r="AC24" i="16"/>
  <c r="AC3" i="16" s="1"/>
  <c r="AD24" i="16"/>
  <c r="AD3" i="16" s="1"/>
  <c r="AE24" i="16"/>
  <c r="AE3" i="16" s="1"/>
  <c r="D25" i="16"/>
  <c r="E25" i="16"/>
  <c r="E5" i="16" s="1"/>
  <c r="F25" i="16"/>
  <c r="G25" i="16"/>
  <c r="H25" i="16"/>
  <c r="I25" i="16"/>
  <c r="J25" i="16"/>
  <c r="K25" i="16"/>
  <c r="K5" i="16" s="1"/>
  <c r="L25" i="16"/>
  <c r="L5" i="16" s="1"/>
  <c r="M25" i="16"/>
  <c r="M5" i="16" s="1"/>
  <c r="N25" i="16"/>
  <c r="N5" i="16" s="1"/>
  <c r="O25" i="16"/>
  <c r="P25" i="16"/>
  <c r="Q25" i="16"/>
  <c r="Q5" i="16" s="1"/>
  <c r="R25" i="16"/>
  <c r="S25" i="16"/>
  <c r="S5" i="16" s="1"/>
  <c r="T25" i="16"/>
  <c r="T5" i="16" s="1"/>
  <c r="U25" i="16"/>
  <c r="U5" i="16" s="1"/>
  <c r="V25" i="16"/>
  <c r="V5" i="16" s="1"/>
  <c r="W25" i="16"/>
  <c r="X25" i="16"/>
  <c r="X5" i="16" s="1"/>
  <c r="Y25" i="16"/>
  <c r="Z25" i="16"/>
  <c r="AA25" i="16"/>
  <c r="AA5" i="16" s="1"/>
  <c r="AB25" i="16"/>
  <c r="AB5" i="16" s="1"/>
  <c r="AC25" i="16"/>
  <c r="AC5" i="16" s="1"/>
  <c r="AD25" i="16"/>
  <c r="AE25" i="16"/>
  <c r="D26" i="16"/>
  <c r="D9" i="16" s="1"/>
  <c r="E26" i="16"/>
  <c r="E9" i="16" s="1"/>
  <c r="F26" i="16"/>
  <c r="F9" i="16" s="1"/>
  <c r="G26" i="16"/>
  <c r="G9" i="16" s="1"/>
  <c r="H26" i="16"/>
  <c r="H9" i="16" s="1"/>
  <c r="I26" i="16"/>
  <c r="I9" i="16" s="1"/>
  <c r="J26" i="16"/>
  <c r="J9" i="16" s="1"/>
  <c r="K26" i="16"/>
  <c r="K9" i="16" s="1"/>
  <c r="L26" i="16"/>
  <c r="L9" i="16" s="1"/>
  <c r="M26" i="16"/>
  <c r="M9" i="16" s="1"/>
  <c r="N26" i="16"/>
  <c r="N9" i="16" s="1"/>
  <c r="O26" i="16"/>
  <c r="O9" i="16" s="1"/>
  <c r="P26" i="16"/>
  <c r="P9" i="16" s="1"/>
  <c r="Q26" i="16"/>
  <c r="Q9" i="16" s="1"/>
  <c r="R26" i="16"/>
  <c r="R9" i="16" s="1"/>
  <c r="S26" i="16"/>
  <c r="S9" i="16" s="1"/>
  <c r="T26" i="16"/>
  <c r="T9" i="16" s="1"/>
  <c r="U26" i="16"/>
  <c r="U9" i="16" s="1"/>
  <c r="V26" i="16"/>
  <c r="V9" i="16" s="1"/>
  <c r="W26" i="16"/>
  <c r="W9" i="16" s="1"/>
  <c r="X26" i="16"/>
  <c r="X9" i="16" s="1"/>
  <c r="Y26" i="16"/>
  <c r="Y9" i="16" s="1"/>
  <c r="Z26" i="16"/>
  <c r="Z9" i="16" s="1"/>
  <c r="AA26" i="16"/>
  <c r="AA9" i="16" s="1"/>
  <c r="AB26" i="16"/>
  <c r="AB9" i="16" s="1"/>
  <c r="AC26" i="16"/>
  <c r="AC9" i="16" s="1"/>
  <c r="AD26" i="16"/>
  <c r="AD9" i="16" s="1"/>
  <c r="AE26" i="16"/>
  <c r="AE9" i="16" s="1"/>
  <c r="C26" i="16"/>
  <c r="C9" i="16" s="1"/>
  <c r="D5" i="16"/>
  <c r="F5" i="16"/>
  <c r="G5" i="16"/>
  <c r="H5" i="16"/>
  <c r="I5" i="16"/>
  <c r="J5" i="16"/>
  <c r="O5" i="16"/>
  <c r="P5" i="16"/>
  <c r="R5" i="16"/>
  <c r="W5" i="16"/>
  <c r="Y5" i="16"/>
  <c r="Z5" i="16"/>
  <c r="AD5" i="16"/>
  <c r="AE5" i="16"/>
  <c r="G2" i="16"/>
  <c r="H2" i="16"/>
  <c r="O2" i="16"/>
  <c r="P2" i="16"/>
  <c r="V2" i="16"/>
  <c r="W2" i="16"/>
  <c r="X2" i="16"/>
  <c r="AB2" i="16"/>
  <c r="AE2" i="16"/>
  <c r="D3" i="16"/>
  <c r="K3" i="16"/>
  <c r="S3" i="16"/>
  <c r="T3" i="16"/>
  <c r="AA3" i="16"/>
  <c r="AB3" i="16"/>
  <c r="C25" i="16"/>
  <c r="C5" i="16" s="1"/>
  <c r="C24" i="16"/>
  <c r="C3" i="16" s="1"/>
  <c r="D13" i="8" s="1"/>
  <c r="C23" i="16"/>
  <c r="C2" i="16" s="1"/>
  <c r="H4" i="16"/>
  <c r="D19" i="16"/>
  <c r="E19" i="16" s="1"/>
  <c r="F19" i="16" s="1"/>
  <c r="G19" i="16" s="1"/>
  <c r="H19" i="16" s="1"/>
  <c r="I19" i="16" s="1"/>
  <c r="J19" i="16" s="1"/>
  <c r="K19" i="16" s="1"/>
  <c r="L19" i="16" s="1"/>
  <c r="M19" i="16" s="1"/>
  <c r="N19" i="16" s="1"/>
  <c r="O19" i="16" s="1"/>
  <c r="P19" i="16" s="1"/>
  <c r="Q19" i="16" s="1"/>
  <c r="R19" i="16" s="1"/>
  <c r="S19" i="16" s="1"/>
  <c r="T19" i="16" s="1"/>
  <c r="U19" i="16" s="1"/>
  <c r="V19" i="16" s="1"/>
  <c r="W19" i="16" s="1"/>
  <c r="X19" i="16" s="1"/>
  <c r="Y19" i="16" s="1"/>
  <c r="Z19" i="16" s="1"/>
  <c r="AA19" i="16" s="1"/>
  <c r="AB19" i="16" s="1"/>
  <c r="AC19" i="16" s="1"/>
  <c r="AD19" i="16" s="1"/>
  <c r="AE19" i="16" s="1"/>
  <c r="D16" i="8"/>
  <c r="D17" i="8"/>
  <c r="D18" i="8"/>
  <c r="D32" i="8"/>
  <c r="AK2" i="7"/>
  <c r="E8" i="18"/>
  <c r="F8" i="18" s="1"/>
  <c r="G8" i="18" s="1"/>
  <c r="H8" i="18" s="1"/>
  <c r="I8" i="18" s="1"/>
  <c r="J8" i="18" s="1"/>
  <c r="K8" i="18" s="1"/>
  <c r="L8" i="18" s="1"/>
  <c r="M8" i="18" s="1"/>
  <c r="N8" i="18" s="1"/>
  <c r="O8" i="18" s="1"/>
  <c r="P8" i="18" s="1"/>
  <c r="Q8" i="18" s="1"/>
  <c r="R8" i="18" s="1"/>
  <c r="S8" i="18" s="1"/>
  <c r="T8" i="18" s="1"/>
  <c r="U8" i="18" s="1"/>
  <c r="V8" i="18" s="1"/>
  <c r="W8" i="18" s="1"/>
  <c r="X8" i="18" s="1"/>
  <c r="Y8" i="18" s="1"/>
  <c r="Z8" i="18" s="1"/>
  <c r="AA8" i="18" s="1"/>
  <c r="AB8" i="18" s="1"/>
  <c r="AC8" i="18" s="1"/>
  <c r="AD8" i="18" s="1"/>
  <c r="AE8" i="18" s="1"/>
  <c r="G8" i="5"/>
  <c r="H8" i="5"/>
  <c r="I8" i="5" s="1"/>
  <c r="H9" i="5"/>
  <c r="I9" i="5" s="1"/>
  <c r="J19" i="3"/>
  <c r="J20" i="3"/>
  <c r="J21" i="3"/>
  <c r="J22" i="3"/>
  <c r="J23" i="3"/>
  <c r="J24" i="3"/>
  <c r="J25" i="3"/>
  <c r="J30" i="3"/>
  <c r="J31" i="3"/>
  <c r="J32" i="3"/>
  <c r="J33" i="3"/>
  <c r="J34" i="3"/>
  <c r="J35" i="3"/>
  <c r="J36" i="3"/>
  <c r="J37" i="3"/>
  <c r="J38" i="3"/>
  <c r="J39" i="3"/>
  <c r="J40" i="3"/>
  <c r="J41" i="3"/>
  <c r="J42" i="3"/>
  <c r="J43" i="3"/>
  <c r="J18" i="3"/>
  <c r="J26" i="3" s="1"/>
  <c r="I19" i="3"/>
  <c r="K19" i="3" s="1"/>
  <c r="I20" i="3"/>
  <c r="I21" i="3"/>
  <c r="I22" i="3"/>
  <c r="I23" i="3"/>
  <c r="I24" i="3"/>
  <c r="I25" i="3"/>
  <c r="I30" i="3"/>
  <c r="I31" i="3"/>
  <c r="I32" i="3"/>
  <c r="I33" i="3"/>
  <c r="I34" i="3"/>
  <c r="I35" i="3"/>
  <c r="I36" i="3"/>
  <c r="I37" i="3"/>
  <c r="I38" i="3"/>
  <c r="I39" i="3"/>
  <c r="I40" i="3"/>
  <c r="I41" i="3"/>
  <c r="I42" i="3"/>
  <c r="I43" i="3"/>
  <c r="I18" i="3"/>
  <c r="H20" i="3"/>
  <c r="H21" i="3"/>
  <c r="H22" i="3"/>
  <c r="H23" i="3"/>
  <c r="H24" i="3"/>
  <c r="H25" i="3"/>
  <c r="H30" i="3"/>
  <c r="H31" i="3"/>
  <c r="H32" i="3"/>
  <c r="H33" i="3"/>
  <c r="H34" i="3"/>
  <c r="H35" i="3"/>
  <c r="H36" i="3"/>
  <c r="H37" i="3"/>
  <c r="H38" i="3"/>
  <c r="H39" i="3"/>
  <c r="H40" i="3"/>
  <c r="H41" i="3"/>
  <c r="H42" i="3"/>
  <c r="H43" i="3"/>
  <c r="G2" i="4"/>
  <c r="H2" i="4" s="1"/>
  <c r="I2" i="4" s="1"/>
  <c r="J2" i="4" s="1"/>
  <c r="K2" i="4" s="1"/>
  <c r="L2" i="4" s="1"/>
  <c r="M2" i="4" s="1"/>
  <c r="N2" i="4" s="1"/>
  <c r="O2" i="4" s="1"/>
  <c r="P2" i="4" s="1"/>
  <c r="Q2" i="4" s="1"/>
  <c r="R2" i="4" s="1"/>
  <c r="S2" i="4" s="1"/>
  <c r="T2" i="4" s="1"/>
  <c r="U2" i="4" s="1"/>
  <c r="V2" i="4" s="1"/>
  <c r="W2" i="4" s="1"/>
  <c r="X2" i="4" s="1"/>
  <c r="Y2" i="4" s="1"/>
  <c r="Z2" i="4" s="1"/>
  <c r="AA2" i="4" s="1"/>
  <c r="AB2" i="4" s="1"/>
  <c r="AC2" i="4" s="1"/>
  <c r="AD2" i="4" s="1"/>
  <c r="AE2" i="4" s="1"/>
  <c r="AF2" i="4" s="1"/>
  <c r="AG2" i="4" s="1"/>
  <c r="AH2" i="4" s="1"/>
  <c r="H2" i="5"/>
  <c r="I2" i="5" s="1"/>
  <c r="J2" i="5" s="1"/>
  <c r="K2" i="5" s="1"/>
  <c r="L2" i="5" s="1"/>
  <c r="M2" i="5" s="1"/>
  <c r="N2" i="5" s="1"/>
  <c r="O2" i="5" s="1"/>
  <c r="P2" i="5" s="1"/>
  <c r="Q2" i="5" s="1"/>
  <c r="R2" i="5" s="1"/>
  <c r="S2" i="5" s="1"/>
  <c r="T2" i="5" s="1"/>
  <c r="U2" i="5" s="1"/>
  <c r="V2" i="5" s="1"/>
  <c r="W2" i="5" s="1"/>
  <c r="X2" i="5" s="1"/>
  <c r="Y2" i="5" s="1"/>
  <c r="Z2" i="5" s="1"/>
  <c r="AA2" i="5" s="1"/>
  <c r="AB2" i="5" s="1"/>
  <c r="AC2" i="5" s="1"/>
  <c r="AD2" i="5" s="1"/>
  <c r="AE2" i="5" s="1"/>
  <c r="AF2" i="5" s="1"/>
  <c r="AG2" i="5" s="1"/>
  <c r="AH2" i="5" s="1"/>
  <c r="AI2" i="5" s="1"/>
  <c r="J2" i="7"/>
  <c r="K2" i="7" s="1"/>
  <c r="L2" i="7" s="1"/>
  <c r="M2" i="7" s="1"/>
  <c r="N2" i="7" s="1"/>
  <c r="O2" i="7" s="1"/>
  <c r="D12" i="7"/>
  <c r="D13" i="7"/>
  <c r="D14" i="7"/>
  <c r="D15" i="7"/>
  <c r="D16" i="7"/>
  <c r="D17" i="7"/>
  <c r="D18" i="7"/>
  <c r="D22" i="7"/>
  <c r="D23" i="7"/>
  <c r="D24" i="7"/>
  <c r="D25" i="7"/>
  <c r="D26" i="7"/>
  <c r="D27" i="7"/>
  <c r="D28" i="7"/>
  <c r="D29" i="7"/>
  <c r="D30" i="7"/>
  <c r="D31" i="7"/>
  <c r="D32" i="7"/>
  <c r="D33" i="7"/>
  <c r="D34" i="7"/>
  <c r="D35" i="7"/>
  <c r="D11" i="7"/>
  <c r="E8" i="8"/>
  <c r="F8" i="8" s="1"/>
  <c r="G8" i="8" s="1"/>
  <c r="H8" i="8" s="1"/>
  <c r="I8" i="8" s="1"/>
  <c r="J8" i="8" s="1"/>
  <c r="K8" i="8" s="1"/>
  <c r="L8" i="8" s="1"/>
  <c r="M8" i="8" s="1"/>
  <c r="N8" i="8" s="1"/>
  <c r="O8" i="8" s="1"/>
  <c r="P8" i="8" s="1"/>
  <c r="Q8" i="8" s="1"/>
  <c r="R8" i="8" s="1"/>
  <c r="S8" i="8" s="1"/>
  <c r="T8" i="8" s="1"/>
  <c r="U8" i="8" s="1"/>
  <c r="V8" i="8" s="1"/>
  <c r="W8" i="8" s="1"/>
  <c r="X8" i="8" s="1"/>
  <c r="Y8" i="8" s="1"/>
  <c r="Z8" i="8" s="1"/>
  <c r="AA8" i="8" s="1"/>
  <c r="AB8" i="8" s="1"/>
  <c r="AC8" i="8" s="1"/>
  <c r="AD8" i="8" s="1"/>
  <c r="AE8" i="8" s="1"/>
  <c r="J8" i="7"/>
  <c r="G10" i="5"/>
  <c r="D19" i="6"/>
  <c r="E19" i="6" s="1"/>
  <c r="F19" i="6" s="1"/>
  <c r="G19" i="6" s="1"/>
  <c r="H19" i="6" s="1"/>
  <c r="I19" i="6" s="1"/>
  <c r="J19" i="6" s="1"/>
  <c r="K19" i="6" s="1"/>
  <c r="L19" i="6" s="1"/>
  <c r="M19" i="6" s="1"/>
  <c r="N19" i="6" s="1"/>
  <c r="O19" i="6" s="1"/>
  <c r="P19" i="6" s="1"/>
  <c r="Q19" i="6" s="1"/>
  <c r="R19" i="6" s="1"/>
  <c r="S19" i="6" s="1"/>
  <c r="T19" i="6" s="1"/>
  <c r="U19" i="6" s="1"/>
  <c r="V19" i="6" s="1"/>
  <c r="W19" i="6" s="1"/>
  <c r="X19" i="6" s="1"/>
  <c r="Y19" i="6" s="1"/>
  <c r="Z19" i="6" s="1"/>
  <c r="AA19" i="6" s="1"/>
  <c r="AB19" i="6" s="1"/>
  <c r="AC19" i="6" s="1"/>
  <c r="AD19" i="6" s="1"/>
  <c r="AE19" i="6" s="1"/>
  <c r="I26" i="3" l="1"/>
  <c r="K18" i="3"/>
  <c r="E20" i="8"/>
  <c r="E21" i="8"/>
  <c r="E22" i="8"/>
  <c r="E23" i="8"/>
  <c r="E24" i="8"/>
  <c r="E25" i="8"/>
  <c r="E26" i="8"/>
  <c r="E27" i="8"/>
  <c r="E28" i="8"/>
  <c r="E19" i="8"/>
  <c r="E11" i="8"/>
  <c r="I35" i="7"/>
  <c r="J35" i="7"/>
  <c r="K35" i="7"/>
  <c r="L35" i="7"/>
  <c r="M35" i="7"/>
  <c r="N35" i="7"/>
  <c r="O35" i="7"/>
  <c r="P35" i="7"/>
  <c r="Q35" i="7"/>
  <c r="R35" i="7"/>
  <c r="S35" i="7"/>
  <c r="T35" i="7"/>
  <c r="U35" i="7"/>
  <c r="V35" i="7"/>
  <c r="W35" i="7"/>
  <c r="X35" i="7"/>
  <c r="Y35" i="7"/>
  <c r="Z35" i="7"/>
  <c r="AA35" i="7"/>
  <c r="AB35" i="7"/>
  <c r="AC35" i="7"/>
  <c r="AD35" i="7"/>
  <c r="AE35" i="7"/>
  <c r="AF35" i="7"/>
  <c r="AG35" i="7"/>
  <c r="AH35" i="7"/>
  <c r="AI35" i="7"/>
  <c r="AJ35"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I32" i="7"/>
  <c r="J32" i="7"/>
  <c r="K32" i="7"/>
  <c r="L32" i="7"/>
  <c r="M32" i="7"/>
  <c r="N32" i="7"/>
  <c r="O32" i="7"/>
  <c r="P32" i="7"/>
  <c r="Q32" i="7"/>
  <c r="R32" i="7"/>
  <c r="S32" i="7"/>
  <c r="T32" i="7"/>
  <c r="U32" i="7"/>
  <c r="V32" i="7"/>
  <c r="W32" i="7"/>
  <c r="X32" i="7"/>
  <c r="Y32" i="7"/>
  <c r="Z32" i="7"/>
  <c r="AA32" i="7"/>
  <c r="AB32" i="7"/>
  <c r="AC32" i="7"/>
  <c r="AD32" i="7"/>
  <c r="AE32" i="7"/>
  <c r="AF32" i="7"/>
  <c r="AG32" i="7"/>
  <c r="AH32" i="7"/>
  <c r="AI32" i="7"/>
  <c r="AJ32" i="7"/>
  <c r="P2" i="7"/>
  <c r="Q2" i="7" s="1"/>
  <c r="R2" i="7" s="1"/>
  <c r="S2" i="7" s="1"/>
  <c r="T2" i="7" s="1"/>
  <c r="Z2" i="7" s="1"/>
  <c r="AA2" i="7" s="1"/>
  <c r="AB2" i="7" s="1"/>
  <c r="AC2" i="7" s="1"/>
  <c r="AD2" i="7" s="1"/>
  <c r="AE2" i="7" s="1"/>
  <c r="AF2" i="7" s="1"/>
  <c r="AG2" i="7" s="1"/>
  <c r="AH2" i="7" s="1"/>
  <c r="AI2" i="7" s="1"/>
  <c r="AJ2" i="7" s="1"/>
  <c r="H44" i="3"/>
  <c r="H26" i="3"/>
  <c r="K26" i="3" s="1"/>
  <c r="I44" i="3"/>
  <c r="J44" i="3"/>
  <c r="E12" i="8"/>
  <c r="E16" i="8"/>
  <c r="E17" i="8"/>
  <c r="E18" i="8"/>
  <c r="E13" i="8"/>
  <c r="D14" i="8"/>
  <c r="I4" i="16"/>
  <c r="E15" i="8"/>
  <c r="E14" i="8"/>
  <c r="O4" i="15"/>
  <c r="P4" i="15" s="1"/>
  <c r="Q4" i="15" s="1"/>
  <c r="R4" i="15" s="1"/>
  <c r="S4" i="15" s="1"/>
  <c r="T4" i="15" s="1"/>
  <c r="U4" i="15" s="1"/>
  <c r="V4" i="15" s="1"/>
  <c r="W4" i="15" s="1"/>
  <c r="X4" i="15" s="1"/>
  <c r="Y4" i="15" s="1"/>
  <c r="Z4" i="15" s="1"/>
  <c r="AA4" i="15" s="1"/>
  <c r="AB4" i="15" s="1"/>
  <c r="AC4" i="15" s="1"/>
  <c r="AD4" i="15" s="1"/>
  <c r="AE4" i="15" s="1"/>
  <c r="D30" i="8"/>
  <c r="H10" i="5"/>
  <c r="D31" i="8"/>
  <c r="D29" i="8"/>
  <c r="K8" i="7"/>
  <c r="I10" i="5"/>
  <c r="E29" i="8"/>
  <c r="E31" i="8"/>
  <c r="D24" i="18"/>
  <c r="I27" i="7" s="1"/>
  <c r="E30" i="8"/>
  <c r="E32" i="8"/>
  <c r="D32" i="18" s="1"/>
  <c r="S38" i="3" l="1"/>
  <c r="N38" i="3"/>
  <c r="S34" i="3"/>
  <c r="N34" i="3"/>
  <c r="N18" i="3"/>
  <c r="S18" i="3"/>
  <c r="S42" i="3"/>
  <c r="S30" i="3"/>
  <c r="N42" i="3"/>
  <c r="N30" i="3"/>
  <c r="G20" i="8"/>
  <c r="G21" i="8"/>
  <c r="G22" i="8"/>
  <c r="G23" i="8"/>
  <c r="G24" i="8"/>
  <c r="G25" i="8"/>
  <c r="G26" i="8"/>
  <c r="G27" i="8"/>
  <c r="G28" i="8"/>
  <c r="G19" i="8"/>
  <c r="F20" i="8"/>
  <c r="F21" i="8"/>
  <c r="F22" i="8"/>
  <c r="F23" i="8"/>
  <c r="F24" i="8"/>
  <c r="F25" i="8"/>
  <c r="F26" i="8"/>
  <c r="F27" i="8"/>
  <c r="F28" i="8"/>
  <c r="F19" i="8"/>
  <c r="J48" i="3"/>
  <c r="I48" i="3"/>
  <c r="H48" i="3"/>
  <c r="N48" i="3" s="1"/>
  <c r="S48" i="3" s="1"/>
  <c r="D38" i="8"/>
  <c r="G16" i="8"/>
  <c r="G17" i="8"/>
  <c r="G18" i="8"/>
  <c r="G15" i="8"/>
  <c r="G14" i="8"/>
  <c r="G11" i="8"/>
  <c r="G12" i="8"/>
  <c r="G13" i="8"/>
  <c r="F16" i="8"/>
  <c r="F17" i="8"/>
  <c r="E17" i="18" s="1"/>
  <c r="J17" i="7" s="1"/>
  <c r="F18" i="8"/>
  <c r="F29" i="8"/>
  <c r="F30" i="8"/>
  <c r="E30" i="18" s="1"/>
  <c r="F31" i="8"/>
  <c r="F32" i="8"/>
  <c r="F15" i="8"/>
  <c r="E15" i="18" s="1"/>
  <c r="J15" i="7" s="1"/>
  <c r="F14" i="8"/>
  <c r="E14" i="18" s="1"/>
  <c r="J14" i="7" s="1"/>
  <c r="F11" i="8"/>
  <c r="F12" i="8"/>
  <c r="F13" i="8"/>
  <c r="J4" i="16"/>
  <c r="D28" i="18"/>
  <c r="I31" i="7" s="1"/>
  <c r="D14" i="18"/>
  <c r="D22" i="18"/>
  <c r="I25" i="7" s="1"/>
  <c r="D12" i="18"/>
  <c r="D20" i="18"/>
  <c r="I23" i="7" s="1"/>
  <c r="D31" i="18"/>
  <c r="E32" i="18"/>
  <c r="E16" i="18"/>
  <c r="J16" i="7" s="1"/>
  <c r="E21" i="18"/>
  <c r="J24" i="7" s="1"/>
  <c r="D23" i="18"/>
  <c r="I26" i="7" s="1"/>
  <c r="D25" i="18"/>
  <c r="I28" i="7" s="1"/>
  <c r="D16" i="18"/>
  <c r="D21" i="18"/>
  <c r="I24" i="7" s="1"/>
  <c r="E28" i="18"/>
  <c r="J31" i="7" s="1"/>
  <c r="E12" i="18"/>
  <c r="J12" i="7" s="1"/>
  <c r="D30" i="18"/>
  <c r="E31" i="18"/>
  <c r="D17" i="18"/>
  <c r="E24" i="18"/>
  <c r="J27" i="7" s="1"/>
  <c r="E29" i="18"/>
  <c r="E13" i="18"/>
  <c r="J13" i="7" s="1"/>
  <c r="E22" i="18"/>
  <c r="J25" i="7" s="1"/>
  <c r="D29" i="18"/>
  <c r="D13" i="18"/>
  <c r="E20" i="18"/>
  <c r="J23" i="7" s="1"/>
  <c r="E25" i="18"/>
  <c r="J28" i="7" s="1"/>
  <c r="D11" i="18"/>
  <c r="E23" i="18"/>
  <c r="J26" i="7" s="1"/>
  <c r="F37" i="8"/>
  <c r="D26" i="18"/>
  <c r="I29" i="7" s="1"/>
  <c r="E27" i="18"/>
  <c r="J30" i="7" s="1"/>
  <c r="E36" i="8"/>
  <c r="D18" i="18"/>
  <c r="F38" i="8"/>
  <c r="D19" i="18"/>
  <c r="I22" i="7" s="1"/>
  <c r="D37" i="8"/>
  <c r="L8" i="7"/>
  <c r="J10" i="5"/>
  <c r="F13" i="18"/>
  <c r="K13" i="7" s="1"/>
  <c r="F17" i="18"/>
  <c r="K17" i="7" s="1"/>
  <c r="F19" i="18"/>
  <c r="K22" i="7" s="1"/>
  <c r="F21" i="18"/>
  <c r="K24" i="7" s="1"/>
  <c r="F23" i="18"/>
  <c r="K26" i="7" s="1"/>
  <c r="F25" i="18"/>
  <c r="K28" i="7" s="1"/>
  <c r="F27" i="18"/>
  <c r="K30" i="7" s="1"/>
  <c r="G29" i="8"/>
  <c r="G31" i="8"/>
  <c r="F12" i="18"/>
  <c r="K12" i="7" s="1"/>
  <c r="F16" i="18"/>
  <c r="K16" i="7" s="1"/>
  <c r="F22" i="18"/>
  <c r="K25" i="7" s="1"/>
  <c r="F20" i="18"/>
  <c r="K23" i="7" s="1"/>
  <c r="F28" i="18"/>
  <c r="K31" i="7" s="1"/>
  <c r="G32" i="8"/>
  <c r="F32" i="18" s="1"/>
  <c r="G30" i="8"/>
  <c r="F30" i="18" s="1"/>
  <c r="F26" i="18"/>
  <c r="K29" i="7" s="1"/>
  <c r="F24" i="18"/>
  <c r="K27" i="7" s="1"/>
  <c r="H20" i="8" l="1"/>
  <c r="H21" i="8"/>
  <c r="H22" i="8"/>
  <c r="H23" i="8"/>
  <c r="H24" i="8"/>
  <c r="H25" i="8"/>
  <c r="H26" i="8"/>
  <c r="H27" i="8"/>
  <c r="H28" i="8"/>
  <c r="H19" i="8"/>
  <c r="I11" i="7"/>
  <c r="F36" i="8"/>
  <c r="F11" i="18"/>
  <c r="K11" i="7" s="1"/>
  <c r="F15" i="18"/>
  <c r="K15" i="7" s="1"/>
  <c r="F18" i="18"/>
  <c r="K18" i="7" s="1"/>
  <c r="F31" i="18"/>
  <c r="F29" i="18"/>
  <c r="F14" i="18"/>
  <c r="K14" i="7" s="1"/>
  <c r="E11" i="18"/>
  <c r="F33" i="8"/>
  <c r="K39" i="7"/>
  <c r="I39" i="7"/>
  <c r="I18" i="7"/>
  <c r="I17" i="7"/>
  <c r="I12" i="7"/>
  <c r="I14" i="7"/>
  <c r="I16" i="7"/>
  <c r="I13" i="7"/>
  <c r="H14" i="8"/>
  <c r="G14" i="18" s="1"/>
  <c r="H16" i="8"/>
  <c r="G16" i="18" s="1"/>
  <c r="H17" i="8"/>
  <c r="H18" i="8"/>
  <c r="H13" i="8"/>
  <c r="H15" i="8"/>
  <c r="H12" i="8"/>
  <c r="H11" i="8"/>
  <c r="J39" i="7"/>
  <c r="K4" i="16"/>
  <c r="E37" i="8"/>
  <c r="E19" i="18"/>
  <c r="J22" i="7" s="1"/>
  <c r="E18" i="18"/>
  <c r="F33" i="18"/>
  <c r="E33" i="8"/>
  <c r="D27" i="18"/>
  <c r="I30" i="7" s="1"/>
  <c r="F35" i="18"/>
  <c r="D36" i="18"/>
  <c r="F36" i="18"/>
  <c r="F37" i="18"/>
  <c r="K38" i="7"/>
  <c r="E35" i="18"/>
  <c r="E26" i="18"/>
  <c r="J29" i="7" s="1"/>
  <c r="G36" i="8"/>
  <c r="G37" i="8"/>
  <c r="G38" i="8"/>
  <c r="E38" i="8"/>
  <c r="G33" i="8"/>
  <c r="M8" i="7"/>
  <c r="K10" i="5"/>
  <c r="G13" i="18"/>
  <c r="G17" i="18"/>
  <c r="G19" i="18"/>
  <c r="L22" i="7" s="1"/>
  <c r="G21" i="18"/>
  <c r="L24" i="7" s="1"/>
  <c r="G23" i="18"/>
  <c r="L26" i="7" s="1"/>
  <c r="G25" i="18"/>
  <c r="L28" i="7" s="1"/>
  <c r="H29" i="8"/>
  <c r="G29" i="18" s="1"/>
  <c r="H31" i="8"/>
  <c r="G31" i="18" s="1"/>
  <c r="G22" i="18"/>
  <c r="L25" i="7" s="1"/>
  <c r="H30" i="8"/>
  <c r="G30" i="18" s="1"/>
  <c r="G24" i="18"/>
  <c r="L27" i="7" s="1"/>
  <c r="G20" i="18"/>
  <c r="L23" i="7" s="1"/>
  <c r="G28" i="18"/>
  <c r="L31" i="7" s="1"/>
  <c r="H32" i="8"/>
  <c r="G32" i="18" s="1"/>
  <c r="G12" i="18"/>
  <c r="G26" i="18"/>
  <c r="L29" i="7" s="1"/>
  <c r="I20" i="8" l="1"/>
  <c r="I21" i="8"/>
  <c r="I22" i="8"/>
  <c r="I23" i="8"/>
  <c r="I24" i="8"/>
  <c r="I25" i="8"/>
  <c r="I26" i="8"/>
  <c r="I27" i="8"/>
  <c r="I28" i="8"/>
  <c r="I19" i="8"/>
  <c r="J11" i="7"/>
  <c r="L12" i="7"/>
  <c r="L14" i="7"/>
  <c r="L17" i="7"/>
  <c r="J18" i="7"/>
  <c r="J37" i="7" s="1"/>
  <c r="L16" i="7"/>
  <c r="L13" i="7"/>
  <c r="I16" i="8"/>
  <c r="H16" i="18" s="1"/>
  <c r="I14" i="8"/>
  <c r="H14" i="18" s="1"/>
  <c r="I15" i="8"/>
  <c r="I13" i="8"/>
  <c r="H13" i="18" s="1"/>
  <c r="I18" i="8"/>
  <c r="I17" i="8"/>
  <c r="H17" i="18" s="1"/>
  <c r="I12" i="8"/>
  <c r="I11" i="8"/>
  <c r="L39" i="7"/>
  <c r="L4" i="16"/>
  <c r="J38" i="7"/>
  <c r="E36" i="18"/>
  <c r="D37" i="18"/>
  <c r="E33" i="18"/>
  <c r="I38" i="7"/>
  <c r="E37" i="18"/>
  <c r="G11" i="18"/>
  <c r="G18" i="18"/>
  <c r="G15" i="18"/>
  <c r="L15" i="7" s="1"/>
  <c r="K37" i="7"/>
  <c r="N8" i="7"/>
  <c r="L10" i="5"/>
  <c r="H20" i="18"/>
  <c r="M23" i="7" s="1"/>
  <c r="H22" i="18"/>
  <c r="M25" i="7" s="1"/>
  <c r="H24" i="18"/>
  <c r="M27" i="7" s="1"/>
  <c r="H26" i="18"/>
  <c r="M29" i="7" s="1"/>
  <c r="I30" i="8"/>
  <c r="H30" i="18" s="1"/>
  <c r="I32" i="8"/>
  <c r="H32" i="18" s="1"/>
  <c r="H19" i="18"/>
  <c r="M22" i="7" s="1"/>
  <c r="H21" i="18"/>
  <c r="M24" i="7" s="1"/>
  <c r="H23" i="18"/>
  <c r="M26" i="7" s="1"/>
  <c r="H25" i="18"/>
  <c r="M28" i="7" s="1"/>
  <c r="I29" i="8"/>
  <c r="H29" i="18" s="1"/>
  <c r="I31" i="8"/>
  <c r="H31" i="18" s="1"/>
  <c r="J20" i="8" l="1"/>
  <c r="J21" i="8"/>
  <c r="J22" i="8"/>
  <c r="J23" i="8"/>
  <c r="J24" i="8"/>
  <c r="J25" i="8"/>
  <c r="J26" i="8"/>
  <c r="J27" i="8"/>
  <c r="J28" i="8"/>
  <c r="J19" i="8"/>
  <c r="M17" i="7"/>
  <c r="M14" i="7"/>
  <c r="L18" i="7"/>
  <c r="M16" i="7"/>
  <c r="M13" i="7"/>
  <c r="L11" i="7"/>
  <c r="J15" i="8"/>
  <c r="J13" i="8"/>
  <c r="J14" i="8"/>
  <c r="J17" i="8"/>
  <c r="J18" i="8"/>
  <c r="J16" i="8"/>
  <c r="J12" i="8"/>
  <c r="J11" i="8"/>
  <c r="M4" i="16"/>
  <c r="H27" i="18"/>
  <c r="M30" i="7" s="1"/>
  <c r="G36" i="18"/>
  <c r="G35" i="18"/>
  <c r="H38" i="8"/>
  <c r="G27" i="18"/>
  <c r="L30" i="7" s="1"/>
  <c r="H37" i="8"/>
  <c r="H36" i="8"/>
  <c r="H33" i="8"/>
  <c r="H12" i="18"/>
  <c r="H11" i="18"/>
  <c r="H15" i="18"/>
  <c r="M15" i="7" s="1"/>
  <c r="O8" i="7"/>
  <c r="M10" i="5"/>
  <c r="I20" i="18"/>
  <c r="N23" i="7" s="1"/>
  <c r="I22" i="18"/>
  <c r="N25" i="7" s="1"/>
  <c r="I26" i="18"/>
  <c r="N29" i="7" s="1"/>
  <c r="J30" i="8"/>
  <c r="I30" i="18" s="1"/>
  <c r="J32" i="8"/>
  <c r="I32" i="18" s="1"/>
  <c r="I13" i="18"/>
  <c r="I17" i="18"/>
  <c r="I21" i="18"/>
  <c r="N24" i="7" s="1"/>
  <c r="I23" i="18"/>
  <c r="N26" i="7" s="1"/>
  <c r="I25" i="18"/>
  <c r="N28" i="7" s="1"/>
  <c r="I27" i="18"/>
  <c r="N30" i="7" s="1"/>
  <c r="J29" i="8"/>
  <c r="I29" i="18" s="1"/>
  <c r="J31" i="8"/>
  <c r="I31" i="18" s="1"/>
  <c r="K20" i="8" l="1"/>
  <c r="K21" i="8"/>
  <c r="K22" i="8"/>
  <c r="K23" i="8"/>
  <c r="K24" i="8"/>
  <c r="K25" i="8"/>
  <c r="K26" i="8"/>
  <c r="K27" i="8"/>
  <c r="K28" i="8"/>
  <c r="K19" i="8"/>
  <c r="M38" i="7"/>
  <c r="N17" i="7"/>
  <c r="M12" i="7"/>
  <c r="N13" i="7"/>
  <c r="M11" i="7"/>
  <c r="K15" i="8"/>
  <c r="K13" i="8"/>
  <c r="K14" i="8"/>
  <c r="K16" i="8"/>
  <c r="K18" i="8"/>
  <c r="K17" i="8"/>
  <c r="J17" i="18" s="1"/>
  <c r="K12" i="8"/>
  <c r="K11" i="8"/>
  <c r="N4" i="16"/>
  <c r="L37" i="7"/>
  <c r="I11" i="18"/>
  <c r="I28" i="18"/>
  <c r="N31" i="7" s="1"/>
  <c r="L38" i="7"/>
  <c r="G37" i="18"/>
  <c r="G33" i="18"/>
  <c r="I37" i="8"/>
  <c r="H18" i="18"/>
  <c r="H35" i="18"/>
  <c r="I12" i="18"/>
  <c r="I38" i="8"/>
  <c r="H28" i="18"/>
  <c r="M31" i="7" s="1"/>
  <c r="I36" i="8"/>
  <c r="I18" i="18"/>
  <c r="N18" i="7" s="1"/>
  <c r="I24" i="18"/>
  <c r="N27" i="7" s="1"/>
  <c r="I33" i="8"/>
  <c r="I15" i="18"/>
  <c r="N15" i="7" s="1"/>
  <c r="I14" i="18"/>
  <c r="N10" i="5"/>
  <c r="J11" i="18"/>
  <c r="O11" i="7" s="1"/>
  <c r="J13" i="18"/>
  <c r="J20" i="18"/>
  <c r="O23" i="7" s="1"/>
  <c r="J22" i="18"/>
  <c r="O25" i="7" s="1"/>
  <c r="J26" i="18"/>
  <c r="O29" i="7" s="1"/>
  <c r="K32" i="8"/>
  <c r="J32" i="18" s="1"/>
  <c r="J25" i="18"/>
  <c r="O28" i="7" s="1"/>
  <c r="K31" i="8"/>
  <c r="J31" i="18" s="1"/>
  <c r="J27" i="18"/>
  <c r="O30" i="7" s="1"/>
  <c r="J23" i="18"/>
  <c r="O26" i="7" s="1"/>
  <c r="L20" i="8" l="1"/>
  <c r="L21" i="8"/>
  <c r="L22" i="8"/>
  <c r="L23" i="8"/>
  <c r="L24" i="8"/>
  <c r="L25" i="8"/>
  <c r="L26" i="8"/>
  <c r="L27" i="8"/>
  <c r="L28" i="8"/>
  <c r="L19" i="8"/>
  <c r="M39" i="7"/>
  <c r="O17" i="7"/>
  <c r="N14" i="7"/>
  <c r="N12" i="7"/>
  <c r="M18" i="7"/>
  <c r="M37" i="7" s="1"/>
  <c r="O13" i="7"/>
  <c r="N11" i="7"/>
  <c r="L13" i="8"/>
  <c r="K13" i="18" s="1"/>
  <c r="L15" i="8"/>
  <c r="L14" i="8"/>
  <c r="K14" i="18" s="1"/>
  <c r="P14" i="7" s="1"/>
  <c r="L18" i="8"/>
  <c r="L17" i="8"/>
  <c r="L16" i="8"/>
  <c r="L11" i="8"/>
  <c r="L12" i="8"/>
  <c r="O4" i="16"/>
  <c r="N39" i="7"/>
  <c r="J24" i="18"/>
  <c r="O27" i="7" s="1"/>
  <c r="J16" i="18"/>
  <c r="O16" i="7" s="1"/>
  <c r="J14" i="18"/>
  <c r="H33" i="18"/>
  <c r="J19" i="18"/>
  <c r="O22" i="7" s="1"/>
  <c r="H37" i="18"/>
  <c r="J38" i="8"/>
  <c r="I19" i="18"/>
  <c r="N22" i="7" s="1"/>
  <c r="H36" i="18"/>
  <c r="J18" i="18"/>
  <c r="I35" i="18"/>
  <c r="J37" i="8"/>
  <c r="I16" i="18"/>
  <c r="K37" i="8"/>
  <c r="J36" i="8"/>
  <c r="J33" i="8"/>
  <c r="J21" i="18"/>
  <c r="O24" i="7" s="1"/>
  <c r="K30" i="8"/>
  <c r="J30" i="18" s="1"/>
  <c r="J28" i="18"/>
  <c r="O31" i="7" s="1"/>
  <c r="J15" i="18"/>
  <c r="O15" i="7" s="1"/>
  <c r="K29" i="8"/>
  <c r="J29" i="18" s="1"/>
  <c r="O10" i="5"/>
  <c r="K20" i="18"/>
  <c r="P23" i="7" s="1"/>
  <c r="K22" i="18"/>
  <c r="P25" i="7" s="1"/>
  <c r="K24" i="18"/>
  <c r="P27" i="7" s="1"/>
  <c r="L30" i="8"/>
  <c r="L32" i="8"/>
  <c r="K32" i="18" s="1"/>
  <c r="K23" i="18"/>
  <c r="P26" i="7" s="1"/>
  <c r="L31" i="8"/>
  <c r="K31" i="18" s="1"/>
  <c r="K19" i="18"/>
  <c r="P22" i="7" s="1"/>
  <c r="K27" i="18"/>
  <c r="P30" i="7" s="1"/>
  <c r="M20" i="8" l="1"/>
  <c r="M21" i="8"/>
  <c r="M22" i="8"/>
  <c r="M23" i="8"/>
  <c r="M24" i="8"/>
  <c r="M25" i="8"/>
  <c r="M26" i="8"/>
  <c r="M27" i="8"/>
  <c r="M28" i="8"/>
  <c r="M19" i="8"/>
  <c r="O18" i="7"/>
  <c r="O14" i="7"/>
  <c r="N16" i="7"/>
  <c r="P13" i="7"/>
  <c r="M13" i="8"/>
  <c r="L13" i="18" s="1"/>
  <c r="M15" i="8"/>
  <c r="M14" i="8"/>
  <c r="M16" i="8"/>
  <c r="M17" i="8"/>
  <c r="M18" i="8"/>
  <c r="M11" i="8"/>
  <c r="M12" i="8"/>
  <c r="L12" i="18" s="1"/>
  <c r="Q12" i="7" s="1"/>
  <c r="P4" i="16"/>
  <c r="O39" i="7"/>
  <c r="I33" i="18"/>
  <c r="K21" i="18"/>
  <c r="P24" i="7" s="1"/>
  <c r="K30" i="18"/>
  <c r="J37" i="18"/>
  <c r="K28" i="18"/>
  <c r="P31" i="7" s="1"/>
  <c r="J36" i="18"/>
  <c r="K36" i="8"/>
  <c r="J12" i="18"/>
  <c r="K12" i="18"/>
  <c r="P12" i="7" s="1"/>
  <c r="N37" i="7"/>
  <c r="I36" i="18"/>
  <c r="O38" i="7"/>
  <c r="N38" i="7"/>
  <c r="I37" i="18"/>
  <c r="K38" i="8"/>
  <c r="K33" i="8"/>
  <c r="K17" i="18"/>
  <c r="K25" i="18"/>
  <c r="P28" i="7" s="1"/>
  <c r="K11" i="18"/>
  <c r="K26" i="18"/>
  <c r="P29" i="7" s="1"/>
  <c r="K18" i="18"/>
  <c r="L29" i="8"/>
  <c r="K29" i="18" s="1"/>
  <c r="K15" i="18"/>
  <c r="P15" i="7" s="1"/>
  <c r="K16" i="18"/>
  <c r="P10" i="5"/>
  <c r="L19" i="18"/>
  <c r="Q22" i="7" s="1"/>
  <c r="L23" i="18"/>
  <c r="Q26" i="7" s="1"/>
  <c r="M29" i="8"/>
  <c r="L20" i="18"/>
  <c r="Q23" i="7" s="1"/>
  <c r="L28" i="18"/>
  <c r="Q31" i="7" s="1"/>
  <c r="M32" i="8"/>
  <c r="L32" i="18" s="1"/>
  <c r="N20" i="8" l="1"/>
  <c r="N21" i="8"/>
  <c r="N22" i="8"/>
  <c r="N23" i="8"/>
  <c r="N24" i="8"/>
  <c r="N25" i="8"/>
  <c r="N26" i="8"/>
  <c r="N27" i="8"/>
  <c r="N28" i="8"/>
  <c r="N19" i="8"/>
  <c r="P39" i="7"/>
  <c r="P18" i="7"/>
  <c r="P17" i="7"/>
  <c r="O12" i="7"/>
  <c r="O37" i="7" s="1"/>
  <c r="P16" i="7"/>
  <c r="Q13" i="7"/>
  <c r="P11" i="7"/>
  <c r="N15" i="8"/>
  <c r="N14" i="8"/>
  <c r="N13" i="8"/>
  <c r="M13" i="18" s="1"/>
  <c r="N16" i="8"/>
  <c r="N18" i="8"/>
  <c r="N17" i="8"/>
  <c r="N11" i="8"/>
  <c r="N12" i="8"/>
  <c r="Q4" i="16"/>
  <c r="L25" i="18"/>
  <c r="Q28" i="7" s="1"/>
  <c r="P38" i="7"/>
  <c r="K37" i="18"/>
  <c r="K33" i="18"/>
  <c r="L15" i="18"/>
  <c r="Q15" i="7" s="1"/>
  <c r="J35" i="18"/>
  <c r="J33" i="18"/>
  <c r="L17" i="18"/>
  <c r="L29" i="18"/>
  <c r="K36" i="18"/>
  <c r="K35" i="18"/>
  <c r="L38" i="8"/>
  <c r="L36" i="8"/>
  <c r="L37" i="8"/>
  <c r="L24" i="18"/>
  <c r="Q27" i="7" s="1"/>
  <c r="L21" i="18"/>
  <c r="Q24" i="7" s="1"/>
  <c r="L33" i="8"/>
  <c r="M30" i="8"/>
  <c r="L30" i="18" s="1"/>
  <c r="L22" i="18"/>
  <c r="Q25" i="7" s="1"/>
  <c r="L14" i="18"/>
  <c r="L27" i="18"/>
  <c r="Q30" i="7" s="1"/>
  <c r="L26" i="18"/>
  <c r="Q29" i="7" s="1"/>
  <c r="L18" i="18"/>
  <c r="M31" i="8"/>
  <c r="L31" i="18" s="1"/>
  <c r="Q10" i="5"/>
  <c r="M19" i="18"/>
  <c r="R22" i="7" s="1"/>
  <c r="M23" i="18"/>
  <c r="R26" i="7" s="1"/>
  <c r="M25" i="18"/>
  <c r="R28" i="7" s="1"/>
  <c r="N29" i="8"/>
  <c r="M29" i="18" s="1"/>
  <c r="N30" i="8"/>
  <c r="N32" i="8"/>
  <c r="M32" i="18" s="1"/>
  <c r="O20" i="8" l="1"/>
  <c r="O21" i="8"/>
  <c r="O22" i="8"/>
  <c r="O23" i="8"/>
  <c r="O24" i="8"/>
  <c r="O25" i="8"/>
  <c r="O26" i="8"/>
  <c r="O27" i="8"/>
  <c r="O28" i="8"/>
  <c r="O19" i="8"/>
  <c r="Q39" i="7"/>
  <c r="Q18" i="7"/>
  <c r="Q14" i="7"/>
  <c r="Q17" i="7"/>
  <c r="R13" i="7"/>
  <c r="O15" i="8"/>
  <c r="O14" i="8"/>
  <c r="O13" i="8"/>
  <c r="O18" i="8"/>
  <c r="O17" i="8"/>
  <c r="O16" i="8"/>
  <c r="O11" i="8"/>
  <c r="O12" i="8"/>
  <c r="R4" i="16"/>
  <c r="M16" i="18"/>
  <c r="R16" i="7" s="1"/>
  <c r="M21" i="18"/>
  <c r="R24" i="7" s="1"/>
  <c r="M14" i="18"/>
  <c r="M27" i="18"/>
  <c r="R30" i="7" s="1"/>
  <c r="M24" i="18"/>
  <c r="R27" i="7" s="1"/>
  <c r="M30" i="18"/>
  <c r="M36" i="8"/>
  <c r="L11" i="18"/>
  <c r="P37" i="7"/>
  <c r="Q38" i="7"/>
  <c r="M37" i="8"/>
  <c r="L16" i="18"/>
  <c r="L37" i="18"/>
  <c r="M38" i="8"/>
  <c r="M28" i="18"/>
  <c r="R31" i="7" s="1"/>
  <c r="M20" i="18"/>
  <c r="R23" i="7" s="1"/>
  <c r="M12" i="18"/>
  <c r="M26" i="18"/>
  <c r="R29" i="7" s="1"/>
  <c r="M18" i="18"/>
  <c r="N31" i="8"/>
  <c r="M31" i="18" s="1"/>
  <c r="M15" i="18"/>
  <c r="R15" i="7" s="1"/>
  <c r="M33" i="8"/>
  <c r="M22" i="18"/>
  <c r="R25" i="7" s="1"/>
  <c r="M11" i="18"/>
  <c r="R11" i="7" s="1"/>
  <c r="R10" i="5"/>
  <c r="N21" i="18"/>
  <c r="S24" i="7" s="1"/>
  <c r="N23" i="18"/>
  <c r="S26" i="7" s="1"/>
  <c r="N25" i="18"/>
  <c r="S28" i="7" s="1"/>
  <c r="O31" i="8"/>
  <c r="O32" i="8"/>
  <c r="N32" i="18" s="1"/>
  <c r="P20" i="8" l="1"/>
  <c r="P21" i="8"/>
  <c r="P22" i="8"/>
  <c r="P23" i="8"/>
  <c r="P24" i="8"/>
  <c r="P25" i="8"/>
  <c r="P26" i="8"/>
  <c r="P27" i="8"/>
  <c r="P28" i="8"/>
  <c r="P19" i="8"/>
  <c r="R18" i="7"/>
  <c r="R12" i="7"/>
  <c r="R14" i="7"/>
  <c r="Q16" i="7"/>
  <c r="Q11" i="7"/>
  <c r="P14" i="8"/>
  <c r="P13" i="8"/>
  <c r="P15" i="8"/>
  <c r="P17" i="8"/>
  <c r="P18" i="8"/>
  <c r="P16" i="8"/>
  <c r="P12" i="8"/>
  <c r="P11" i="8"/>
  <c r="S4" i="16"/>
  <c r="R39" i="7"/>
  <c r="N28" i="18"/>
  <c r="S31" i="7" s="1"/>
  <c r="N26" i="18"/>
  <c r="S29" i="7" s="1"/>
  <c r="N18" i="18"/>
  <c r="N20" i="18"/>
  <c r="S23" i="7" s="1"/>
  <c r="N17" i="18"/>
  <c r="S17" i="7" s="1"/>
  <c r="R38" i="7"/>
  <c r="L36" i="18"/>
  <c r="M37" i="18"/>
  <c r="N12" i="18"/>
  <c r="M35" i="18"/>
  <c r="N37" i="8"/>
  <c r="M17" i="18"/>
  <c r="N31" i="18"/>
  <c r="L33" i="18"/>
  <c r="L35" i="18"/>
  <c r="N38" i="8"/>
  <c r="N36" i="8"/>
  <c r="N14" i="18"/>
  <c r="N24" i="18"/>
  <c r="S27" i="7" s="1"/>
  <c r="O30" i="8"/>
  <c r="N30" i="18" s="1"/>
  <c r="N22" i="18"/>
  <c r="S25" i="7" s="1"/>
  <c r="N27" i="18"/>
  <c r="S30" i="7" s="1"/>
  <c r="N19" i="18"/>
  <c r="S22" i="7" s="1"/>
  <c r="N11" i="18"/>
  <c r="N15" i="18"/>
  <c r="S15" i="7" s="1"/>
  <c r="N33" i="8"/>
  <c r="O29" i="8"/>
  <c r="N29" i="18" s="1"/>
  <c r="N13" i="18"/>
  <c r="S10" i="5"/>
  <c r="O17" i="18"/>
  <c r="T17" i="7" s="1"/>
  <c r="O23" i="18"/>
  <c r="T26" i="7" s="1"/>
  <c r="O25" i="18"/>
  <c r="T28" i="7" s="1"/>
  <c r="P31" i="8"/>
  <c r="O31" i="18" s="1"/>
  <c r="P32" i="8"/>
  <c r="O32" i="18" s="1"/>
  <c r="P30" i="8"/>
  <c r="O26" i="18"/>
  <c r="T29" i="7" s="1"/>
  <c r="Q20" i="8" l="1"/>
  <c r="Q21" i="8"/>
  <c r="Q22" i="8"/>
  <c r="Q23" i="8"/>
  <c r="Q24" i="8"/>
  <c r="Q25" i="8"/>
  <c r="Q26" i="8"/>
  <c r="Q27" i="8"/>
  <c r="Q28" i="8"/>
  <c r="Q19" i="8"/>
  <c r="S14" i="7"/>
  <c r="R17" i="7"/>
  <c r="S12" i="7"/>
  <c r="S18" i="7"/>
  <c r="S13" i="7"/>
  <c r="S11" i="7"/>
  <c r="Q14" i="8"/>
  <c r="Q15" i="8"/>
  <c r="Q13" i="8"/>
  <c r="Q16" i="8"/>
  <c r="Q18" i="8"/>
  <c r="Q17" i="8"/>
  <c r="P17" i="18" s="1"/>
  <c r="Q11" i="8"/>
  <c r="Q12" i="8"/>
  <c r="T4" i="16"/>
  <c r="S39" i="7"/>
  <c r="M33" i="18"/>
  <c r="R37" i="7"/>
  <c r="O24" i="18"/>
  <c r="T27" i="7" s="1"/>
  <c r="O27" i="18"/>
  <c r="T30" i="7" s="1"/>
  <c r="O30" i="18"/>
  <c r="O11" i="18"/>
  <c r="O19" i="18"/>
  <c r="T22" i="7" s="1"/>
  <c r="O22" i="18"/>
  <c r="T25" i="7" s="1"/>
  <c r="Q37" i="7"/>
  <c r="O14" i="18"/>
  <c r="N35" i="18"/>
  <c r="N37" i="18"/>
  <c r="S38" i="7"/>
  <c r="M36" i="18"/>
  <c r="O37" i="8"/>
  <c r="N16" i="18"/>
  <c r="O38" i="8"/>
  <c r="O36" i="8"/>
  <c r="O12" i="18"/>
  <c r="O15" i="18"/>
  <c r="T15" i="7" s="1"/>
  <c r="O28" i="18"/>
  <c r="T31" i="7" s="1"/>
  <c r="O18" i="18"/>
  <c r="P29" i="8"/>
  <c r="O29" i="18" s="1"/>
  <c r="O13" i="18"/>
  <c r="O33" i="8"/>
  <c r="O20" i="18"/>
  <c r="T23" i="7" s="1"/>
  <c r="T10" i="5"/>
  <c r="P14" i="18"/>
  <c r="U14" i="7" s="1"/>
  <c r="P22" i="18"/>
  <c r="U25" i="7" s="1"/>
  <c r="P24" i="18"/>
  <c r="U27" i="7" s="1"/>
  <c r="P26" i="18"/>
  <c r="U29" i="7" s="1"/>
  <c r="P11" i="18"/>
  <c r="U11" i="7" s="1"/>
  <c r="P23" i="18"/>
  <c r="U26" i="7" s="1"/>
  <c r="P25" i="18"/>
  <c r="U28" i="7" s="1"/>
  <c r="Q29" i="8"/>
  <c r="Q31" i="8"/>
  <c r="P31" i="18" s="1"/>
  <c r="R20" i="8" l="1"/>
  <c r="R21" i="8"/>
  <c r="R22" i="8"/>
  <c r="R23" i="8"/>
  <c r="R24" i="8"/>
  <c r="R25" i="8"/>
  <c r="R26" i="8"/>
  <c r="R27" i="8"/>
  <c r="R28" i="8"/>
  <c r="R19" i="8"/>
  <c r="U17" i="7"/>
  <c r="T18" i="7"/>
  <c r="T12" i="7"/>
  <c r="T14" i="7"/>
  <c r="S16" i="7"/>
  <c r="S37" i="7" s="1"/>
  <c r="T13" i="7"/>
  <c r="T11" i="7"/>
  <c r="R15" i="8"/>
  <c r="R13" i="8"/>
  <c r="R14" i="8"/>
  <c r="Q14" i="18" s="1"/>
  <c r="R16" i="8"/>
  <c r="R17" i="8"/>
  <c r="Q17" i="18" s="1"/>
  <c r="R18" i="8"/>
  <c r="R11" i="8"/>
  <c r="Q11" i="18" s="1"/>
  <c r="R12" i="8"/>
  <c r="U4" i="16"/>
  <c r="T39" i="7"/>
  <c r="N33" i="18"/>
  <c r="P29" i="18"/>
  <c r="P18" i="18"/>
  <c r="P12" i="18"/>
  <c r="P15" i="18"/>
  <c r="U15" i="7" s="1"/>
  <c r="P36" i="8"/>
  <c r="P21" i="18"/>
  <c r="U24" i="7" s="1"/>
  <c r="O35" i="18"/>
  <c r="Q37" i="8"/>
  <c r="P16" i="18"/>
  <c r="U16" i="7" s="1"/>
  <c r="N36" i="18"/>
  <c r="P38" i="8"/>
  <c r="O21" i="18"/>
  <c r="T24" i="7" s="1"/>
  <c r="P37" i="8"/>
  <c r="O16" i="18"/>
  <c r="P33" i="8"/>
  <c r="P27" i="18"/>
  <c r="U30" i="7" s="1"/>
  <c r="P19" i="18"/>
  <c r="U22" i="7" s="1"/>
  <c r="Q32" i="8"/>
  <c r="P32" i="18" s="1"/>
  <c r="Q30" i="8"/>
  <c r="P30" i="18" s="1"/>
  <c r="P13" i="18"/>
  <c r="P28" i="18"/>
  <c r="U31" i="7" s="1"/>
  <c r="P20" i="18"/>
  <c r="U23" i="7" s="1"/>
  <c r="U10" i="5"/>
  <c r="Q18" i="18"/>
  <c r="V18" i="7" s="1"/>
  <c r="Q22" i="18"/>
  <c r="V25" i="7" s="1"/>
  <c r="Q24" i="18"/>
  <c r="V27" i="7" s="1"/>
  <c r="Q26" i="18"/>
  <c r="V29" i="7" s="1"/>
  <c r="R30" i="8"/>
  <c r="R32" i="8"/>
  <c r="Q21" i="18"/>
  <c r="V24" i="7" s="1"/>
  <c r="Q23" i="18"/>
  <c r="V26" i="7" s="1"/>
  <c r="R31" i="8"/>
  <c r="Q31" i="18" s="1"/>
  <c r="S20" i="8" l="1"/>
  <c r="S21" i="8"/>
  <c r="S22" i="8"/>
  <c r="S23" i="8"/>
  <c r="S24" i="8"/>
  <c r="S25" i="8"/>
  <c r="S26" i="8"/>
  <c r="S27" i="8"/>
  <c r="S28" i="8"/>
  <c r="S19" i="8"/>
  <c r="U39" i="7"/>
  <c r="V17" i="7"/>
  <c r="V14" i="7"/>
  <c r="U12" i="7"/>
  <c r="U18" i="7"/>
  <c r="T16" i="7"/>
  <c r="U13" i="7"/>
  <c r="V11" i="7"/>
  <c r="S15" i="8"/>
  <c r="S13" i="8"/>
  <c r="S14" i="8"/>
  <c r="R14" i="18" s="1"/>
  <c r="S16" i="8"/>
  <c r="S17" i="8"/>
  <c r="S18" i="8"/>
  <c r="S12" i="8"/>
  <c r="S11" i="8"/>
  <c r="V4" i="16"/>
  <c r="T38" i="7"/>
  <c r="U38" i="7"/>
  <c r="Q30" i="18"/>
  <c r="Q27" i="18"/>
  <c r="V30" i="7" s="1"/>
  <c r="Q19" i="18"/>
  <c r="V22" i="7" s="1"/>
  <c r="Q32" i="18"/>
  <c r="Q36" i="8"/>
  <c r="P33" i="18"/>
  <c r="O37" i="18"/>
  <c r="O33" i="18"/>
  <c r="P36" i="18"/>
  <c r="Q20" i="18"/>
  <c r="V23" i="7" s="1"/>
  <c r="P35" i="18"/>
  <c r="T37" i="7"/>
  <c r="O36" i="18"/>
  <c r="P37" i="18"/>
  <c r="Q38" i="8"/>
  <c r="Q33" i="8"/>
  <c r="Q15" i="18"/>
  <c r="V15" i="7" s="1"/>
  <c r="R29" i="8"/>
  <c r="Q29" i="18" s="1"/>
  <c r="Q13" i="18"/>
  <c r="Q28" i="18"/>
  <c r="V31" i="7" s="1"/>
  <c r="Q12" i="18"/>
  <c r="Q25" i="18"/>
  <c r="V28" i="7" s="1"/>
  <c r="V10" i="5"/>
  <c r="R17" i="18"/>
  <c r="R22" i="18"/>
  <c r="W25" i="7" s="1"/>
  <c r="R24" i="18"/>
  <c r="W27" i="7" s="1"/>
  <c r="R26" i="18"/>
  <c r="W29" i="7" s="1"/>
  <c r="S30" i="8"/>
  <c r="R30" i="18" s="1"/>
  <c r="S32" i="8"/>
  <c r="R32" i="18" s="1"/>
  <c r="R23" i="18"/>
  <c r="W26" i="7" s="1"/>
  <c r="S31" i="8"/>
  <c r="R31" i="18" s="1"/>
  <c r="R21" i="18"/>
  <c r="W24" i="7" s="1"/>
  <c r="R19" i="18"/>
  <c r="W22" i="7" s="1"/>
  <c r="R27" i="18"/>
  <c r="W30" i="7" s="1"/>
  <c r="T20" i="8" l="1"/>
  <c r="T21" i="8"/>
  <c r="T22" i="8"/>
  <c r="T23" i="8"/>
  <c r="T24" i="8"/>
  <c r="T25" i="8"/>
  <c r="T26" i="8"/>
  <c r="T27" i="8"/>
  <c r="T28" i="8"/>
  <c r="T19" i="8"/>
  <c r="U37" i="7"/>
  <c r="V39" i="7"/>
  <c r="W14" i="7"/>
  <c r="W17" i="7"/>
  <c r="V12" i="7"/>
  <c r="V13" i="7"/>
  <c r="T13" i="8"/>
  <c r="T15" i="8"/>
  <c r="T14" i="8"/>
  <c r="T16" i="8"/>
  <c r="T17" i="8"/>
  <c r="S17" i="18" s="1"/>
  <c r="T18" i="8"/>
  <c r="T11" i="8"/>
  <c r="T12" i="8"/>
  <c r="S12" i="18" s="1"/>
  <c r="X12" i="7" s="1"/>
  <c r="W4" i="16"/>
  <c r="R16" i="18"/>
  <c r="W16" i="7" s="1"/>
  <c r="R13" i="18"/>
  <c r="R28" i="18"/>
  <c r="W31" i="7" s="1"/>
  <c r="R15" i="18"/>
  <c r="W15" i="7" s="1"/>
  <c r="Q37" i="18"/>
  <c r="R12" i="18"/>
  <c r="V38" i="7"/>
  <c r="R25" i="18"/>
  <c r="W28" i="7" s="1"/>
  <c r="Q35" i="18"/>
  <c r="R37" i="8"/>
  <c r="Q16" i="18"/>
  <c r="R38" i="8"/>
  <c r="R36" i="8"/>
  <c r="R33" i="8"/>
  <c r="S29" i="8"/>
  <c r="R29" i="18" s="1"/>
  <c r="W10" i="5"/>
  <c r="T32" i="8"/>
  <c r="S32" i="18" s="1"/>
  <c r="S14" i="18"/>
  <c r="S16" i="18"/>
  <c r="X16" i="7" s="1"/>
  <c r="S22" i="18"/>
  <c r="X25" i="7" s="1"/>
  <c r="S24" i="18"/>
  <c r="X27" i="7" s="1"/>
  <c r="S26" i="18"/>
  <c r="X29" i="7" s="1"/>
  <c r="S28" i="18"/>
  <c r="X31" i="7" s="1"/>
  <c r="T30" i="8"/>
  <c r="S30" i="18" s="1"/>
  <c r="S25" i="18"/>
  <c r="X28" i="7" s="1"/>
  <c r="S27" i="18"/>
  <c r="X30" i="7" s="1"/>
  <c r="S23" i="18"/>
  <c r="X26" i="7" s="1"/>
  <c r="S19" i="18"/>
  <c r="X22" i="7" s="1"/>
  <c r="S21" i="18"/>
  <c r="X24" i="7" s="1"/>
  <c r="T29" i="8"/>
  <c r="S15" i="18"/>
  <c r="X15" i="7" s="1"/>
  <c r="U20" i="8" l="1"/>
  <c r="U21" i="8"/>
  <c r="U22" i="8"/>
  <c r="U23" i="8"/>
  <c r="U24" i="8"/>
  <c r="U25" i="8"/>
  <c r="U26" i="8"/>
  <c r="U27" i="8"/>
  <c r="U28" i="8"/>
  <c r="U19" i="8"/>
  <c r="W39" i="7"/>
  <c r="X17" i="7"/>
  <c r="X14" i="7"/>
  <c r="W12" i="7"/>
  <c r="V16" i="7"/>
  <c r="W13" i="7"/>
  <c r="U13" i="8"/>
  <c r="U15" i="8"/>
  <c r="U14" i="8"/>
  <c r="U16" i="8"/>
  <c r="T16" i="18" s="1"/>
  <c r="U17" i="8"/>
  <c r="T17" i="18" s="1"/>
  <c r="U18" i="8"/>
  <c r="U11" i="8"/>
  <c r="U12" i="8"/>
  <c r="T12" i="18" s="1"/>
  <c r="X4" i="16"/>
  <c r="X39" i="7"/>
  <c r="Q33" i="18"/>
  <c r="V37" i="7"/>
  <c r="W38" i="7"/>
  <c r="S29" i="18"/>
  <c r="S18" i="18"/>
  <c r="X18" i="7" s="1"/>
  <c r="S38" i="8"/>
  <c r="R20" i="18"/>
  <c r="W23" i="7" s="1"/>
  <c r="S36" i="8"/>
  <c r="R11" i="18"/>
  <c r="X38" i="7"/>
  <c r="S37" i="8"/>
  <c r="R18" i="18"/>
  <c r="Q36" i="18"/>
  <c r="S20" i="18"/>
  <c r="X23" i="7" s="1"/>
  <c r="T37" i="8"/>
  <c r="T38" i="8"/>
  <c r="S13" i="18"/>
  <c r="S33" i="8"/>
  <c r="S11" i="18"/>
  <c r="X11" i="7" s="1"/>
  <c r="T31" i="8"/>
  <c r="S31" i="18" s="1"/>
  <c r="Z8" i="7"/>
  <c r="X10" i="5"/>
  <c r="T19" i="18"/>
  <c r="Y22" i="7" s="1"/>
  <c r="T21" i="18"/>
  <c r="Y24" i="7" s="1"/>
  <c r="T23" i="18"/>
  <c r="Y26" i="7" s="1"/>
  <c r="T25" i="18"/>
  <c r="Y28" i="7" s="1"/>
  <c r="T27" i="18"/>
  <c r="Y30" i="7" s="1"/>
  <c r="U29" i="8"/>
  <c r="T29" i="18" s="1"/>
  <c r="U31" i="8"/>
  <c r="T14" i="18"/>
  <c r="T20" i="18"/>
  <c r="Y23" i="7" s="1"/>
  <c r="T22" i="18"/>
  <c r="Y25" i="7" s="1"/>
  <c r="T24" i="18"/>
  <c r="Y27" i="7" s="1"/>
  <c r="T26" i="18"/>
  <c r="Y29" i="7" s="1"/>
  <c r="T28" i="18"/>
  <c r="Y31" i="7" s="1"/>
  <c r="U30" i="8"/>
  <c r="T30" i="18" s="1"/>
  <c r="U32" i="8"/>
  <c r="T32" i="18" s="1"/>
  <c r="V20" i="8" l="1"/>
  <c r="V21" i="8"/>
  <c r="V22" i="8"/>
  <c r="V23" i="8"/>
  <c r="V24" i="8"/>
  <c r="V25" i="8"/>
  <c r="V26" i="8"/>
  <c r="V27" i="8"/>
  <c r="V28" i="8"/>
  <c r="V19" i="8"/>
  <c r="Y14" i="7"/>
  <c r="Y12" i="7"/>
  <c r="Y17" i="7"/>
  <c r="W18" i="7"/>
  <c r="Y16" i="7"/>
  <c r="X13" i="7"/>
  <c r="X37" i="7" s="1"/>
  <c r="W11" i="7"/>
  <c r="V15" i="8"/>
  <c r="V14" i="8"/>
  <c r="U14" i="18" s="1"/>
  <c r="V13" i="8"/>
  <c r="U13" i="18" s="1"/>
  <c r="Z13" i="7" s="1"/>
  <c r="V17" i="8"/>
  <c r="U17" i="18" s="1"/>
  <c r="V16" i="8"/>
  <c r="U16" i="18" s="1"/>
  <c r="V18" i="8"/>
  <c r="V11" i="8"/>
  <c r="V12" i="8"/>
  <c r="U12" i="18" s="1"/>
  <c r="Y39" i="7"/>
  <c r="Y4" i="16"/>
  <c r="T31" i="18"/>
  <c r="T13" i="18"/>
  <c r="S35" i="18"/>
  <c r="S36" i="18"/>
  <c r="S37" i="18"/>
  <c r="T37" i="18"/>
  <c r="Y38" i="7"/>
  <c r="S33" i="18"/>
  <c r="R35" i="18"/>
  <c r="R33" i="18"/>
  <c r="R37" i="18"/>
  <c r="R36" i="18"/>
  <c r="T36" i="8"/>
  <c r="U38" i="8"/>
  <c r="T33" i="8"/>
  <c r="T11" i="18"/>
  <c r="T15" i="18"/>
  <c r="Y15" i="7" s="1"/>
  <c r="AA8" i="7"/>
  <c r="Y10" i="5"/>
  <c r="U19" i="18"/>
  <c r="Z22" i="7" s="1"/>
  <c r="U21" i="18"/>
  <c r="Z24" i="7" s="1"/>
  <c r="U23" i="18"/>
  <c r="Z26" i="7" s="1"/>
  <c r="U25" i="18"/>
  <c r="Z28" i="7" s="1"/>
  <c r="U27" i="18"/>
  <c r="Z30" i="7" s="1"/>
  <c r="V29" i="8"/>
  <c r="U29" i="18" s="1"/>
  <c r="V31" i="8"/>
  <c r="U31" i="18" s="1"/>
  <c r="U20" i="18"/>
  <c r="Z23" i="7" s="1"/>
  <c r="U22" i="18"/>
  <c r="Z25" i="7" s="1"/>
  <c r="U24" i="18"/>
  <c r="Z27" i="7" s="1"/>
  <c r="U26" i="18"/>
  <c r="Z29" i="7" s="1"/>
  <c r="U28" i="18"/>
  <c r="Z31" i="7" s="1"/>
  <c r="V30" i="8"/>
  <c r="U30" i="18" s="1"/>
  <c r="V32" i="8"/>
  <c r="U32" i="18" s="1"/>
  <c r="W20" i="8" l="1"/>
  <c r="W21" i="8"/>
  <c r="W22" i="8"/>
  <c r="W23" i="8"/>
  <c r="W24" i="8"/>
  <c r="W25" i="8"/>
  <c r="W26" i="8"/>
  <c r="W27" i="8"/>
  <c r="W28" i="8"/>
  <c r="W19" i="8"/>
  <c r="Z14" i="7"/>
  <c r="Z12" i="7"/>
  <c r="Z17" i="7"/>
  <c r="Z16" i="7"/>
  <c r="Y13" i="7"/>
  <c r="Y11" i="7"/>
  <c r="W15" i="8"/>
  <c r="W14" i="8"/>
  <c r="W13" i="8"/>
  <c r="W18" i="8"/>
  <c r="V18" i="18" s="1"/>
  <c r="AA18" i="7" s="1"/>
  <c r="W16" i="8"/>
  <c r="V16" i="18" s="1"/>
  <c r="W17" i="8"/>
  <c r="V17" i="18" s="1"/>
  <c r="W11" i="8"/>
  <c r="W12" i="8"/>
  <c r="V12" i="18" s="1"/>
  <c r="Z39" i="7"/>
  <c r="Z4" i="16"/>
  <c r="U11" i="18"/>
  <c r="W37" i="7"/>
  <c r="U18" i="18"/>
  <c r="Z18" i="7" s="1"/>
  <c r="U37" i="18"/>
  <c r="Z38" i="7"/>
  <c r="T35" i="18"/>
  <c r="U15" i="18"/>
  <c r="Z15" i="7" s="1"/>
  <c r="U37" i="8"/>
  <c r="T18" i="18"/>
  <c r="V36" i="8"/>
  <c r="V37" i="8"/>
  <c r="V38" i="8"/>
  <c r="U36" i="8"/>
  <c r="V33" i="8"/>
  <c r="U33" i="8"/>
  <c r="AB8" i="7"/>
  <c r="Z10" i="5"/>
  <c r="V14" i="18"/>
  <c r="V13" i="18"/>
  <c r="V15" i="18"/>
  <c r="AA15" i="7" s="1"/>
  <c r="V19" i="18"/>
  <c r="AA22" i="7" s="1"/>
  <c r="V21" i="18"/>
  <c r="AA24" i="7" s="1"/>
  <c r="V23" i="18"/>
  <c r="AA26" i="7" s="1"/>
  <c r="V25" i="18"/>
  <c r="AA28" i="7" s="1"/>
  <c r="V27" i="18"/>
  <c r="AA30" i="7" s="1"/>
  <c r="W29" i="8"/>
  <c r="V29" i="18" s="1"/>
  <c r="W31" i="8"/>
  <c r="V31" i="18" s="1"/>
  <c r="V20" i="18"/>
  <c r="AA23" i="7" s="1"/>
  <c r="V24" i="18"/>
  <c r="AA27" i="7" s="1"/>
  <c r="W32" i="8"/>
  <c r="V32" i="18" s="1"/>
  <c r="W30" i="8"/>
  <c r="V30" i="18" s="1"/>
  <c r="V26" i="18"/>
  <c r="AA29" i="7" s="1"/>
  <c r="V28" i="18"/>
  <c r="AA31" i="7" s="1"/>
  <c r="V22" i="18"/>
  <c r="AA25" i="7" s="1"/>
  <c r="X20" i="8" l="1"/>
  <c r="X21" i="8"/>
  <c r="X22" i="8"/>
  <c r="X23" i="8"/>
  <c r="X24" i="8"/>
  <c r="X25" i="8"/>
  <c r="X26" i="8"/>
  <c r="X27" i="8"/>
  <c r="X28" i="8"/>
  <c r="X19" i="8"/>
  <c r="AA12" i="7"/>
  <c r="AA17" i="7"/>
  <c r="AA14" i="7"/>
  <c r="Y18" i="7"/>
  <c r="Y37" i="7" s="1"/>
  <c r="AA16" i="7"/>
  <c r="AA13" i="7"/>
  <c r="Z11" i="7"/>
  <c r="X14" i="8"/>
  <c r="W14" i="18" s="1"/>
  <c r="X13" i="8"/>
  <c r="W13" i="18" s="1"/>
  <c r="X15" i="8"/>
  <c r="W15" i="18" s="1"/>
  <c r="AB15" i="7" s="1"/>
  <c r="X17" i="8"/>
  <c r="W17" i="18" s="1"/>
  <c r="X18" i="8"/>
  <c r="W18" i="18" s="1"/>
  <c r="X16" i="8"/>
  <c r="X12" i="8"/>
  <c r="X11" i="8"/>
  <c r="AA4" i="16"/>
  <c r="AA39" i="7"/>
  <c r="T33" i="18"/>
  <c r="U36" i="18"/>
  <c r="Z37" i="7"/>
  <c r="U35" i="18"/>
  <c r="V37" i="18"/>
  <c r="U33" i="18"/>
  <c r="V36" i="18"/>
  <c r="T36" i="18"/>
  <c r="W37" i="8"/>
  <c r="W38" i="8"/>
  <c r="AA38" i="7"/>
  <c r="V11" i="18"/>
  <c r="AC8" i="7"/>
  <c r="AA10" i="5"/>
  <c r="W21" i="18"/>
  <c r="AB24" i="7" s="1"/>
  <c r="W23" i="18"/>
  <c r="AB26" i="7" s="1"/>
  <c r="W25" i="18"/>
  <c r="AB28" i="7" s="1"/>
  <c r="W27" i="18"/>
  <c r="AB30" i="7" s="1"/>
  <c r="X29" i="8"/>
  <c r="W29" i="18" s="1"/>
  <c r="X31" i="8"/>
  <c r="W31" i="18" s="1"/>
  <c r="W26" i="18"/>
  <c r="AB29" i="7" s="1"/>
  <c r="W20" i="18"/>
  <c r="AB23" i="7" s="1"/>
  <c r="W24" i="18"/>
  <c r="AB27" i="7" s="1"/>
  <c r="X32" i="8"/>
  <c r="W32" i="18" s="1"/>
  <c r="W16" i="18"/>
  <c r="W12" i="18"/>
  <c r="W22" i="18"/>
  <c r="AB25" i="7" s="1"/>
  <c r="X30" i="8"/>
  <c r="W30" i="18" s="1"/>
  <c r="W28" i="18"/>
  <c r="AB31" i="7" s="1"/>
  <c r="Y20" i="8" l="1"/>
  <c r="Y21" i="8"/>
  <c r="Y22" i="8"/>
  <c r="Y23" i="8"/>
  <c r="Y24" i="8"/>
  <c r="Y25" i="8"/>
  <c r="Y26" i="8"/>
  <c r="Y27" i="8"/>
  <c r="Y28" i="8"/>
  <c r="Y19" i="8"/>
  <c r="AB14" i="7"/>
  <c r="AB12" i="7"/>
  <c r="AB18" i="7"/>
  <c r="AB17" i="7"/>
  <c r="AB16" i="7"/>
  <c r="AB13" i="7"/>
  <c r="AA11" i="7"/>
  <c r="AA37" i="7" s="1"/>
  <c r="Y15" i="8"/>
  <c r="X15" i="18" s="1"/>
  <c r="AC15" i="7" s="1"/>
  <c r="Y14" i="8"/>
  <c r="X14" i="18" s="1"/>
  <c r="Y13" i="8"/>
  <c r="X13" i="18" s="1"/>
  <c r="Y16" i="8"/>
  <c r="X16" i="18" s="1"/>
  <c r="Y17" i="8"/>
  <c r="X17" i="18" s="1"/>
  <c r="Y18" i="8"/>
  <c r="Y12" i="8"/>
  <c r="X12" i="18" s="1"/>
  <c r="Y11" i="8"/>
  <c r="AB39" i="7"/>
  <c r="AB4" i="16"/>
  <c r="V35" i="18"/>
  <c r="V33" i="18"/>
  <c r="W36" i="18"/>
  <c r="W33" i="8"/>
  <c r="W36" i="8"/>
  <c r="X37" i="8"/>
  <c r="AD8" i="7"/>
  <c r="AB10" i="5"/>
  <c r="X18" i="18"/>
  <c r="X20" i="18"/>
  <c r="AC23" i="7" s="1"/>
  <c r="X22" i="18"/>
  <c r="AC25" i="7" s="1"/>
  <c r="X24" i="18"/>
  <c r="AC27" i="7" s="1"/>
  <c r="X26" i="18"/>
  <c r="AC29" i="7" s="1"/>
  <c r="X28" i="18"/>
  <c r="AC31" i="7" s="1"/>
  <c r="Y30" i="8"/>
  <c r="X30" i="18" s="1"/>
  <c r="Y32" i="8"/>
  <c r="X32" i="18" s="1"/>
  <c r="X21" i="18"/>
  <c r="AC24" i="7" s="1"/>
  <c r="X23" i="18"/>
  <c r="AC26" i="7" s="1"/>
  <c r="X25" i="18"/>
  <c r="AC28" i="7" s="1"/>
  <c r="X27" i="18"/>
  <c r="AC30" i="7" s="1"/>
  <c r="Y29" i="8"/>
  <c r="X29" i="18" s="1"/>
  <c r="Y31" i="8"/>
  <c r="X31" i="18" s="1"/>
  <c r="Z20" i="8" l="1"/>
  <c r="Z21" i="8"/>
  <c r="Z22" i="8"/>
  <c r="Z23" i="8"/>
  <c r="Z24" i="8"/>
  <c r="Z25" i="8"/>
  <c r="Z26" i="8"/>
  <c r="Z27" i="8"/>
  <c r="Z28" i="8"/>
  <c r="Z19" i="8"/>
  <c r="AC17" i="7"/>
  <c r="AC18" i="7"/>
  <c r="AC14" i="7"/>
  <c r="AC12" i="7"/>
  <c r="AC16" i="7"/>
  <c r="AC13" i="7"/>
  <c r="Z15" i="8"/>
  <c r="Y15" i="18" s="1"/>
  <c r="AD15" i="7" s="1"/>
  <c r="Z13" i="8"/>
  <c r="Y13" i="18" s="1"/>
  <c r="Z14" i="8"/>
  <c r="Y14" i="18" s="1"/>
  <c r="Z16" i="8"/>
  <c r="Y16" i="18" s="1"/>
  <c r="Z17" i="8"/>
  <c r="Y17" i="18" s="1"/>
  <c r="Z18" i="8"/>
  <c r="Y18" i="18" s="1"/>
  <c r="Z11" i="8"/>
  <c r="Z12" i="8"/>
  <c r="AC39" i="7"/>
  <c r="AC4" i="16"/>
  <c r="X19" i="18"/>
  <c r="AC22" i="7" s="1"/>
  <c r="X36" i="8"/>
  <c r="W11" i="18"/>
  <c r="X36" i="18"/>
  <c r="X38" i="8"/>
  <c r="W19" i="18"/>
  <c r="AB22" i="7" s="1"/>
  <c r="Y37" i="8"/>
  <c r="Y38" i="8"/>
  <c r="X11" i="18"/>
  <c r="AC11" i="7" s="1"/>
  <c r="X33" i="8"/>
  <c r="AE8" i="7"/>
  <c r="AC10" i="5"/>
  <c r="Z32" i="8"/>
  <c r="Y32" i="18" s="1"/>
  <c r="Y12" i="18"/>
  <c r="Y20" i="18"/>
  <c r="AD23" i="7" s="1"/>
  <c r="Y22" i="18"/>
  <c r="AD25" i="7" s="1"/>
  <c r="Y24" i="18"/>
  <c r="AD27" i="7" s="1"/>
  <c r="Y26" i="18"/>
  <c r="AD29" i="7" s="1"/>
  <c r="Y28" i="18"/>
  <c r="AD31" i="7" s="1"/>
  <c r="Z30" i="8"/>
  <c r="Y30" i="18" s="1"/>
  <c r="Y19" i="18"/>
  <c r="AD22" i="7" s="1"/>
  <c r="Y21" i="18"/>
  <c r="AD24" i="7" s="1"/>
  <c r="Y23" i="18"/>
  <c r="AD26" i="7" s="1"/>
  <c r="Y25" i="18"/>
  <c r="AD28" i="7" s="1"/>
  <c r="Y27" i="18"/>
  <c r="AD30" i="7" s="1"/>
  <c r="Z29" i="8"/>
  <c r="Y29" i="18" s="1"/>
  <c r="Z31" i="8"/>
  <c r="Y31" i="18" s="1"/>
  <c r="AA20" i="8" l="1"/>
  <c r="AA21" i="8"/>
  <c r="AA22" i="8"/>
  <c r="AA23" i="8"/>
  <c r="AA24" i="8"/>
  <c r="AA25" i="8"/>
  <c r="AA26" i="8"/>
  <c r="AA27" i="8"/>
  <c r="AA28" i="8"/>
  <c r="AA19" i="8"/>
  <c r="AD17" i="7"/>
  <c r="AD18" i="7"/>
  <c r="AD14" i="7"/>
  <c r="AD12" i="7"/>
  <c r="AD16" i="7"/>
  <c r="AD13" i="7"/>
  <c r="AB11" i="7"/>
  <c r="AB37" i="7" s="1"/>
  <c r="AA15" i="8"/>
  <c r="Z15" i="18" s="1"/>
  <c r="AE15" i="7" s="1"/>
  <c r="AA13" i="8"/>
  <c r="AA14" i="8"/>
  <c r="Z14" i="18" s="1"/>
  <c r="AA17" i="8"/>
  <c r="Z17" i="18" s="1"/>
  <c r="AA16" i="8"/>
  <c r="Z16" i="18" s="1"/>
  <c r="AA18" i="8"/>
  <c r="AA12" i="8"/>
  <c r="AA11" i="8"/>
  <c r="AD39" i="7"/>
  <c r="AD4" i="16"/>
  <c r="Y11" i="18"/>
  <c r="AC38" i="7"/>
  <c r="X37" i="18"/>
  <c r="W37" i="18"/>
  <c r="AB38" i="7"/>
  <c r="AD38" i="7"/>
  <c r="Y37" i="18"/>
  <c r="Y36" i="18"/>
  <c r="X35" i="18"/>
  <c r="AC37" i="7"/>
  <c r="X33" i="18"/>
  <c r="W33" i="18"/>
  <c r="W35" i="18"/>
  <c r="Z37" i="8"/>
  <c r="Z36" i="8"/>
  <c r="Z38" i="8"/>
  <c r="Y33" i="8"/>
  <c r="Y36" i="8"/>
  <c r="Z33" i="8"/>
  <c r="AF8" i="7"/>
  <c r="AD10" i="5"/>
  <c r="Z12" i="18"/>
  <c r="Z18" i="18"/>
  <c r="Z20" i="18"/>
  <c r="AE23" i="7" s="1"/>
  <c r="Z22" i="18"/>
  <c r="AE25" i="7" s="1"/>
  <c r="Z24" i="18"/>
  <c r="AE27" i="7" s="1"/>
  <c r="Z26" i="18"/>
  <c r="AE29" i="7" s="1"/>
  <c r="Z28" i="18"/>
  <c r="AE31" i="7" s="1"/>
  <c r="AA30" i="8"/>
  <c r="Z30" i="18" s="1"/>
  <c r="AA32" i="8"/>
  <c r="Z32" i="18" s="1"/>
  <c r="Z25" i="18"/>
  <c r="AE28" i="7" s="1"/>
  <c r="Z19" i="18"/>
  <c r="AE22" i="7" s="1"/>
  <c r="AA31" i="8"/>
  <c r="Z31" i="18" s="1"/>
  <c r="Z23" i="18"/>
  <c r="AE26" i="7" s="1"/>
  <c r="Z21" i="18"/>
  <c r="AE24" i="7" s="1"/>
  <c r="AA29" i="8"/>
  <c r="Z29" i="18" s="1"/>
  <c r="Z27" i="18"/>
  <c r="AE30" i="7" s="1"/>
  <c r="AB20" i="8" l="1"/>
  <c r="AB21" i="8"/>
  <c r="AB22" i="8"/>
  <c r="AB23" i="8"/>
  <c r="AB24" i="8"/>
  <c r="AB25" i="8"/>
  <c r="AB26" i="8"/>
  <c r="AB27" i="8"/>
  <c r="AB28" i="8"/>
  <c r="AB19" i="8"/>
  <c r="AE17" i="7"/>
  <c r="AE18" i="7"/>
  <c r="AE14" i="7"/>
  <c r="AE12" i="7"/>
  <c r="AE16" i="7"/>
  <c r="AD11" i="7"/>
  <c r="AB13" i="8"/>
  <c r="AB15" i="8"/>
  <c r="AA15" i="18" s="1"/>
  <c r="AF15" i="7" s="1"/>
  <c r="AB14" i="8"/>
  <c r="AA14" i="18" s="1"/>
  <c r="AB16" i="8"/>
  <c r="AA16" i="18" s="1"/>
  <c r="AB18" i="8"/>
  <c r="AA18" i="18" s="1"/>
  <c r="AB17" i="8"/>
  <c r="AA17" i="18" s="1"/>
  <c r="AB11" i="8"/>
  <c r="AB12" i="8"/>
  <c r="AE39" i="7"/>
  <c r="AE4" i="16"/>
  <c r="Y33" i="18"/>
  <c r="Y35" i="18"/>
  <c r="AD37" i="7"/>
  <c r="Z37" i="18"/>
  <c r="Z36" i="18"/>
  <c r="AA37" i="8"/>
  <c r="AA38" i="8"/>
  <c r="AE38" i="7"/>
  <c r="Z13" i="18"/>
  <c r="AG8" i="7"/>
  <c r="AE10" i="5"/>
  <c r="AB32" i="8"/>
  <c r="AA32" i="18" s="1"/>
  <c r="AA12" i="18"/>
  <c r="AA20" i="18"/>
  <c r="AF23" i="7" s="1"/>
  <c r="AA22" i="18"/>
  <c r="AF25" i="7" s="1"/>
  <c r="AA24" i="18"/>
  <c r="AF27" i="7" s="1"/>
  <c r="AA26" i="18"/>
  <c r="AF29" i="7" s="1"/>
  <c r="AA28" i="18"/>
  <c r="AF31" i="7" s="1"/>
  <c r="AB30" i="8"/>
  <c r="AA30" i="18" s="1"/>
  <c r="AA19" i="18"/>
  <c r="AF22" i="7" s="1"/>
  <c r="AA27" i="18"/>
  <c r="AF30" i="7" s="1"/>
  <c r="AA21" i="18"/>
  <c r="AF24" i="7" s="1"/>
  <c r="AB29" i="8"/>
  <c r="AA29" i="18" s="1"/>
  <c r="AA25" i="18"/>
  <c r="AF28" i="7" s="1"/>
  <c r="AA23" i="18"/>
  <c r="AF26" i="7" s="1"/>
  <c r="AB31" i="8"/>
  <c r="AA31" i="18" s="1"/>
  <c r="AC20" i="8" l="1"/>
  <c r="AC21" i="8"/>
  <c r="AC22" i="8"/>
  <c r="AC23" i="8"/>
  <c r="AC24" i="8"/>
  <c r="AC25" i="8"/>
  <c r="AC26" i="8"/>
  <c r="AC27" i="8"/>
  <c r="AC28" i="8"/>
  <c r="AC19" i="8"/>
  <c r="AF17" i="7"/>
  <c r="AF18" i="7"/>
  <c r="AF14" i="7"/>
  <c r="AF12" i="7"/>
  <c r="AF16" i="7"/>
  <c r="AE13" i="7"/>
  <c r="AC13" i="8"/>
  <c r="AC15" i="8"/>
  <c r="AB15" i="18" s="1"/>
  <c r="AG15" i="7" s="1"/>
  <c r="AC14" i="8"/>
  <c r="AB14" i="18" s="1"/>
  <c r="AC17" i="8"/>
  <c r="AB17" i="18" s="1"/>
  <c r="AC18" i="8"/>
  <c r="AB18" i="18" s="1"/>
  <c r="AC16" i="8"/>
  <c r="AB16" i="18" s="1"/>
  <c r="AC11" i="8"/>
  <c r="AC12" i="8"/>
  <c r="AF39" i="7"/>
  <c r="AA11" i="18"/>
  <c r="AF11" i="7" s="1"/>
  <c r="AA36" i="18"/>
  <c r="AA37" i="18"/>
  <c r="AF38" i="7"/>
  <c r="AA36" i="8"/>
  <c r="Z11" i="18"/>
  <c r="AB38" i="8"/>
  <c r="AB37" i="8"/>
  <c r="AA33" i="8"/>
  <c r="AH8" i="7"/>
  <c r="AF10" i="5"/>
  <c r="AB19" i="18"/>
  <c r="AG22" i="7" s="1"/>
  <c r="AB21" i="18"/>
  <c r="AG24" i="7" s="1"/>
  <c r="AB23" i="18"/>
  <c r="AG26" i="7" s="1"/>
  <c r="AB25" i="18"/>
  <c r="AG28" i="7" s="1"/>
  <c r="AB27" i="18"/>
  <c r="AG30" i="7" s="1"/>
  <c r="AC29" i="8"/>
  <c r="AB29" i="18" s="1"/>
  <c r="AC31" i="8"/>
  <c r="AB31" i="18" s="1"/>
  <c r="AB12" i="18"/>
  <c r="AB20" i="18"/>
  <c r="AG23" i="7" s="1"/>
  <c r="AB22" i="18"/>
  <c r="AG25" i="7" s="1"/>
  <c r="AB24" i="18"/>
  <c r="AG27" i="7" s="1"/>
  <c r="AB26" i="18"/>
  <c r="AG29" i="7" s="1"/>
  <c r="AB28" i="18"/>
  <c r="AG31" i="7" s="1"/>
  <c r="AC30" i="8"/>
  <c r="AB30" i="18" s="1"/>
  <c r="AC32" i="8"/>
  <c r="AB32" i="18" s="1"/>
  <c r="AD20" i="8" l="1"/>
  <c r="AD21" i="8"/>
  <c r="AD22" i="8"/>
  <c r="AD23" i="8"/>
  <c r="AD24" i="8"/>
  <c r="AD25" i="8"/>
  <c r="AD26" i="8"/>
  <c r="AD27" i="8"/>
  <c r="AD28" i="8"/>
  <c r="AD19" i="8"/>
  <c r="AG18" i="7"/>
  <c r="AG14" i="7"/>
  <c r="AG12" i="7"/>
  <c r="AG17" i="7"/>
  <c r="AG16" i="7"/>
  <c r="AE11" i="7"/>
  <c r="AE37" i="7" s="1"/>
  <c r="AD15" i="8"/>
  <c r="AC15" i="18" s="1"/>
  <c r="AH15" i="7" s="1"/>
  <c r="AD14" i="8"/>
  <c r="AC14" i="18" s="1"/>
  <c r="AD13" i="8"/>
  <c r="AD16" i="8"/>
  <c r="AC16" i="18" s="1"/>
  <c r="AD17" i="8"/>
  <c r="AC17" i="18" s="1"/>
  <c r="AD18" i="8"/>
  <c r="AC18" i="18" s="1"/>
  <c r="AD11" i="8"/>
  <c r="AD12" i="8"/>
  <c r="AG39" i="7"/>
  <c r="Z35" i="18"/>
  <c r="Z33" i="18"/>
  <c r="AB36" i="18"/>
  <c r="AB37" i="18"/>
  <c r="AG38" i="7"/>
  <c r="AB33" i="8"/>
  <c r="AA13" i="18"/>
  <c r="AC37" i="8"/>
  <c r="AC38" i="8"/>
  <c r="AB36" i="8"/>
  <c r="AB13" i="18"/>
  <c r="AG13" i="7" s="1"/>
  <c r="AB11" i="18"/>
  <c r="AI8" i="7"/>
  <c r="AG10" i="5"/>
  <c r="AC19" i="18"/>
  <c r="AH22" i="7" s="1"/>
  <c r="AC21" i="18"/>
  <c r="AH24" i="7" s="1"/>
  <c r="AC23" i="18"/>
  <c r="AH26" i="7" s="1"/>
  <c r="AC25" i="18"/>
  <c r="AH28" i="7" s="1"/>
  <c r="AC27" i="18"/>
  <c r="AH30" i="7" s="1"/>
  <c r="AD31" i="8"/>
  <c r="AC31" i="18" s="1"/>
  <c r="AC12" i="18"/>
  <c r="AC20" i="18"/>
  <c r="AH23" i="7" s="1"/>
  <c r="AC22" i="18"/>
  <c r="AH25" i="7" s="1"/>
  <c r="AC24" i="18"/>
  <c r="AH27" i="7" s="1"/>
  <c r="AC26" i="18"/>
  <c r="AH29" i="7" s="1"/>
  <c r="AC28" i="18"/>
  <c r="AH31" i="7" s="1"/>
  <c r="AD30" i="8"/>
  <c r="AC30" i="18" s="1"/>
  <c r="AD32" i="8"/>
  <c r="AC32" i="18" s="1"/>
  <c r="AE20" i="8" l="1"/>
  <c r="AE21" i="8"/>
  <c r="AE22" i="8"/>
  <c r="AE23" i="8"/>
  <c r="AE24" i="8"/>
  <c r="AE25" i="8"/>
  <c r="AE26" i="8"/>
  <c r="AE27" i="8"/>
  <c r="AE28" i="8"/>
  <c r="AE19" i="8"/>
  <c r="AH18" i="7"/>
  <c r="AH14" i="7"/>
  <c r="AH12" i="7"/>
  <c r="AH17" i="7"/>
  <c r="AH16" i="7"/>
  <c r="AF13" i="7"/>
  <c r="AG11" i="7"/>
  <c r="AE14" i="8"/>
  <c r="AD14" i="18" s="1"/>
  <c r="AE15" i="8"/>
  <c r="AD15" i="18" s="1"/>
  <c r="AI15" i="7" s="1"/>
  <c r="AE13" i="8"/>
  <c r="AE17" i="8"/>
  <c r="AD17" i="18" s="1"/>
  <c r="AE16" i="8"/>
  <c r="AD16" i="18" s="1"/>
  <c r="AE18" i="8"/>
  <c r="AE11" i="8"/>
  <c r="AE12" i="8"/>
  <c r="AH39" i="7"/>
  <c r="AC13" i="18"/>
  <c r="AB35" i="18"/>
  <c r="AB33" i="18"/>
  <c r="AG37" i="7"/>
  <c r="AC36" i="18"/>
  <c r="AC37" i="18"/>
  <c r="AA33" i="18"/>
  <c r="AF37" i="7"/>
  <c r="AA35" i="18"/>
  <c r="AD37" i="8"/>
  <c r="AD38" i="8"/>
  <c r="AC33" i="8"/>
  <c r="AC36" i="8"/>
  <c r="AH38" i="7"/>
  <c r="AD29" i="8"/>
  <c r="AC29" i="18" s="1"/>
  <c r="AJ8" i="7"/>
  <c r="AH10" i="5"/>
  <c r="AD12" i="18"/>
  <c r="AD18" i="18"/>
  <c r="AD19" i="18"/>
  <c r="AI22" i="7" s="1"/>
  <c r="AD21" i="18"/>
  <c r="AI24" i="7" s="1"/>
  <c r="AD23" i="18"/>
  <c r="AI26" i="7" s="1"/>
  <c r="AD25" i="18"/>
  <c r="AI28" i="7" s="1"/>
  <c r="AD27" i="18"/>
  <c r="AI30" i="7" s="1"/>
  <c r="AE29" i="8"/>
  <c r="AE31" i="8"/>
  <c r="AD31" i="18" s="1"/>
  <c r="AD28" i="18"/>
  <c r="AI31" i="7" s="1"/>
  <c r="AD26" i="18"/>
  <c r="AI29" i="7" s="1"/>
  <c r="AD22" i="18"/>
  <c r="AI25" i="7" s="1"/>
  <c r="AD20" i="18"/>
  <c r="AI23" i="7" s="1"/>
  <c r="AD24" i="18"/>
  <c r="AI27" i="7" s="1"/>
  <c r="AE30" i="8"/>
  <c r="AD30" i="18" s="1"/>
  <c r="AF20" i="8" l="1"/>
  <c r="AF21" i="8"/>
  <c r="AF22" i="8"/>
  <c r="AF23" i="8"/>
  <c r="AF24" i="8"/>
  <c r="AF25" i="8"/>
  <c r="AF26" i="8"/>
  <c r="AF27" i="8"/>
  <c r="AF28" i="8"/>
  <c r="AF19" i="8"/>
  <c r="AI14" i="7"/>
  <c r="AI17" i="7"/>
  <c r="AI18" i="7"/>
  <c r="AI12" i="7"/>
  <c r="AI16" i="7"/>
  <c r="AH13" i="7"/>
  <c r="AF14" i="8"/>
  <c r="AE14" i="18" s="1"/>
  <c r="AF13" i="8"/>
  <c r="AF15" i="8"/>
  <c r="AE15" i="18" s="1"/>
  <c r="AJ15" i="7" s="1"/>
  <c r="AF17" i="8"/>
  <c r="AE17" i="18" s="1"/>
  <c r="AF18" i="8"/>
  <c r="AE18" i="18" s="1"/>
  <c r="AF16" i="8"/>
  <c r="AF12" i="8"/>
  <c r="AF11" i="8"/>
  <c r="AD11" i="18"/>
  <c r="AI11" i="7" s="1"/>
  <c r="AD36" i="18"/>
  <c r="AD37" i="18"/>
  <c r="AD29" i="18"/>
  <c r="AD36" i="8"/>
  <c r="AC11" i="18"/>
  <c r="AE37" i="8"/>
  <c r="AE38" i="8"/>
  <c r="AI38" i="7"/>
  <c r="AE32" i="8"/>
  <c r="AD32" i="18" s="1"/>
  <c r="AD33" i="8"/>
  <c r="AK8" i="7"/>
  <c r="AF31" i="8"/>
  <c r="AE31" i="18" s="1"/>
  <c r="AK34" i="7" s="1"/>
  <c r="AE19" i="18"/>
  <c r="AJ22" i="7" s="1"/>
  <c r="AE21" i="18"/>
  <c r="AJ24" i="7" s="1"/>
  <c r="AE23" i="18"/>
  <c r="AJ26" i="7" s="1"/>
  <c r="AE25" i="18"/>
  <c r="AJ28" i="7" s="1"/>
  <c r="AE27" i="18"/>
  <c r="AJ30" i="7" s="1"/>
  <c r="AF29" i="8"/>
  <c r="AE29" i="18" s="1"/>
  <c r="AE20" i="18"/>
  <c r="AJ23" i="7" s="1"/>
  <c r="AE28" i="18"/>
  <c r="AJ31" i="7" s="1"/>
  <c r="AE26" i="18"/>
  <c r="AJ29" i="7" s="1"/>
  <c r="AE12" i="18"/>
  <c r="AF30" i="8"/>
  <c r="AE30" i="18" s="1"/>
  <c r="AK33" i="7" s="1"/>
  <c r="AE24" i="18"/>
  <c r="AJ27" i="7" s="1"/>
  <c r="AF32" i="8"/>
  <c r="AE22" i="18"/>
  <c r="AJ25" i="7" s="1"/>
  <c r="AK32" i="7" l="1"/>
  <c r="AK25" i="7"/>
  <c r="AK27" i="7"/>
  <c r="AK29" i="7"/>
  <c r="AK31" i="7"/>
  <c r="AK23" i="7"/>
  <c r="AK30" i="7"/>
  <c r="AK28" i="7"/>
  <c r="AK26" i="7"/>
  <c r="AK24" i="7"/>
  <c r="AI39" i="7"/>
  <c r="AJ18" i="7"/>
  <c r="AK18" i="7"/>
  <c r="AJ12" i="7"/>
  <c r="AK12" i="7"/>
  <c r="AJ14" i="7"/>
  <c r="AK14" i="7"/>
  <c r="AJ17" i="7"/>
  <c r="AK17" i="7"/>
  <c r="AK22" i="7"/>
  <c r="AH11" i="7"/>
  <c r="AH37" i="7" s="1"/>
  <c r="AE32" i="18"/>
  <c r="AK35" i="7" s="1"/>
  <c r="AE13" i="18"/>
  <c r="AJ13" i="7" s="1"/>
  <c r="AF37" i="8"/>
  <c r="AE16" i="18"/>
  <c r="AC35" i="18"/>
  <c r="AC33" i="18"/>
  <c r="AE37" i="18"/>
  <c r="AE36" i="8"/>
  <c r="AD13" i="18"/>
  <c r="AF38" i="8"/>
  <c r="AE33" i="8"/>
  <c r="AE11" i="18"/>
  <c r="AK11" i="7" s="1"/>
  <c r="AK36" i="7" l="1"/>
  <c r="AJ16" i="7"/>
  <c r="AK16" i="7"/>
  <c r="AI13" i="7"/>
  <c r="AK13" i="7"/>
  <c r="AJ11" i="7"/>
  <c r="AJ39" i="7"/>
  <c r="AJ38" i="7"/>
  <c r="AE33" i="18"/>
  <c r="AE36" i="18"/>
  <c r="AI37" i="7"/>
  <c r="AD35" i="18"/>
  <c r="AD33" i="18"/>
  <c r="AE35" i="18"/>
  <c r="AF33" i="8"/>
  <c r="AF36" i="8"/>
  <c r="AJ37" i="7" l="1"/>
  <c r="D15" i="8"/>
  <c r="D15" i="18" l="1"/>
  <c r="D33" i="8"/>
  <c r="D36" i="8"/>
  <c r="AK15" i="7" l="1"/>
  <c r="AK19" i="7" s="1"/>
  <c r="AK40" i="7" s="1"/>
  <c r="I15" i="7"/>
  <c r="D34" i="8"/>
  <c r="F34" i="8"/>
  <c r="G34" i="8"/>
  <c r="E34" i="8"/>
  <c r="H34" i="8"/>
  <c r="I34" i="8"/>
  <c r="J34" i="8"/>
  <c r="K34" i="8"/>
  <c r="L34" i="8"/>
  <c r="M34" i="8"/>
  <c r="N34" i="8"/>
  <c r="O34" i="8"/>
  <c r="P34" i="8"/>
  <c r="Q34" i="8"/>
  <c r="R34" i="8"/>
  <c r="S34" i="8"/>
  <c r="T34" i="8"/>
  <c r="V34" i="8"/>
  <c r="U34" i="8"/>
  <c r="W34" i="8"/>
  <c r="X34" i="8"/>
  <c r="Z34" i="8"/>
  <c r="Y34" i="8"/>
  <c r="AA34" i="8"/>
  <c r="AB34" i="8"/>
  <c r="AC34" i="8"/>
  <c r="AD34" i="8"/>
  <c r="AE34" i="8"/>
  <c r="AF34" i="8"/>
  <c r="D33" i="18"/>
  <c r="D35" i="18"/>
  <c r="I3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Simon</author>
  </authors>
  <commentList>
    <comment ref="I10" authorId="0" shapeId="0" xr:uid="{7EE16799-ABAE-4F64-BA37-715A4AC1CA14}">
      <text>
        <r>
          <rPr>
            <b/>
            <sz val="9"/>
            <color indexed="81"/>
            <rFont val="Tahoma"/>
            <family val="2"/>
          </rPr>
          <t xml:space="preserve">Energise: </t>
        </r>
        <r>
          <rPr>
            <sz val="9"/>
            <color indexed="81"/>
            <rFont val="Tahoma"/>
            <family val="2"/>
          </rPr>
          <t xml:space="preserve">
This column details how readily available the commercial supply of this solution is.</t>
        </r>
      </text>
    </comment>
    <comment ref="J10" authorId="0" shapeId="0" xr:uid="{2882AAD9-8086-40F7-A607-C56054EFD451}">
      <text>
        <r>
          <rPr>
            <b/>
            <sz val="9"/>
            <color indexed="81"/>
            <rFont val="Tahoma"/>
            <family val="2"/>
          </rPr>
          <t>Energise:</t>
        </r>
        <r>
          <rPr>
            <sz val="9"/>
            <color indexed="81"/>
            <rFont val="Tahoma"/>
            <family val="2"/>
          </rPr>
          <t xml:space="preserve">
Where technology is maturing, this column estimates when availability is expected.</t>
        </r>
      </text>
    </comment>
    <comment ref="K10" authorId="0" shapeId="0" xr:uid="{9766BB51-55A3-4665-AB07-C334B32368CC}">
      <text>
        <r>
          <rPr>
            <b/>
            <sz val="9"/>
            <color indexed="81"/>
            <rFont val="Tahoma"/>
            <family val="2"/>
          </rPr>
          <t>Energise:</t>
        </r>
        <r>
          <rPr>
            <sz val="9"/>
            <color indexed="81"/>
            <rFont val="Tahoma"/>
            <family val="2"/>
          </rPr>
          <t xml:space="preserve">
Whilst costs will vary significantly from institution to institution, this provides a range estimate for typical applications for an individual building/vehicle (Low = less than £20k, Medium = between £20-£50k, Large = over £50k, Significant capital = over £100k)</t>
        </r>
      </text>
    </comment>
    <comment ref="L10" authorId="0" shapeId="0" xr:uid="{2C33B571-A2E6-47B3-A6DE-B4A913DB53CF}">
      <text>
        <r>
          <rPr>
            <b/>
            <sz val="9"/>
            <color indexed="81"/>
            <rFont val="Tahoma"/>
            <family val="2"/>
          </rPr>
          <t>Energise:</t>
        </r>
        <r>
          <rPr>
            <sz val="9"/>
            <color indexed="81"/>
            <rFont val="Tahoma"/>
            <family val="2"/>
          </rPr>
          <t xml:space="preserve">
Short term = less than 2 years in typical situation; Medium term = 2 to 4 years in typical situation; Long term = greater than 4 years in typical situation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Simon</author>
  </authors>
  <commentList>
    <comment ref="I10" authorId="0" shapeId="0" xr:uid="{72EC5AAC-CA5D-4D68-AFD7-E36249D44E62}">
      <text>
        <r>
          <rPr>
            <b/>
            <sz val="9"/>
            <color indexed="81"/>
            <rFont val="Tahoma"/>
            <family val="2"/>
          </rPr>
          <t xml:space="preserve">Energise: </t>
        </r>
        <r>
          <rPr>
            <sz val="9"/>
            <color indexed="81"/>
            <rFont val="Tahoma"/>
            <family val="2"/>
          </rPr>
          <t xml:space="preserve">
This column details how readily available the commercial supply of this solution is.</t>
        </r>
      </text>
    </comment>
    <comment ref="J10" authorId="0" shapeId="0" xr:uid="{4640A267-1A5E-41AA-BE7F-9D70B9643DFD}">
      <text>
        <r>
          <rPr>
            <b/>
            <sz val="9"/>
            <color indexed="81"/>
            <rFont val="Tahoma"/>
            <family val="2"/>
          </rPr>
          <t>Energise:</t>
        </r>
        <r>
          <rPr>
            <sz val="9"/>
            <color indexed="81"/>
            <rFont val="Tahoma"/>
            <family val="2"/>
          </rPr>
          <t xml:space="preserve">
Where technology is maturing, this column estimates when availability is expected.</t>
        </r>
      </text>
    </comment>
    <comment ref="K10" authorId="0" shapeId="0" xr:uid="{06853E7F-54AC-4F25-A738-2DA30E699034}">
      <text>
        <r>
          <rPr>
            <b/>
            <sz val="9"/>
            <color indexed="81"/>
            <rFont val="Tahoma"/>
            <family val="2"/>
          </rPr>
          <t>Energise:</t>
        </r>
        <r>
          <rPr>
            <sz val="9"/>
            <color indexed="81"/>
            <rFont val="Tahoma"/>
            <family val="2"/>
          </rPr>
          <t xml:space="preserve">
Whilst costs will vary significantly from institution to institution, this provides a range estimate for typical applications for an individual building/vehicle (Low = less than £20k, Medium = between £20-£50k, Large = over £50k, Significant capital = over £100k)</t>
        </r>
      </text>
    </comment>
    <comment ref="L10" authorId="0" shapeId="0" xr:uid="{0BFD5002-90CF-4921-9F53-08706C8F3973}">
      <text>
        <r>
          <rPr>
            <b/>
            <sz val="9"/>
            <color indexed="81"/>
            <rFont val="Tahoma"/>
            <family val="2"/>
          </rPr>
          <t>Energise:</t>
        </r>
        <r>
          <rPr>
            <sz val="9"/>
            <color indexed="81"/>
            <rFont val="Tahoma"/>
            <family val="2"/>
          </rPr>
          <t xml:space="preserve">
Short term = less than 2 years in typical situation; Medium term = 2 to 4 years in typical situation; Long term = greater than 4 years in typical situation</t>
        </r>
      </text>
    </comment>
  </commentList>
</comments>
</file>

<file path=xl/sharedStrings.xml><?xml version="1.0" encoding="utf-8"?>
<sst xmlns="http://schemas.openxmlformats.org/spreadsheetml/2006/main" count="7197" uniqueCount="831">
  <si>
    <t xml:space="preserve">                                                                                                                                                                                                                                                                                                                                                                    </t>
  </si>
  <si>
    <t xml:space="preserve">           </t>
  </si>
  <si>
    <r>
      <t xml:space="preserve">     </t>
    </r>
    <r>
      <rPr>
        <b/>
        <sz val="18"/>
        <color theme="1"/>
        <rFont val="Calibri"/>
        <family val="2"/>
        <scheme val="minor"/>
      </rPr>
      <t>COST OF NET ZERO (HIGHER AND FURTHER EDUCATION)</t>
    </r>
  </si>
  <si>
    <t xml:space="preserve"> CALCULATOR</t>
  </si>
  <si>
    <t>Scope</t>
  </si>
  <si>
    <t>SCERF Category</t>
  </si>
  <si>
    <t>Procurement &amp; Supply Chain &amp; Water</t>
  </si>
  <si>
    <t>Transportation of goods to the institution</t>
  </si>
  <si>
    <t>Capital goods</t>
  </si>
  <si>
    <t>Natural Gas</t>
  </si>
  <si>
    <t>Fuel</t>
  </si>
  <si>
    <t>Refrigerants &amp; VOC</t>
  </si>
  <si>
    <t>Diesel &amp; Oil</t>
  </si>
  <si>
    <t>Land &amp; Livestock</t>
  </si>
  <si>
    <t>Purchased electricity</t>
  </si>
  <si>
    <t>Renewable energy</t>
  </si>
  <si>
    <t>Heat &amp; steam - district heating</t>
  </si>
  <si>
    <t>Fuel &amp; Energy used to transport to the institution</t>
  </si>
  <si>
    <t>Waste</t>
  </si>
  <si>
    <t>Student accommodation</t>
  </si>
  <si>
    <t>Leased buildings &amp; vehicles (upstream)</t>
  </si>
  <si>
    <t>Business travel</t>
  </si>
  <si>
    <t>Staff commuting &amp; working from home</t>
  </si>
  <si>
    <t>UK student travel &amp; international student travel</t>
  </si>
  <si>
    <t>Sold products</t>
  </si>
  <si>
    <t>Leased buildings &amp; vehicles (downstream)</t>
  </si>
  <si>
    <t>Franchises</t>
  </si>
  <si>
    <t>Investments</t>
  </si>
  <si>
    <t>HIGH LEVEL COST ESTIMATOR</t>
  </si>
  <si>
    <t>Direct</t>
  </si>
  <si>
    <t>Indirect</t>
  </si>
  <si>
    <t>N/A</t>
  </si>
  <si>
    <t>#</t>
  </si>
  <si>
    <t>Section</t>
  </si>
  <si>
    <t>Category</t>
  </si>
  <si>
    <t>End use</t>
  </si>
  <si>
    <t>High level measure</t>
  </si>
  <si>
    <t>Availability of suppliers</t>
  </si>
  <si>
    <t>Action timeframe/economic viability</t>
  </si>
  <si>
    <t>Cost Range (per building/vehicle)</t>
  </si>
  <si>
    <t>Payback Range (£, per building/vehicle)</t>
  </si>
  <si>
    <t>C</t>
  </si>
  <si>
    <t>Combustion</t>
  </si>
  <si>
    <t>Generation of electricity (fossil fuel)</t>
  </si>
  <si>
    <t>Combustion efficiency</t>
  </si>
  <si>
    <t>Install modular arrangements</t>
  </si>
  <si>
    <t>Readily available</t>
  </si>
  <si>
    <t>Available immediately</t>
  </si>
  <si>
    <t>Medium</t>
  </si>
  <si>
    <t>Medium term</t>
  </si>
  <si>
    <t>Install condensing systems</t>
  </si>
  <si>
    <t>Flue gas management</t>
  </si>
  <si>
    <t>Short term</t>
  </si>
  <si>
    <t>Fire settings/tune ups</t>
  </si>
  <si>
    <t>Low</t>
  </si>
  <si>
    <t>Maintenance programme</t>
  </si>
  <si>
    <t>Generation of heat (fossil fuel)</t>
  </si>
  <si>
    <t>Control systems</t>
  </si>
  <si>
    <t>Building Automation Systems</t>
  </si>
  <si>
    <t>Smart Thermostats</t>
  </si>
  <si>
    <t>Biogas</t>
  </si>
  <si>
    <t>Specialist</t>
  </si>
  <si>
    <t>Long term</t>
  </si>
  <si>
    <t>Separable - Swimming pool</t>
  </si>
  <si>
    <t>Reduce evaporation</t>
  </si>
  <si>
    <t>Manage pool hall air temperature</t>
  </si>
  <si>
    <t>Manage ventilation rates</t>
  </si>
  <si>
    <t>Manage backwashes</t>
  </si>
  <si>
    <t>Separable - Bakery oven</t>
  </si>
  <si>
    <t>Bakery oven design/operation</t>
  </si>
  <si>
    <t>Separable - Furnaces</t>
  </si>
  <si>
    <t>Furnace equipment design/operation</t>
  </si>
  <si>
    <t>Separable - Heat treatment</t>
  </si>
  <si>
    <t>Heat treatment equipment design/operation</t>
  </si>
  <si>
    <t>Separable - Forming proceses</t>
  </si>
  <si>
    <t>Forming equipment design/operation</t>
  </si>
  <si>
    <t>Separable - Commercial kitchens</t>
  </si>
  <si>
    <t>Drainage and kitchen waste design/operation</t>
  </si>
  <si>
    <t>Water temperature management</t>
  </si>
  <si>
    <t>Water conservation</t>
  </si>
  <si>
    <t>Food service equipment specification</t>
  </si>
  <si>
    <t>Warewashing design/operation</t>
  </si>
  <si>
    <t>Heating efficiency (radiant)</t>
  </si>
  <si>
    <t>Combustion/operational efficiency</t>
  </si>
  <si>
    <t>Heating efficiency (water)</t>
  </si>
  <si>
    <t>Temperature management</t>
  </si>
  <si>
    <t>Thermal insulation</t>
  </si>
  <si>
    <t>Electrification</t>
  </si>
  <si>
    <t>Large</t>
  </si>
  <si>
    <t>Generation of steam (fossil fuel)</t>
  </si>
  <si>
    <t>Steam trap management</t>
  </si>
  <si>
    <t>Steam system maintenance</t>
  </si>
  <si>
    <t>Generation of electricity (biogenic)</t>
  </si>
  <si>
    <t>Biomass power</t>
  </si>
  <si>
    <t>Combustion efficiency (biomass)</t>
  </si>
  <si>
    <t>Biochar production</t>
  </si>
  <si>
    <t>Generation of heat (biogenic)</t>
  </si>
  <si>
    <t>Generation of steam (biogenic)</t>
  </si>
  <si>
    <t>P</t>
  </si>
  <si>
    <t>Process</t>
  </si>
  <si>
    <t>Physical processing</t>
  </si>
  <si>
    <t>Bioplastics</t>
  </si>
  <si>
    <t>Process material substitution</t>
  </si>
  <si>
    <t>Process material efficiency</t>
  </si>
  <si>
    <t>Chemical processing</t>
  </si>
  <si>
    <t>Industrial process emissions</t>
  </si>
  <si>
    <t>Process equipment replacement</t>
  </si>
  <si>
    <t>Carbon capture and storage/utilisation</t>
  </si>
  <si>
    <t>Fuel switching/electrification</t>
  </si>
  <si>
    <t>Smart control systems</t>
  </si>
  <si>
    <t>Waste heat recovery</t>
  </si>
  <si>
    <t>Process optimisation</t>
  </si>
  <si>
    <t>Cement manufacture</t>
  </si>
  <si>
    <t>Alternative cement production</t>
  </si>
  <si>
    <t>Agricultural emissions</t>
  </si>
  <si>
    <t>Conservation agriculture</t>
  </si>
  <si>
    <t>Regenerative agriculture</t>
  </si>
  <si>
    <t>M</t>
  </si>
  <si>
    <t>Mobile sources</t>
  </si>
  <si>
    <t>Transportation (road - car)</t>
  </si>
  <si>
    <t>Cars</t>
  </si>
  <si>
    <t>Carpooling</t>
  </si>
  <si>
    <t>Electric bicycles (moving demand from cars)</t>
  </si>
  <si>
    <t>Long Supply Chain</t>
  </si>
  <si>
    <t>Electric cars</t>
  </si>
  <si>
    <t>Hybrid cars</t>
  </si>
  <si>
    <t>Aerodynamics</t>
  </si>
  <si>
    <t>Fuel additives</t>
  </si>
  <si>
    <t>Tyre management</t>
  </si>
  <si>
    <t>Load management</t>
  </si>
  <si>
    <t>Monitoring/optimisation of performance (inc. telematics)</t>
  </si>
  <si>
    <t>Behaviour change</t>
  </si>
  <si>
    <t>Transportation (road - LCV)</t>
  </si>
  <si>
    <t>LCVs</t>
  </si>
  <si>
    <t>Electric LCVs</t>
  </si>
  <si>
    <t>Hybrid LCVs</t>
  </si>
  <si>
    <t>Transportation (road - HGV)</t>
  </si>
  <si>
    <t>HGVs</t>
  </si>
  <si>
    <t>Efficient trucks</t>
  </si>
  <si>
    <t>Significant capital</t>
  </si>
  <si>
    <t>Electric HGVs</t>
  </si>
  <si>
    <t>Emerging</t>
  </si>
  <si>
    <t>From 2025-2030</t>
  </si>
  <si>
    <t>Hydrogen HGVs</t>
  </si>
  <si>
    <t>Transportation (road - PSV)</t>
  </si>
  <si>
    <t>PSVs</t>
  </si>
  <si>
    <t>Electric PSVs</t>
  </si>
  <si>
    <t>Hydrogen PSVs</t>
  </si>
  <si>
    <t>Transportation (offroad - mobile plant)</t>
  </si>
  <si>
    <t>Mobile plant</t>
  </si>
  <si>
    <t>Electric mobile plant</t>
  </si>
  <si>
    <t>Alternative fuels (inc. hydrogen)</t>
  </si>
  <si>
    <t>Transportation (offroad - agricultural equipment)</t>
  </si>
  <si>
    <t>Agricultural equipment</t>
  </si>
  <si>
    <t>Transportation (rail)</t>
  </si>
  <si>
    <t>Rail</t>
  </si>
  <si>
    <t>Electric trains</t>
  </si>
  <si>
    <t>Hydrogen trains</t>
  </si>
  <si>
    <t>Transportation (maritime)</t>
  </si>
  <si>
    <t>Maritime</t>
  </si>
  <si>
    <t>Efficient shipping</t>
  </si>
  <si>
    <t>Alternative fuels</t>
  </si>
  <si>
    <t>Transportation (aviation)</t>
  </si>
  <si>
    <t>Aviation</t>
  </si>
  <si>
    <t>Efficient aviation</t>
  </si>
  <si>
    <t>F</t>
  </si>
  <si>
    <t>Fugitive emissions</t>
  </si>
  <si>
    <t xml:space="preserve">Fugitive emissions (refrigerants) </t>
  </si>
  <si>
    <t>Refrigerants</t>
  </si>
  <si>
    <t>Alternative refrigerants</t>
  </si>
  <si>
    <t xml:space="preserve">Refrigerant leakage reduction </t>
  </si>
  <si>
    <t>Leak detection</t>
  </si>
  <si>
    <t xml:space="preserve">Fugitive emissions (methane venting) </t>
  </si>
  <si>
    <t>Methane venting</t>
  </si>
  <si>
    <t>Methane capture</t>
  </si>
  <si>
    <t xml:space="preserve">Fugitive emissions (methane leakage) </t>
  </si>
  <si>
    <t>Methane leakage</t>
  </si>
  <si>
    <t>Leak management</t>
  </si>
  <si>
    <t xml:space="preserve">Landfill methane capture </t>
  </si>
  <si>
    <t>Fugitive emissions (agricultural methane)</t>
  </si>
  <si>
    <t>Methane release</t>
  </si>
  <si>
    <t xml:space="preserve">Agricultural methane capture </t>
  </si>
  <si>
    <t>Methane digesters/anaerobic digestion</t>
  </si>
  <si>
    <t>Fugitive emissions (agricultural nitrous oxide)</t>
  </si>
  <si>
    <t>Fertiliser use (Nitrous oxide release)</t>
  </si>
  <si>
    <t xml:space="preserve">Agricultural nitrous oxide reduction </t>
  </si>
  <si>
    <t>Nutrient management</t>
  </si>
  <si>
    <t>Fugitive emissions (fire suppression)</t>
  </si>
  <si>
    <t>Fire suppression</t>
  </si>
  <si>
    <t>Material substitution</t>
  </si>
  <si>
    <t>Fugitive emissions (purchased gases)</t>
  </si>
  <si>
    <t>Purchased gases</t>
  </si>
  <si>
    <t>Fugitive emissions (waste gases)</t>
  </si>
  <si>
    <t>Waste gases</t>
  </si>
  <si>
    <t xml:space="preserve">Oil/natural gas methane leak capture/prevention </t>
  </si>
  <si>
    <t>Carbon capture and storage/utilization (CCSU)</t>
  </si>
  <si>
    <t>From 2030</t>
  </si>
  <si>
    <t>E</t>
  </si>
  <si>
    <t>Purchased energy</t>
  </si>
  <si>
    <t>Heating efficiency (heat pumps)</t>
  </si>
  <si>
    <t>High efficiency heat pumps</t>
  </si>
  <si>
    <t>Cooling efficiency (absorption)</t>
  </si>
  <si>
    <t>Testing/maintenance</t>
  </si>
  <si>
    <t>Sequencing</t>
  </si>
  <si>
    <t>Water supply and treatment</t>
  </si>
  <si>
    <t>Design and selection</t>
  </si>
  <si>
    <t>Winter operation/heat recovery</t>
  </si>
  <si>
    <t>Cooling efficiency (compressor)</t>
  </si>
  <si>
    <t>Cooling efficiency (heat pump)</t>
  </si>
  <si>
    <t>Building envelope</t>
  </si>
  <si>
    <t>Insulation</t>
  </si>
  <si>
    <t>Draught proofing</t>
  </si>
  <si>
    <t>Solar shading</t>
  </si>
  <si>
    <t>Dynamic glass</t>
  </si>
  <si>
    <t>Green and cool roofs</t>
  </si>
  <si>
    <t>High performance glass</t>
  </si>
  <si>
    <t>Draught lobbies</t>
  </si>
  <si>
    <t>Low energy design</t>
  </si>
  <si>
    <t>Intelligent/automatic entrances/doors</t>
  </si>
  <si>
    <t>Ventilation</t>
  </si>
  <si>
    <t>Building Retrofitting</t>
  </si>
  <si>
    <t>Lighting</t>
  </si>
  <si>
    <t>LED lighting</t>
  </si>
  <si>
    <t>Electrical equipment</t>
  </si>
  <si>
    <t>Hot water</t>
  </si>
  <si>
    <t>Low flow fixtures</t>
  </si>
  <si>
    <t>Pumps</t>
  </si>
  <si>
    <t>Fans</t>
  </si>
  <si>
    <t>Motors</t>
  </si>
  <si>
    <t>Process electricity</t>
  </si>
  <si>
    <t>Compressed air</t>
  </si>
  <si>
    <t>Refrigeration</t>
  </si>
  <si>
    <t>Separable - Server room</t>
  </si>
  <si>
    <t>Low power processors</t>
  </si>
  <si>
    <t>High efficiency power supplies/UPS</t>
  </si>
  <si>
    <t>Virtualisation</t>
  </si>
  <si>
    <t>Improve cooling system design/operation</t>
  </si>
  <si>
    <t>Ventilation design/operation</t>
  </si>
  <si>
    <t>Refrigeration design/operation</t>
  </si>
  <si>
    <t>Separable - Trading floor</t>
  </si>
  <si>
    <t>Equipment design/operation</t>
  </si>
  <si>
    <t>Separable - Floodlighting</t>
  </si>
  <si>
    <t>Separable - Cold storage</t>
  </si>
  <si>
    <t>Fabric design</t>
  </si>
  <si>
    <t>Airflow design</t>
  </si>
  <si>
    <t>Separable - Laboratory/Medical</t>
  </si>
  <si>
    <t>Improve control of equipment</t>
  </si>
  <si>
    <t>Improve design of equipment</t>
  </si>
  <si>
    <t>Improve fume cupboard designs/performance</t>
  </si>
  <si>
    <t>Improve kiln/oven design/performance</t>
  </si>
  <si>
    <t>Improve incubators design/performance</t>
  </si>
  <si>
    <t>Separable - Agricultural</t>
  </si>
  <si>
    <t>Farm irrigation efficiency</t>
  </si>
  <si>
    <t>Purchased heat</t>
  </si>
  <si>
    <t>Purchased cooling</t>
  </si>
  <si>
    <t>Heating combustion efficiency (district heating)</t>
  </si>
  <si>
    <t>District Heating/Cooling</t>
  </si>
  <si>
    <t>Process heat efficiency</t>
  </si>
  <si>
    <t>Heat recovery</t>
  </si>
  <si>
    <t>Purchased steam</t>
  </si>
  <si>
    <t>Process steam efficiency</t>
  </si>
  <si>
    <t>Steam losses</t>
  </si>
  <si>
    <t>Cooling efficiency (district cooling)</t>
  </si>
  <si>
    <t>Purchased goods and services</t>
  </si>
  <si>
    <t>Purchased goods (Agriculture products (dairy))</t>
  </si>
  <si>
    <t>Agriculture products - dairy</t>
  </si>
  <si>
    <t>Improved cattle feed</t>
  </si>
  <si>
    <t>Variable typically (costs may be indirect)</t>
  </si>
  <si>
    <t>Improved manure management</t>
  </si>
  <si>
    <t>Managed grazing</t>
  </si>
  <si>
    <t>Purchased goods (Agriculture products (grains/starches))</t>
  </si>
  <si>
    <t>Agriculture products - grains/starches</t>
  </si>
  <si>
    <t>Improved rice production</t>
  </si>
  <si>
    <t>System of rice intensification</t>
  </si>
  <si>
    <t>Purchased goods (Agriculture products (meat))</t>
  </si>
  <si>
    <t>Agriculture products - meat</t>
  </si>
  <si>
    <t>Purchased goods (Agriculture products (non-food))</t>
  </si>
  <si>
    <t>Agriculture products - non-food</t>
  </si>
  <si>
    <t>Purchased goods (Agriculture products (oils))</t>
  </si>
  <si>
    <t>Agriculture products - oils</t>
  </si>
  <si>
    <t>Purchased goods (Agriculture products (vegetable))</t>
  </si>
  <si>
    <t>Agriculture products - vegetable</t>
  </si>
  <si>
    <t>Agriculture products - fruit</t>
  </si>
  <si>
    <t>Perennial staple crops</t>
  </si>
  <si>
    <t>Purchased goods (Air and spacecraft and related machinery)</t>
  </si>
  <si>
    <t>Air and spacecraft and related machinery</t>
  </si>
  <si>
    <t>Management of scope 1 &amp; 2 emissions within sector (no FLAG elements)</t>
  </si>
  <si>
    <t>Purchased goods (Alcoholic beverages)</t>
  </si>
  <si>
    <t>Alcoholic beverages</t>
  </si>
  <si>
    <t>Management of scope 1 &amp; 2 emissions within sector</t>
  </si>
  <si>
    <t>Land use and agricultural emissions management</t>
  </si>
  <si>
    <t>Purchased goods (Basic iron and steel)</t>
  </si>
  <si>
    <t>Basic iron and steel</t>
  </si>
  <si>
    <t>Purchased goods (Basic pharmaceutical products and pharmaceutical preparations)</t>
  </si>
  <si>
    <t>Basic pharmaceutical products and pharmaceutical preparations</t>
  </si>
  <si>
    <t>Purchased goods (Computer, electronic and optical products)</t>
  </si>
  <si>
    <t>Computer, electronic and optical products</t>
  </si>
  <si>
    <t>Purchased goods (Electrical equipment)</t>
  </si>
  <si>
    <t>Purchased goods (Fabricated metal products, excl. machinery and equipment and weapons &amp; ammunition)</t>
  </si>
  <si>
    <t>Fabricated metal products, excl. machinery and equipment and weapons &amp; ammunition</t>
  </si>
  <si>
    <t>Purchased goods (Fish products)</t>
  </si>
  <si>
    <t>Fish products</t>
  </si>
  <si>
    <t>Improved aquaculture</t>
  </si>
  <si>
    <t>Improved fisheries</t>
  </si>
  <si>
    <t>Purchased goods (Forestry products)</t>
  </si>
  <si>
    <t>Forestry products</t>
  </si>
  <si>
    <t>Purchased goods (Furniture)</t>
  </si>
  <si>
    <t>Furniture</t>
  </si>
  <si>
    <t>Purchased goods (Glass, refractory, clay, other porcelain and ceramic, stone and abrasive products)</t>
  </si>
  <si>
    <t>Glass, refractory, clay, other porcelain and ceramic, stone and abrasive products</t>
  </si>
  <si>
    <t>Purchased goods (Leather products)</t>
  </si>
  <si>
    <t>Leather products</t>
  </si>
  <si>
    <t>Purchased goods (Machinery and equipment)</t>
  </si>
  <si>
    <t>Machinery and equipment</t>
  </si>
  <si>
    <t>Purchased goods (Manufacture of cement, lime, plaster and articles of concrete, cement and plaster)</t>
  </si>
  <si>
    <t>Manufacture of cement, lime, plaster and articles of concrete, cement and plaster</t>
  </si>
  <si>
    <t>Purchased goods (Metals)</t>
  </si>
  <si>
    <t>Metals</t>
  </si>
  <si>
    <t>Purchased goods (Mining and quarrying products)</t>
  </si>
  <si>
    <t>Mining and quarrying products</t>
  </si>
  <si>
    <t>Purchased goods (Motor vehicles, trailers and semi-trailers)</t>
  </si>
  <si>
    <t>Motor vehicles, trailers and semi-trailers</t>
  </si>
  <si>
    <t>Purchased goods (Other basic metals and casting)</t>
  </si>
  <si>
    <t>Other basic metals and casting</t>
  </si>
  <si>
    <t>Purchased goods (Other chemical products (Explosives, glues, gelatines, essential oils, photo chemicals, others nec.))</t>
  </si>
  <si>
    <t>Other chemical products (Explosives, glues, gelatines, essential oils, photo chemicals, others nec.)</t>
  </si>
  <si>
    <t>Purchased goods (Other manufactured goods)</t>
  </si>
  <si>
    <t>Other manufactured goods</t>
  </si>
  <si>
    <t>Purchased goods (Other transport equipment)</t>
  </si>
  <si>
    <t>Other transport equipment</t>
  </si>
  <si>
    <t>Purchased goods (Paints, varnishes and similar coatings, printing ink and mastics)</t>
  </si>
  <si>
    <t>Paints, varnishes and similar coatings, printing ink and mastics</t>
  </si>
  <si>
    <t>Purchased goods (Paper and paper products)</t>
  </si>
  <si>
    <t>Paper and paper products</t>
  </si>
  <si>
    <t>Purchased goods (Printing)</t>
  </si>
  <si>
    <t>Printing</t>
  </si>
  <si>
    <t>Purchased goods (Processed foods)</t>
  </si>
  <si>
    <t>Processed foods</t>
  </si>
  <si>
    <t>Purchased goods (Rubber and plastic products)</t>
  </si>
  <si>
    <t>Rubber and plastic products</t>
  </si>
  <si>
    <t>Purchased goods (Ships and boats)</t>
  </si>
  <si>
    <t>Ships and boats</t>
  </si>
  <si>
    <t>Purchased goods (Soap and detergents, cleaning and polishing preparations, perfumes and toilet preparations)</t>
  </si>
  <si>
    <t>Soap and detergents, cleaning and polishing preparations, perfumes and toilet preparations</t>
  </si>
  <si>
    <t>Purchased goods (Soft drinks)</t>
  </si>
  <si>
    <t>Soft drinks</t>
  </si>
  <si>
    <t>Purchased goods (Textiles (clothing))</t>
  </si>
  <si>
    <t>Textiles (clothing)</t>
  </si>
  <si>
    <t>Purchased goods (Textiles (non-clothing))</t>
  </si>
  <si>
    <t>Textiles (non-clothing)</t>
  </si>
  <si>
    <t>Purchased goods (Tobacco products)</t>
  </si>
  <si>
    <t>Tobacco products</t>
  </si>
  <si>
    <t>Purchased goods (Water)</t>
  </si>
  <si>
    <t>Water</t>
  </si>
  <si>
    <t>Water distribution efficiency</t>
  </si>
  <si>
    <t>Purchased goods (Weapons and ammunition)</t>
  </si>
  <si>
    <t>Weapons and ammunition</t>
  </si>
  <si>
    <t>Purchased goods (Wood and wood products (Manufacture of wood and of products of wood and cork, except furniture; manufacture of articles of straw and plaiting materials))</t>
  </si>
  <si>
    <t>Wood and wood products (Manufacture of wood and of products of wood and cork, except furniture; manufacture of articles of straw and plaiting materials)</t>
  </si>
  <si>
    <t>Purchased services (Accommodation services)</t>
  </si>
  <si>
    <t>Accommodation services</t>
  </si>
  <si>
    <t>Purchased services (Accounting, bookkeeping and auditing services; tax consulting services)</t>
  </si>
  <si>
    <t>Accounting, bookkeeping and auditing services; tax consulting services</t>
  </si>
  <si>
    <t>Purchased services (Advertising and market research services)</t>
  </si>
  <si>
    <t>Advertising and market research services</t>
  </si>
  <si>
    <t>Purchased services (Architectural and engineering services; technical testing and analysis services)</t>
  </si>
  <si>
    <t>Architectural and engineering services; technical testing and analysis services</t>
  </si>
  <si>
    <t>Purchased services (Computer programming, consultancy and related services)</t>
  </si>
  <si>
    <t>Computer programming, consultancy and related services</t>
  </si>
  <si>
    <t>Purchased services (Construction services)</t>
  </si>
  <si>
    <t>Construction services</t>
  </si>
  <si>
    <t>Purchased services (Creative, arts and entertainment services)</t>
  </si>
  <si>
    <t>Creative, arts and entertainment services</t>
  </si>
  <si>
    <t>Purchased services (Education services)</t>
  </si>
  <si>
    <t>Education services</t>
  </si>
  <si>
    <t>Purchased services (Employment services)</t>
  </si>
  <si>
    <t>Employment services</t>
  </si>
  <si>
    <t>Purchased services (Financial services, except insurance and pension funding)</t>
  </si>
  <si>
    <t>Financial services, except insurance and pension funding</t>
  </si>
  <si>
    <t>Purchased services (Food and beverage serving services)</t>
  </si>
  <si>
    <t>Food and beverage serving services</t>
  </si>
  <si>
    <t>Purchased services (Gambling and betting services)</t>
  </si>
  <si>
    <t>Gambling and betting services</t>
  </si>
  <si>
    <t>Purchased services (Human health services)</t>
  </si>
  <si>
    <t>Human health services</t>
  </si>
  <si>
    <t>Purchased services (Information services)</t>
  </si>
  <si>
    <t>Information services</t>
  </si>
  <si>
    <t>Purchased services (Insurance, reinsurance and pension funding services, except compulsory social security &amp; Pensions)</t>
  </si>
  <si>
    <t>Insurance, reinsurance and pension funding services, except compulsory social security &amp; Pensions</t>
  </si>
  <si>
    <t>Purchased services (Legal services)</t>
  </si>
  <si>
    <t>Legal services</t>
  </si>
  <si>
    <t>Purchased services (Libraries, archives, museums and other cultural services)</t>
  </si>
  <si>
    <t>Libraries, archives, museums and other cultural services</t>
  </si>
  <si>
    <t>Purchased services (Motion picture, video and TV programme production services, sound recording &amp; music publishing  &amp; programming and broadcasting services)</t>
  </si>
  <si>
    <t>Motion picture, video and TV programme production services, sound recording &amp; music publishing  &amp; programming and broadcasting services</t>
  </si>
  <si>
    <t>Purchased services (Office administrative, office support and other business support services)</t>
  </si>
  <si>
    <t>Office administrative, office support and other business support services</t>
  </si>
  <si>
    <t>Purchased services (Other personal services)</t>
  </si>
  <si>
    <t>Other personal services</t>
  </si>
  <si>
    <t>Purchased services (Other professional, scientific and technical services)</t>
  </si>
  <si>
    <t>Other professional, scientific and technical services</t>
  </si>
  <si>
    <t>Purchased services (Owner-Occupiers' Housing Services)</t>
  </si>
  <si>
    <t>Owner-Occupiers' Housing Services</t>
  </si>
  <si>
    <t>Purchased services (Postal and courier services)</t>
  </si>
  <si>
    <t>Postal and courier services</t>
  </si>
  <si>
    <t>Purchased services (Public administration and defence services; compulsory social security services)</t>
  </si>
  <si>
    <t>Public administration and defence services; compulsory social security services</t>
  </si>
  <si>
    <t>Purchased services (Publishing services)</t>
  </si>
  <si>
    <t>Publishing services</t>
  </si>
  <si>
    <t>Purchased services (Real estate services on a fee or contract basis)</t>
  </si>
  <si>
    <t>Real estate services on a fee or contract basis</t>
  </si>
  <si>
    <t>Purchased services (Real estate services, excluding on a fee or contract basis and imputed rent)</t>
  </si>
  <si>
    <t>Real estate services, excluding on a fee or contract basis and imputed rent</t>
  </si>
  <si>
    <t>Purchased services (Recording services)</t>
  </si>
  <si>
    <t>Recording services</t>
  </si>
  <si>
    <t>Purchased services (Rental and leasing services)</t>
  </si>
  <si>
    <t>Rental and leasing services</t>
  </si>
  <si>
    <t>Purchased services (Repair and maintenance of aircraft and spacecraft)</t>
  </si>
  <si>
    <t>Repair and maintenance of aircraft and spacecraft</t>
  </si>
  <si>
    <t>Purchased services (Repair and maintenance of ships and boats)</t>
  </si>
  <si>
    <t>Repair and maintenance of ships and boats</t>
  </si>
  <si>
    <t>Purchased services (Repair services of computers and personal and household goods)</t>
  </si>
  <si>
    <t>Repair services of computers and personal and household goods</t>
  </si>
  <si>
    <t>Purchased services (Rest of repair; Installation)</t>
  </si>
  <si>
    <t>Rest of repair; Installation</t>
  </si>
  <si>
    <t>Purchased services (Retail trade services, except of motor vehicles and motorcycles)</t>
  </si>
  <si>
    <t>Retail trade services, except of motor vehicles and motorcycles</t>
  </si>
  <si>
    <t>Purchased services (Scientific research and development services)</t>
  </si>
  <si>
    <t>Scientific research and development services</t>
  </si>
  <si>
    <t>Purchased services (Security and investigation services)</t>
  </si>
  <si>
    <t>Security and investigation services</t>
  </si>
  <si>
    <t>Purchased services (Services auxiliary to financial services and insurance services)</t>
  </si>
  <si>
    <t>Services auxiliary to financial services and insurance services</t>
  </si>
  <si>
    <t>Purchased services (Services furnished by membership organisations)</t>
  </si>
  <si>
    <t>Services furnished by membership organisations</t>
  </si>
  <si>
    <t>Purchased services (Services of head offices; management consulting services)</t>
  </si>
  <si>
    <t>Services of head offices; management consulting services</t>
  </si>
  <si>
    <t>Purchased services (Services of households as employers of domestic personnel)</t>
  </si>
  <si>
    <t>Services of households as employers of domestic personnel</t>
  </si>
  <si>
    <t>Purchased services (Services to buildings and landscape)</t>
  </si>
  <si>
    <t>Services to buildings and landscape</t>
  </si>
  <si>
    <t>Purchased services (Social care services)</t>
  </si>
  <si>
    <t>Social care services</t>
  </si>
  <si>
    <t>Purchased services (Sports services and amusement and recreation services)</t>
  </si>
  <si>
    <t>Sports services and amusement and recreation services</t>
  </si>
  <si>
    <t>Purchased services (Telecommunications services)</t>
  </si>
  <si>
    <t>Telecommunications services</t>
  </si>
  <si>
    <t>Purchased services (Travel agency, tour operator and other reservation services and related services)</t>
  </si>
  <si>
    <t>Travel agency, tour operator and other reservation services and related services</t>
  </si>
  <si>
    <t>Purchased services (Veterinary services)</t>
  </si>
  <si>
    <t>Veterinary services</t>
  </si>
  <si>
    <t>Purchased services (Wholesale and retail trade and repair services of motor vehicles and motorcycles)</t>
  </si>
  <si>
    <t>Wholesale and retail trade and repair services of motor vehicles and motorcycles</t>
  </si>
  <si>
    <t>Purchased services (Wholesale trade services, except of motor vehicles and motorcycles)</t>
  </si>
  <si>
    <t>Wholesale trade services, except of motor vehicles and motorcycles</t>
  </si>
  <si>
    <t>Capital goods (equipment/machinery)</t>
  </si>
  <si>
    <t>Equipment/machinery</t>
  </si>
  <si>
    <t>Lifecycle management of scope 1 &amp; 2 emissions</t>
  </si>
  <si>
    <t>Capital goods (buildings)</t>
  </si>
  <si>
    <t>Buildings</t>
  </si>
  <si>
    <t>Whole life carbon - Facilitating works</t>
  </si>
  <si>
    <t>Whole life carbon - Substructure</t>
  </si>
  <si>
    <t>Whole life carbon - Superstructure/fabric</t>
  </si>
  <si>
    <t>Whole life carbon - Finishes</t>
  </si>
  <si>
    <t>Whole life carbon - Fittings, furnishings and equipment</t>
  </si>
  <si>
    <t>Whole life carbon - Building services</t>
  </si>
  <si>
    <t>Whole life carbon - External works</t>
  </si>
  <si>
    <t>Whole life carbon - Prefabricated units</t>
  </si>
  <si>
    <t>Whole life carbon - Alterations to existing buildings</t>
  </si>
  <si>
    <t>Capital goods (facilities)</t>
  </si>
  <si>
    <t>Facilities</t>
  </si>
  <si>
    <t>Capital goods (transportation)</t>
  </si>
  <si>
    <t>Transportation</t>
  </si>
  <si>
    <t>Fuel and energy-related activities</t>
  </si>
  <si>
    <t xml:space="preserve"> </t>
  </si>
  <si>
    <t>Purchased fuels</t>
  </si>
  <si>
    <t>Upstream emissions of purchased electricity</t>
  </si>
  <si>
    <t>Transmission and distribution (T&amp;D) losses</t>
  </si>
  <si>
    <t>Transmission and distribution of electricity</t>
  </si>
  <si>
    <t>Generation of purchased electricity that is sold to end users</t>
  </si>
  <si>
    <t>Generation of electricity</t>
  </si>
  <si>
    <t>Upstream transportation and distribution</t>
  </si>
  <si>
    <t>Upstream transportation and distribution (aviation)</t>
  </si>
  <si>
    <t>Distribution (aviation)</t>
  </si>
  <si>
    <t>Upstream transportation and distribution (rail)</t>
  </si>
  <si>
    <t>Distribution (rail)</t>
  </si>
  <si>
    <t>High speed rail</t>
  </si>
  <si>
    <t>Upstream transportation and distribution (road)</t>
  </si>
  <si>
    <t>Distribution (road)</t>
  </si>
  <si>
    <t>Upstream transportation and distribution (maritime)</t>
  </si>
  <si>
    <t>Distribution (maritime)</t>
  </si>
  <si>
    <t>Upstream storage of purchased products in warehouses and distribution centers</t>
  </si>
  <si>
    <t xml:space="preserve">Upstream storage </t>
  </si>
  <si>
    <t>Upstream storage of purchased products in retail facilities</t>
  </si>
  <si>
    <t>Upstream retail</t>
  </si>
  <si>
    <t>Waste generated in operations</t>
  </si>
  <si>
    <t>Waste generated in operations (landfill)</t>
  </si>
  <si>
    <t>Landfill waste</t>
  </si>
  <si>
    <t>Waste reduction</t>
  </si>
  <si>
    <t>Product or service design</t>
  </si>
  <si>
    <t>Product/component/material reuse</t>
  </si>
  <si>
    <t>Product/component/material recycling</t>
  </si>
  <si>
    <t>Remanufacturing</t>
  </si>
  <si>
    <t>Waste generated in operations (landfill, with landfill gas to energy)</t>
  </si>
  <si>
    <t>Landfill waste (landfill gas)</t>
  </si>
  <si>
    <t>Waste generated in operations (recycling)</t>
  </si>
  <si>
    <t>Recycling</t>
  </si>
  <si>
    <t>Recycled metals</t>
  </si>
  <si>
    <t>Recycled paper</t>
  </si>
  <si>
    <t>Recycled plastics</t>
  </si>
  <si>
    <t>Waste generated in operations (incineration)</t>
  </si>
  <si>
    <t>Incineration</t>
  </si>
  <si>
    <t>Waste generated in operations (composting)</t>
  </si>
  <si>
    <t>Composting</t>
  </si>
  <si>
    <t>Waste generated in operations (energy from waste)</t>
  </si>
  <si>
    <t>Energy from waste</t>
  </si>
  <si>
    <t>Waste generated in operations (wastewater treatment)</t>
  </si>
  <si>
    <t>Wastewater</t>
  </si>
  <si>
    <t>Business travel (aviation)</t>
  </si>
  <si>
    <t>Business travel (rail)</t>
  </si>
  <si>
    <t>Improved public transit</t>
  </si>
  <si>
    <t>Business travel (maritime)</t>
  </si>
  <si>
    <t>Business travel (bus/coach)</t>
  </si>
  <si>
    <t>Business travel (car/taxi)</t>
  </si>
  <si>
    <t>Business travel (other)</t>
  </si>
  <si>
    <t>Bicycle infrastructure</t>
  </si>
  <si>
    <t>Employee commuting</t>
  </si>
  <si>
    <t>Employee commuting (aviation)</t>
  </si>
  <si>
    <t>Employee commuting (rail)</t>
  </si>
  <si>
    <t>Employee commuting (maritime)</t>
  </si>
  <si>
    <t>Employee commuting (bus/coach)</t>
  </si>
  <si>
    <t>Employee commuting (car/taxi)</t>
  </si>
  <si>
    <t>Employee commuting (other)</t>
  </si>
  <si>
    <t>Employee commuting (working from home/teleworking)</t>
  </si>
  <si>
    <t>Working from home/teleworking</t>
  </si>
  <si>
    <t>Upstream leased assets</t>
  </si>
  <si>
    <t>Upstream leased assets (Scope 1 - stationary emission sources)</t>
  </si>
  <si>
    <t>Scope 1 emissions reduction opportunities</t>
  </si>
  <si>
    <t>Upstream leased assets (Scope 1 - mobile emission sources)</t>
  </si>
  <si>
    <t>Upstream leased assets (Scope 2 - purchased energy)</t>
  </si>
  <si>
    <t>Scope 2 emissions reduction opportunities</t>
  </si>
  <si>
    <t>A</t>
  </si>
  <si>
    <t>Emissions avoidance</t>
  </si>
  <si>
    <t>See "Renewable energy, energy storage and flexibility" section</t>
  </si>
  <si>
    <t>Cleaner cookstoves</t>
  </si>
  <si>
    <t>Clean Cooking</t>
  </si>
  <si>
    <t>N2O abatement</t>
  </si>
  <si>
    <t>Methane abatement</t>
  </si>
  <si>
    <t>Avoided damage to ecosystems</t>
  </si>
  <si>
    <t>Forest protection</t>
  </si>
  <si>
    <t>Grassland protection</t>
  </si>
  <si>
    <t>Living biomass</t>
  </si>
  <si>
    <t>Treatment of dead wood</t>
  </si>
  <si>
    <t>Litter management</t>
  </si>
  <si>
    <t>Changes to agricultural practices</t>
  </si>
  <si>
    <t>Abandoned farmland restoration</t>
  </si>
  <si>
    <t>Indigenous peoples' forest tenure</t>
  </si>
  <si>
    <t>Multistrata agroforestry</t>
  </si>
  <si>
    <t>Seaweed farming</t>
  </si>
  <si>
    <t>Silvopasture</t>
  </si>
  <si>
    <t>Sustainable intensification for smallholders</t>
  </si>
  <si>
    <t>Tree intercropping</t>
  </si>
  <si>
    <t>CCS on industrial facilities</t>
  </si>
  <si>
    <t>Chemical absorption</t>
  </si>
  <si>
    <t>Physical separation</t>
  </si>
  <si>
    <t>Oxy-fuel separation</t>
  </si>
  <si>
    <t>Calcium looping</t>
  </si>
  <si>
    <t>Direct separation</t>
  </si>
  <si>
    <t>CCS on fossil-fuel power plant</t>
  </si>
  <si>
    <t>Membrane separation</t>
  </si>
  <si>
    <t>Chemical looping</t>
  </si>
  <si>
    <t>Supercritical CO2 power cycles</t>
  </si>
  <si>
    <t>Planning and education</t>
  </si>
  <si>
    <t>Family planning and education</t>
  </si>
  <si>
    <t>Plant rich diets</t>
  </si>
  <si>
    <t>Reducing/avoiding plastics</t>
  </si>
  <si>
    <t>Walkable cities</t>
  </si>
  <si>
    <t>Supplier engagement</t>
  </si>
  <si>
    <t>Customer engagement</t>
  </si>
  <si>
    <t>Site consolidation/closure</t>
  </si>
  <si>
    <t>Changes to procurement practices</t>
  </si>
  <si>
    <t>Policy</t>
  </si>
  <si>
    <t>O</t>
  </si>
  <si>
    <t>Emissions removal</t>
  </si>
  <si>
    <t>Afforestation &amp; reforestation</t>
  </si>
  <si>
    <t>Bamboo production</t>
  </si>
  <si>
    <t>Temperate forest restoration</t>
  </si>
  <si>
    <t>Tree plantations on degraded land</t>
  </si>
  <si>
    <t>Tropical forest restoration</t>
  </si>
  <si>
    <t>Soil carbon enhancement</t>
  </si>
  <si>
    <t>Ecosystem restoration (land)</t>
  </si>
  <si>
    <t>Peatland protection and rewetting</t>
  </si>
  <si>
    <t>Ecosystem restoration (marine)</t>
  </si>
  <si>
    <t>Coastal wetland protection</t>
  </si>
  <si>
    <t>Coastal wetland restoration</t>
  </si>
  <si>
    <t>Macroalgae protection and restoration</t>
  </si>
  <si>
    <t>Seafloor protection</t>
  </si>
  <si>
    <t>DACCS</t>
  </si>
  <si>
    <t>BECCS</t>
  </si>
  <si>
    <t>Mineralisation</t>
  </si>
  <si>
    <t>Enhanced weathering</t>
  </si>
  <si>
    <t>R</t>
  </si>
  <si>
    <t>Renewable energy, energy storage and flexibility</t>
  </si>
  <si>
    <t>Net zero buildings (energy)</t>
  </si>
  <si>
    <t>Nuclear power</t>
  </si>
  <si>
    <t>Biomass production</t>
  </si>
  <si>
    <t>Perennial biomass production</t>
  </si>
  <si>
    <t>Fuel cell</t>
  </si>
  <si>
    <t>Gas turbine</t>
  </si>
  <si>
    <t>Gas turbine - combined cycle</t>
  </si>
  <si>
    <t>Geothermal power</t>
  </si>
  <si>
    <t>Hydro turbine</t>
  </si>
  <si>
    <t>Micro hydro</t>
  </si>
  <si>
    <t>Ocean current power</t>
  </si>
  <si>
    <t>Photovoltaic</t>
  </si>
  <si>
    <t>Large scale photovoltaic</t>
  </si>
  <si>
    <t>Distributed photovoltaic</t>
  </si>
  <si>
    <t>Concentrated solar power</t>
  </si>
  <si>
    <t>Reciprocating engine</t>
  </si>
  <si>
    <t>Solar thermal power</t>
  </si>
  <si>
    <t>Steam turbine</t>
  </si>
  <si>
    <t>Tidal power</t>
  </si>
  <si>
    <t>Wave power</t>
  </si>
  <si>
    <t>Wind turbine</t>
  </si>
  <si>
    <t>Wind turbine (onshore)</t>
  </si>
  <si>
    <t>Wind turbine (offshore)</t>
  </si>
  <si>
    <t>Micro wind turbines</t>
  </si>
  <si>
    <t>Pumped hydro</t>
  </si>
  <si>
    <t>Hydrogen</t>
  </si>
  <si>
    <t>Flywheels</t>
  </si>
  <si>
    <t>Batteries</t>
  </si>
  <si>
    <t>Distributed energy storage</t>
  </si>
  <si>
    <t>Thermal energy storage</t>
  </si>
  <si>
    <t>Grid flexibility</t>
  </si>
  <si>
    <t>Utility scale energy storage</t>
  </si>
  <si>
    <t>Suitable for my institution</t>
  </si>
  <si>
    <t>Notes/Comments</t>
  </si>
  <si>
    <t>Decarbonisation Pathway Name (ENE)</t>
  </si>
  <si>
    <t>Decarbonisation Pathway Name (6CB)</t>
  </si>
  <si>
    <t>Data Source</t>
  </si>
  <si>
    <t>Waste sector - operational decarbonisation</t>
  </si>
  <si>
    <t>Abatement cost &amp; profile from 6th Carbon Budget analysis (Energise Scenario Models / Raw Data tabs)</t>
  </si>
  <si>
    <t>Refrigeration &amp; fugitive emissions</t>
  </si>
  <si>
    <t>F-gases</t>
  </si>
  <si>
    <t>Grid decarbonisation</t>
  </si>
  <si>
    <t>Electricity supply</t>
  </si>
  <si>
    <t>Surface transport: rail and road transport</t>
  </si>
  <si>
    <t>Surface transport</t>
  </si>
  <si>
    <t>Electrification of UK national fleet</t>
  </si>
  <si>
    <t>N/A - From Future Energy Scenarios</t>
  </si>
  <si>
    <t>FES - National Grid Future Energy Scenarios (taken from v1 Scenario Model workbook)</t>
  </si>
  <si>
    <t>Shipping</t>
  </si>
  <si>
    <t>Agriculture</t>
  </si>
  <si>
    <t>Fuel supply</t>
  </si>
  <si>
    <t>Res buildings</t>
  </si>
  <si>
    <t>LULUCF sources</t>
  </si>
  <si>
    <t>LULUCF sinks</t>
  </si>
  <si>
    <t>Construction</t>
  </si>
  <si>
    <t>Manufacturing and construction</t>
  </si>
  <si>
    <t>Manufacturing</t>
  </si>
  <si>
    <t>Service sector</t>
  </si>
  <si>
    <t>Non res buildings</t>
  </si>
  <si>
    <t>FES - National Grid Future Energy Scenarios</t>
  </si>
  <si>
    <t>HGV hydrogen</t>
  </si>
  <si>
    <t>Model</t>
  </si>
  <si>
    <t>National policy position</t>
  </si>
  <si>
    <t>Benefit</t>
  </si>
  <si>
    <t>PROJECTION</t>
  </si>
  <si>
    <r>
      <rPr>
        <b/>
        <sz val="14"/>
        <color theme="1"/>
        <rFont val="Calibri"/>
        <family val="2"/>
        <scheme val="minor"/>
      </rPr>
      <t>GUIDANCE</t>
    </r>
    <r>
      <rPr>
        <sz val="11"/>
        <color theme="1"/>
        <rFont val="Calibri"/>
        <family val="2"/>
        <scheme val="minor"/>
      </rPr>
      <t xml:space="preserve">
This tab details guidance associated with the whole calculator tool, please review the notes below to familiarise yourself with this tool</t>
    </r>
  </si>
  <si>
    <t>Purpose</t>
  </si>
  <si>
    <t>Stage of journey</t>
  </si>
  <si>
    <t>Inputs</t>
  </si>
  <si>
    <t>Outputs</t>
  </si>
  <si>
    <t>There are 3 main outputs:</t>
  </si>
  <si>
    <t>Feedback</t>
  </si>
  <si>
    <r>
      <t>·</t>
    </r>
    <r>
      <rPr>
        <sz val="11"/>
        <color theme="1"/>
        <rFont val="Times New Roman"/>
        <family val="1"/>
      </rPr>
      <t xml:space="preserve">         </t>
    </r>
    <r>
      <rPr>
        <sz val="11"/>
        <color theme="1"/>
        <rFont val="Calibri"/>
        <family val="2"/>
        <scheme val="minor"/>
      </rPr>
      <t>Emissions footprint</t>
    </r>
  </si>
  <si>
    <r>
      <t>·</t>
    </r>
    <r>
      <rPr>
        <sz val="11"/>
        <color theme="1"/>
        <rFont val="Times New Roman"/>
        <family val="1"/>
      </rPr>
      <t xml:space="preserve">         </t>
    </r>
    <r>
      <rPr>
        <sz val="11"/>
        <color theme="1"/>
        <rFont val="Calibri"/>
        <family val="2"/>
        <scheme val="minor"/>
      </rPr>
      <t>Detail of decarbonisation actions already planned/undertaken</t>
    </r>
  </si>
  <si>
    <r>
      <t>c.</t>
    </r>
    <r>
      <rPr>
        <sz val="11"/>
        <color rgb="FF404040"/>
        <rFont val="Times New Roman"/>
        <family val="1"/>
      </rPr>
      <t xml:space="preserve">       </t>
    </r>
    <r>
      <rPr>
        <b/>
        <sz val="11"/>
        <color rgb="FF404040"/>
        <rFont val="Calibri"/>
        <family val="2"/>
        <scheme val="minor"/>
      </rPr>
      <t>Conduct a scenario model</t>
    </r>
    <r>
      <rPr>
        <sz val="11"/>
        <color rgb="FF404040"/>
        <rFont val="Calibri"/>
        <family val="2"/>
        <scheme val="minor"/>
      </rPr>
      <t xml:space="preserve"> – Overlay carbon reduction measures from the database onto your carbon footprint, allocating the expected implementation by year, so you can derive a projected emissions reduction scenario and high-level estimated cost model/budget projection.</t>
    </r>
  </si>
  <si>
    <t>Using the tool</t>
  </si>
  <si>
    <t>Each tab has a guidance block at the top of the page to explain how to use it, these are coloured in peach</t>
  </si>
  <si>
    <t>External Cost</t>
  </si>
  <si>
    <r>
      <rPr>
        <b/>
        <sz val="14"/>
        <color theme="1"/>
        <rFont val="Calibri"/>
        <family val="2"/>
        <scheme val="minor"/>
      </rPr>
      <t>GUIDANCE</t>
    </r>
    <r>
      <rPr>
        <sz val="11"/>
        <color theme="1"/>
        <rFont val="Calibri"/>
        <family val="2"/>
        <scheme val="minor"/>
      </rPr>
      <t xml:space="preserve">
Please enter into the yellow cells below your carbon footprint. From this, an estimated capital investment projection for Scopes 1 and 2 will be provided. For Scope 3 a marginal investment/cost projection (the difference from business as usual) is provided to reflect the expected cost difference in procurement from business as usual. This has been derived from modelling of the opportunities available to the sector and aligned to the Standard Carbon Emissions Reporting Framework. Please note this analysis only provides cost estimations, and finalised costs should be developed within your institution, this is a yardstick tool to assist financial planning. In addition, please note this tool does not cover Scope 3 Downstream categories as defined by the GHG Protocol (i.e. Sold Products, Franchises, Investments)</t>
    </r>
  </si>
  <si>
    <t>tCO2e</t>
  </si>
  <si>
    <t>Cost Route</t>
  </si>
  <si>
    <t>Cost route:</t>
  </si>
  <si>
    <t>Direct = the cost and benefit are directly paid for</t>
  </si>
  <si>
    <t>SCEF Category</t>
  </si>
  <si>
    <t>TOTAL PROJECTED CARBON FOOTPRINT (TCO2E)</t>
  </si>
  <si>
    <r>
      <rPr>
        <b/>
        <sz val="14"/>
        <color theme="1"/>
        <rFont val="Calibri"/>
        <family val="2"/>
        <scheme val="minor"/>
      </rPr>
      <t>GUIDANCE</t>
    </r>
    <r>
      <rPr>
        <b/>
        <sz val="11"/>
        <color theme="1"/>
        <rFont val="Calibri"/>
        <family val="2"/>
        <scheme val="minor"/>
      </rPr>
      <t xml:space="preserve">
</t>
    </r>
    <r>
      <rPr>
        <sz val="11"/>
        <color theme="1"/>
        <rFont val="Calibri"/>
        <family val="2"/>
        <scheme val="minor"/>
      </rPr>
      <t xml:space="preserve">
This tab projects your emissions linked to the proposed investment. The default timeframes presented are based on the Future Energy Scenarios from National Grid and the 6th Carbon Budget from the Committee on Climate Change. The values shown below are the projected emissions for each category in tCO2e (tonnes of carbon dioxide equivalent).</t>
    </r>
  </si>
  <si>
    <t>Scope 1</t>
  </si>
  <si>
    <t>Scope 2</t>
  </si>
  <si>
    <t>Scope 3</t>
  </si>
  <si>
    <t>Bespoke</t>
  </si>
  <si>
    <t>No change</t>
  </si>
  <si>
    <t>Grid decarbonising anyway</t>
  </si>
  <si>
    <t>No implementation</t>
  </si>
  <si>
    <t>50% of expected decarbonisation is demand side</t>
  </si>
  <si>
    <t>70% of expected decarbonisation is supply side</t>
  </si>
  <si>
    <t>Estimated Direct Investment (for 100% decarbonisation)</t>
  </si>
  <si>
    <t>Estimated Indirect Costs  (for 100% decarbonisation)</t>
  </si>
  <si>
    <t>Estimated External Costs  (for 100% decarbonisation)</t>
  </si>
  <si>
    <t>Removal of fossil fuel from sites</t>
  </si>
  <si>
    <t>2030 requirement for target date</t>
  </si>
  <si>
    <t>Acceleration on scope 3 (influencable categories)</t>
  </si>
  <si>
    <t>EMISSIONS PROJECTION</t>
  </si>
  <si>
    <r>
      <t>tCO</t>
    </r>
    <r>
      <rPr>
        <b/>
        <vertAlign val="subscript"/>
        <sz val="11"/>
        <color theme="1"/>
        <rFont val="Calibri"/>
        <family val="2"/>
        <scheme val="minor"/>
      </rPr>
      <t>2</t>
    </r>
    <r>
      <rPr>
        <b/>
        <sz val="11"/>
        <color theme="1"/>
        <rFont val="Calibri"/>
        <family val="2"/>
        <scheme val="minor"/>
      </rPr>
      <t>e</t>
    </r>
  </si>
  <si>
    <r>
      <t>Carbon footprint (tCO</t>
    </r>
    <r>
      <rPr>
        <b/>
        <vertAlign val="subscript"/>
        <sz val="11"/>
        <color theme="1"/>
        <rFont val="Calibri"/>
        <family val="2"/>
        <scheme val="minor"/>
      </rPr>
      <t>2</t>
    </r>
    <r>
      <rPr>
        <b/>
        <sz val="11"/>
        <color theme="1"/>
        <rFont val="Calibri"/>
        <family val="2"/>
        <scheme val="minor"/>
      </rPr>
      <t>e)</t>
    </r>
  </si>
  <si>
    <t>PROGRAMME PHASING</t>
  </si>
  <si>
    <t>Graphs/Analysis</t>
  </si>
  <si>
    <t>The graphs present in this report represent the data within the tool as follows:</t>
  </si>
  <si>
    <r>
      <t xml:space="preserve">a) </t>
    </r>
    <r>
      <rPr>
        <b/>
        <sz val="11"/>
        <color rgb="FFF59C38"/>
        <rFont val="Calibri"/>
        <family val="2"/>
        <scheme val="minor"/>
      </rPr>
      <t>Investment graph</t>
    </r>
    <r>
      <rPr>
        <b/>
        <sz val="11"/>
        <color theme="1"/>
        <rFont val="Calibri"/>
        <family val="2"/>
        <scheme val="minor"/>
      </rPr>
      <t xml:space="preserve"> </t>
    </r>
    <r>
      <rPr>
        <sz val="11"/>
        <color theme="1"/>
        <rFont val="Calibri"/>
        <family val="2"/>
        <scheme val="minor"/>
      </rPr>
      <t>- shows the model tab in chart form (showing the profile of direct investment)</t>
    </r>
  </si>
  <si>
    <r>
      <t xml:space="preserve">b) </t>
    </r>
    <r>
      <rPr>
        <b/>
        <sz val="11"/>
        <color rgb="FF00B050"/>
        <rFont val="Calibri"/>
        <family val="2"/>
        <scheme val="minor"/>
      </rPr>
      <t xml:space="preserve">Emissions graph </t>
    </r>
    <r>
      <rPr>
        <sz val="11"/>
        <color theme="1"/>
        <rFont val="Calibri"/>
        <family val="2"/>
        <scheme val="minor"/>
      </rPr>
      <t>- shows the projection tab in chart form (showing the projected carbon emissions for the chosen scenario)</t>
    </r>
  </si>
  <si>
    <r>
      <t>TOTAL PROJECTED CARBON FOOTPRINT (tCO</t>
    </r>
    <r>
      <rPr>
        <b/>
        <vertAlign val="subscript"/>
        <sz val="11"/>
        <color theme="1"/>
        <rFont val="Calibri"/>
        <family val="2"/>
        <scheme val="minor"/>
      </rPr>
      <t>2</t>
    </r>
    <r>
      <rPr>
        <b/>
        <sz val="11"/>
        <color theme="1"/>
        <rFont val="Calibri"/>
        <family val="2"/>
        <scheme val="minor"/>
      </rPr>
      <t>e)</t>
    </r>
  </si>
  <si>
    <t>Projected emissions reduction percentage (from 2022 base year)</t>
  </si>
  <si>
    <t>Projected emissions reductions from base year (%):</t>
  </si>
  <si>
    <t>NET ZERO TARGET YEAR</t>
  </si>
  <si>
    <r>
      <rPr>
        <b/>
        <sz val="14"/>
        <color theme="1"/>
        <rFont val="Calibri"/>
        <family val="2"/>
        <scheme val="minor"/>
      </rPr>
      <t>GUIDANCE</t>
    </r>
    <r>
      <rPr>
        <b/>
        <sz val="11"/>
        <color theme="1"/>
        <rFont val="Calibri"/>
        <family val="2"/>
        <scheme val="minor"/>
      </rPr>
      <t xml:space="preserve">
</t>
    </r>
    <r>
      <rPr>
        <sz val="11"/>
        <color theme="1"/>
        <rFont val="Calibri"/>
        <family val="2"/>
        <scheme val="minor"/>
      </rPr>
      <t xml:space="preserve">
This tab projects your emissions linked to the proposed investment. The default timeframes presented are based on the Future Energy Scenarios from National Grid and the 6th Carbon Budget from the Committee on Climate Change. The values shown below are the projected emissions for each category in tCO</t>
    </r>
    <r>
      <rPr>
        <vertAlign val="subscript"/>
        <sz val="11"/>
        <color theme="1"/>
        <rFont val="Calibri"/>
        <family val="2"/>
        <scheme val="minor"/>
      </rPr>
      <t>2</t>
    </r>
    <r>
      <rPr>
        <sz val="11"/>
        <color theme="1"/>
        <rFont val="Calibri"/>
        <family val="2"/>
        <scheme val="minor"/>
      </rPr>
      <t>e (tonnes of carbon dioxide equivalent).</t>
    </r>
  </si>
  <si>
    <t>Annual expected financial investment/cost (£):</t>
  </si>
  <si>
    <t>This calculator enables institutions to understand the cost of decarbonisation and timescales of this activity.</t>
  </si>
  <si>
    <r>
      <t xml:space="preserve">In order to use this Toolkit and Calculator you need to have calculated your carbon emissions as an institution first. If you have not already calculated your carbon emissions there is guidance on how to do this in the Standardised Carbon Emissions Framework at </t>
    </r>
    <r>
      <rPr>
        <u/>
        <sz val="11"/>
        <color rgb="FF0070C0"/>
        <rFont val="Calibri"/>
        <family val="2"/>
        <scheme val="minor"/>
      </rPr>
      <t>https://www.eauc.org.uk/scef</t>
    </r>
    <r>
      <rPr>
        <sz val="11"/>
        <color rgb="FF404040"/>
        <rFont val="Calibri"/>
        <family val="2"/>
        <scheme val="minor"/>
      </rPr>
      <t xml:space="preserve">. 
There is a carbon emissions tool at </t>
    </r>
    <r>
      <rPr>
        <u/>
        <sz val="11"/>
        <color rgb="FF0070C0"/>
        <rFont val="Calibri"/>
        <family val="2"/>
        <scheme val="minor"/>
      </rPr>
      <t>https://www.eauc.org.uk/secr_tool</t>
    </r>
    <r>
      <rPr>
        <sz val="11"/>
        <color rgb="FF404040"/>
        <rFont val="Calibri"/>
        <family val="2"/>
        <scheme val="minor"/>
      </rPr>
      <t>.
Once you have calculated your carbon emissions you can start to use this Toolkit and Calculator.</t>
    </r>
  </si>
  <si>
    <t>HGV electrification</t>
  </si>
  <si>
    <r>
      <rPr>
        <b/>
        <sz val="14"/>
        <color theme="1"/>
        <rFont val="Calibri"/>
        <family val="2"/>
        <scheme val="minor"/>
      </rPr>
      <t>GUIDANCE</t>
    </r>
    <r>
      <rPr>
        <sz val="11"/>
        <color theme="1"/>
        <rFont val="Calibri"/>
        <family val="2"/>
        <scheme val="minor"/>
      </rPr>
      <t xml:space="preserve">
The following tabs show potential Net Zero target scenarios:
- Business As Usual
- 2030
- 2035
- 2040
- 2045
- 2050
The percentage reduction figures presented for the different target dates are based on emissions projections from the Future Energy Scenarios from National Grid and the 6th Carbon Budget from the Committee on Climate Change. Please note that there may be instances where a specific Net Zero target date is selected but emissions do not reach 100% by that year for all emissions categories.</t>
    </r>
  </si>
  <si>
    <t>Column Headings</t>
  </si>
  <si>
    <t>Description of Column</t>
  </si>
  <si>
    <t>This column details how readily available the commercial supply of this solution is.</t>
  </si>
  <si>
    <t>Where technology is maturing, this column estimates when availability is expected.</t>
  </si>
  <si>
    <t>Whilst costs will vary significantly from institution to institution, this provides a range estimate for typical applications for an individual building/vehicle (Low = less than £20k, Medium = between £20-£50k, Large = over £50k, Significant capital = over £100k)</t>
  </si>
  <si>
    <t>Short term = less than 2 years in typical situation; Medium term = 2 to 4 years in typical situation; Long term = greater than 4 years in typical situation</t>
  </si>
  <si>
    <t>Total</t>
  </si>
  <si>
    <t>Indirect / Direct / External Cost</t>
  </si>
  <si>
    <t>TOTAL SCOPE 1 &amp; 2 
DIRECT INVESTMENT EXPECTED</t>
  </si>
  <si>
    <t>TOTAL SCOPE 3 
DIRECT INVESTMENT EXPECTED</t>
  </si>
  <si>
    <t>TOTAL EXTERNAL COSTS EXPECTED</t>
  </si>
  <si>
    <r>
      <t xml:space="preserve">TOTAL INVESTMENT/COST PROJECTION FOR INSTITUTION 
</t>
    </r>
    <r>
      <rPr>
        <i/>
        <sz val="11"/>
        <color theme="1"/>
        <rFont val="Calibri"/>
        <family val="2"/>
        <scheme val="minor"/>
      </rPr>
      <t>(EXCLUDING EXTERNAL COSTS)</t>
    </r>
  </si>
  <si>
    <t>Estimated Direct Investment required (to reach 100% decarbonisation)</t>
  </si>
  <si>
    <t>Estimated Indirect Costs required (to reach 100% decarbonisation)</t>
  </si>
  <si>
    <t>Estimated External Costs required (to reach 100% decarbonisation)</t>
  </si>
  <si>
    <t>Cost Adjustments</t>
  </si>
  <si>
    <t>Direct/Indirect</t>
  </si>
  <si>
    <t>External</t>
  </si>
  <si>
    <r>
      <rPr>
        <b/>
        <sz val="11"/>
        <color rgb="FF404040"/>
        <rFont val="Calibri"/>
        <family val="2"/>
        <scheme val="minor"/>
      </rPr>
      <t>Step 2: Choose your scenario.</t>
    </r>
    <r>
      <rPr>
        <sz val="11"/>
        <color rgb="FF404040"/>
        <rFont val="Calibri"/>
        <family val="2"/>
        <scheme val="minor"/>
      </rPr>
      <t xml:space="preserve"> On the 'Net Zero Scenario Target Year' tab, at the top of the page, you can select from a number of scenarios (BAU, 2030, 2035, 2040, 2045, 2050, or Bespoke (where you can define your own pace).</t>
    </r>
  </si>
  <si>
    <t>Other</t>
  </si>
  <si>
    <t>Procurement Cost Uplift (%)</t>
  </si>
  <si>
    <t>Building condition uplift (%)</t>
  </si>
  <si>
    <t>Operational impact uplift (%)</t>
  </si>
  <si>
    <t>Programme Implemented (in %)</t>
  </si>
  <si>
    <r>
      <t>Carbon footprint remaining (tCO</t>
    </r>
    <r>
      <rPr>
        <b/>
        <vertAlign val="subscript"/>
        <sz val="11"/>
        <color theme="1"/>
        <rFont val="Calibri"/>
        <family val="2"/>
        <scheme val="minor"/>
      </rPr>
      <t>2</t>
    </r>
    <r>
      <rPr>
        <b/>
        <sz val="11"/>
        <color theme="1"/>
        <rFont val="Calibri"/>
        <family val="2"/>
        <scheme val="minor"/>
      </rPr>
      <t>e)</t>
    </r>
  </si>
  <si>
    <r>
      <t>Carbon footprint input (tCO</t>
    </r>
    <r>
      <rPr>
        <b/>
        <vertAlign val="subscript"/>
        <sz val="11"/>
        <color theme="1"/>
        <rFont val="Calibri"/>
        <family val="2"/>
        <scheme val="minor"/>
      </rPr>
      <t>2</t>
    </r>
    <r>
      <rPr>
        <b/>
        <sz val="11"/>
        <color theme="1"/>
        <rFont val="Calibri"/>
        <family val="2"/>
        <scheme val="minor"/>
      </rPr>
      <t>e)</t>
    </r>
  </si>
  <si>
    <t>Other (%)</t>
  </si>
  <si>
    <t>Total Residual Emissions</t>
  </si>
  <si>
    <t>STEP 1</t>
  </si>
  <si>
    <t>STEP 2</t>
  </si>
  <si>
    <t>STEP 3</t>
  </si>
  <si>
    <t>STEP 4</t>
  </si>
  <si>
    <r>
      <t>Projected emissions footprint (tCO</t>
    </r>
    <r>
      <rPr>
        <b/>
        <i/>
        <vertAlign val="subscript"/>
        <sz val="11"/>
        <color theme="1"/>
        <rFont val="Calibri"/>
        <family val="2"/>
        <scheme val="minor"/>
      </rPr>
      <t>2</t>
    </r>
    <r>
      <rPr>
        <b/>
        <i/>
        <sz val="11"/>
        <color theme="1"/>
        <rFont val="Calibri"/>
        <family val="2"/>
        <scheme val="minor"/>
      </rPr>
      <t>e):</t>
    </r>
  </si>
  <si>
    <t>SCEF Category (main - may apply to others)</t>
  </si>
  <si>
    <t>External (solid) wall insulation (EWI)</t>
  </si>
  <si>
    <t>Internal (solid) wall insulation (IWI)</t>
  </si>
  <si>
    <t>Thin internal (solid) wall insulation (TIWI)</t>
  </si>
  <si>
    <t>Cavity Wall Insulation: Easy to treat unfilled cavities (CWI-ETTC)</t>
  </si>
  <si>
    <t>Cavity Wall Insulation: Hard to treat unfilled cavities (CWI-HTTC)</t>
  </si>
  <si>
    <t>Cavity Wall Insulation: Partially filled cavities</t>
  </si>
  <si>
    <t>Loft insulation (LI)</t>
  </si>
  <si>
    <t>Loft insulation: Hard to Treat (LI-HTT)</t>
  </si>
  <si>
    <t>Suspended timber floor insulation</t>
  </si>
  <si>
    <t>Solid floor insulation</t>
  </si>
  <si>
    <t>Secondary glazing (Estimate savings from G rating)</t>
  </si>
  <si>
    <t>Double glazing (Estimate savings from G rating)</t>
  </si>
  <si>
    <t>Slim profile double glazing (Estimate savings from G rating)</t>
  </si>
  <si>
    <t>Triple glazing (Estimate savings from G rating)</t>
  </si>
  <si>
    <t>Insulated doors</t>
  </si>
  <si>
    <t>Draught proofing (draught stripping)*</t>
  </si>
  <si>
    <t>Reduced infiltration (foam, strips, sealant use)*</t>
  </si>
  <si>
    <t>Hot Water (HW) tank insulation</t>
  </si>
  <si>
    <t>Shading (Fixed, Shutters and Internal Blinds for costings)</t>
  </si>
  <si>
    <r>
      <rPr>
        <b/>
        <sz val="14"/>
        <color theme="1"/>
        <rFont val="Calibri"/>
        <family val="2"/>
        <scheme val="minor"/>
      </rPr>
      <t>GUIDANCE</t>
    </r>
    <r>
      <rPr>
        <b/>
        <sz val="11"/>
        <color theme="1"/>
        <rFont val="Calibri"/>
        <family val="2"/>
        <scheme val="minor"/>
      </rPr>
      <t xml:space="preserve">
</t>
    </r>
    <r>
      <rPr>
        <sz val="11"/>
        <color theme="1"/>
        <rFont val="Calibri"/>
        <family val="2"/>
        <scheme val="minor"/>
      </rPr>
      <t xml:space="preserve">This tab allows you to plan how much of each programme will be delivered in each year. The default figures present are based on the Future Energy Scenarios from National Grid and the 6th Carbon Budget from the Committee on Climate Change.
</t>
    </r>
    <r>
      <rPr>
        <b/>
        <sz val="11"/>
        <color theme="1"/>
        <rFont val="Calibri"/>
        <family val="2"/>
        <scheme val="minor"/>
      </rPr>
      <t>The value shown in each year is the expected financial investment/cost for each category of the SCEF based on the modelled scenario.</t>
    </r>
    <r>
      <rPr>
        <sz val="11"/>
        <color theme="1"/>
        <rFont val="Calibri"/>
        <family val="2"/>
        <scheme val="minor"/>
      </rPr>
      <t xml:space="preserve">
This shows an estimation of how much you need to budget per year to reach net-zero.
The ability to add </t>
    </r>
    <r>
      <rPr>
        <b/>
        <sz val="11"/>
        <color theme="1"/>
        <rFont val="Calibri"/>
        <family val="2"/>
        <scheme val="minor"/>
      </rPr>
      <t xml:space="preserve">cost adjustment factors </t>
    </r>
    <r>
      <rPr>
        <sz val="11"/>
        <color theme="1"/>
        <rFont val="Calibri"/>
        <family val="2"/>
        <scheme val="minor"/>
      </rPr>
      <t>have been provided for organisations that have specific challenges that need to be accounted for:
1. Procurement cost uplift (if your organisation experiences a specific challenge which means that all costs are higher than normal/industry typical values - for example, VAT cannot be recovered, then an uplift should be added. For the example of VAT not being able to be recovered, the uplift would be 16.6%).
2. Building condition uplift (if your organisation has a specific challenge meaning that the deployment of solutions will cost more - e.g. your average building has substantial asbestos containing materials. The appropriate uplift would be best derived with your Estates/Property team.
3. Operational impact uplift (if your organisation will incur costs in your Net Zero journey through Operational Impacts - e.g. you need to decant your staff to alternative premises), then this factor is available for you to apply.
4. Other - provided for customised adjustments</t>
    </r>
  </si>
  <si>
    <t>The table below shows the key emissions categories that are material for a typical HE or FE Institute, the scope in which the emissions lie and whether it is regarded as an indirect or direct emissions category. It also includes typical projected emissions figures in tCO2e.</t>
  </si>
  <si>
    <t>WORKED EXAMPLE - HE / FE INSTITUTION</t>
  </si>
  <si>
    <t>Projected Capital Investment Estimation for decarbonisation of Scope 1 and 2 emissions</t>
  </si>
  <si>
    <t>Projected Marginal Investment / Cost for decarbonisation of Scope 3 emissions</t>
  </si>
  <si>
    <r>
      <t>SCOPE 1 &amp; 2 AVERAGE DIRECT COST TO DECARBONISE (PER tCO</t>
    </r>
    <r>
      <rPr>
        <b/>
        <vertAlign val="subscript"/>
        <sz val="11"/>
        <color theme="1"/>
        <rFont val="Calibri"/>
        <family val="2"/>
        <scheme val="minor"/>
      </rPr>
      <t>2</t>
    </r>
    <r>
      <rPr>
        <b/>
        <sz val="11"/>
        <color theme="1"/>
        <rFont val="Calibri"/>
        <family val="2"/>
        <scheme val="minor"/>
      </rPr>
      <t>e)</t>
    </r>
  </si>
  <si>
    <r>
      <t>SCOPE 3 AVERAGE DIRECT COST TO DECARBONISE (PER tCO</t>
    </r>
    <r>
      <rPr>
        <b/>
        <vertAlign val="subscript"/>
        <sz val="11"/>
        <color theme="1"/>
        <rFont val="Calibri"/>
        <family val="2"/>
        <scheme val="minor"/>
      </rPr>
      <t>2</t>
    </r>
    <r>
      <rPr>
        <b/>
        <sz val="11"/>
        <color theme="1"/>
        <rFont val="Calibri"/>
        <family val="2"/>
        <scheme val="minor"/>
      </rPr>
      <t>e)</t>
    </r>
  </si>
  <si>
    <t>TOTAL SCOPE 3 
INDIRECT INVESTMENT EXPECTED</t>
  </si>
  <si>
    <r>
      <t>SCOPE 3 AVERAGE INDIRECT COST TO DECARBONISE (PER tCO</t>
    </r>
    <r>
      <rPr>
        <b/>
        <vertAlign val="subscript"/>
        <sz val="11"/>
        <color theme="1"/>
        <rFont val="Calibri"/>
        <family val="2"/>
        <scheme val="minor"/>
      </rPr>
      <t>2</t>
    </r>
    <r>
      <rPr>
        <b/>
        <sz val="11"/>
        <color theme="1"/>
        <rFont val="Calibri"/>
        <family val="2"/>
        <scheme val="minor"/>
      </rPr>
      <t>e)</t>
    </r>
  </si>
  <si>
    <r>
      <t>SCOPE 3 AVERAGE EXTERNAL COST TO DECARBONISE (PER tCO</t>
    </r>
    <r>
      <rPr>
        <b/>
        <vertAlign val="subscript"/>
        <sz val="11"/>
        <color theme="1"/>
        <rFont val="Calibri"/>
        <family val="2"/>
        <scheme val="minor"/>
      </rPr>
      <t>2</t>
    </r>
    <r>
      <rPr>
        <b/>
        <sz val="11"/>
        <color theme="1"/>
        <rFont val="Calibri"/>
        <family val="2"/>
        <scheme val="minor"/>
      </rPr>
      <t>e)</t>
    </r>
  </si>
  <si>
    <t>TOTAL SCOPE 3 COSTS EXPECTED</t>
  </si>
  <si>
    <r>
      <t>TOTAL SCOPE 3 AVERAGE COST TO DECARBONISE (PER tCO</t>
    </r>
    <r>
      <rPr>
        <b/>
        <vertAlign val="subscript"/>
        <sz val="11"/>
        <color theme="1"/>
        <rFont val="Calibri"/>
        <family val="2"/>
        <scheme val="minor"/>
      </rPr>
      <t>2</t>
    </r>
    <r>
      <rPr>
        <b/>
        <sz val="11"/>
        <color theme="1"/>
        <rFont val="Calibri"/>
        <family val="2"/>
        <scheme val="minor"/>
      </rPr>
      <t>e)</t>
    </r>
  </si>
  <si>
    <r>
      <rPr>
        <b/>
        <sz val="11"/>
        <color theme="1"/>
        <rFont val="Calibri"/>
        <family val="2"/>
        <scheme val="minor"/>
      </rPr>
      <t>EMISSIONS ANALYSIS</t>
    </r>
    <r>
      <rPr>
        <sz val="11"/>
        <color theme="1"/>
        <rFont val="Calibri"/>
        <family val="2"/>
        <scheme val="minor"/>
      </rPr>
      <t xml:space="preserve">
'</t>
    </r>
    <r>
      <rPr>
        <b/>
        <sz val="11"/>
        <color theme="1"/>
        <rFont val="Calibri"/>
        <family val="2"/>
        <scheme val="minor"/>
      </rPr>
      <t>Emissions Projection</t>
    </r>
    <r>
      <rPr>
        <sz val="11"/>
        <color theme="1"/>
        <rFont val="Calibri"/>
        <family val="2"/>
        <scheme val="minor"/>
      </rPr>
      <t>' Tab - Table showing annual expected emissions for each category based on the chosen modelled scenario upto 2050.
'</t>
    </r>
    <r>
      <rPr>
        <b/>
        <sz val="11"/>
        <color theme="1"/>
        <rFont val="Calibri"/>
        <family val="2"/>
        <scheme val="minor"/>
      </rPr>
      <t>Emissions Graph</t>
    </r>
    <r>
      <rPr>
        <sz val="11"/>
        <color theme="1"/>
        <rFont val="Calibri"/>
        <family val="2"/>
        <scheme val="minor"/>
      </rPr>
      <t xml:space="preserve">' Tab - Shows the Emissions Projection table in chart form showing the projected carbon emissions for the chosen scenarios upto 2050
</t>
    </r>
    <r>
      <rPr>
        <b/>
        <sz val="11"/>
        <color rgb="FFFF0000"/>
        <rFont val="Calibri"/>
        <family val="2"/>
        <scheme val="minor"/>
      </rPr>
      <t>ACTION:</t>
    </r>
    <r>
      <rPr>
        <sz val="11"/>
        <color theme="1"/>
        <rFont val="Calibri"/>
        <family val="2"/>
        <scheme val="minor"/>
      </rPr>
      <t xml:space="preserve"> </t>
    </r>
    <r>
      <rPr>
        <b/>
        <sz val="11"/>
        <color rgb="FF0070C0"/>
        <rFont val="Calibri"/>
        <family val="2"/>
        <scheme val="minor"/>
      </rPr>
      <t>Double-click on the table and graph below to be directed to the relevant tabs.</t>
    </r>
  </si>
  <si>
    <r>
      <rPr>
        <b/>
        <sz val="11"/>
        <color theme="1"/>
        <rFont val="Calibri"/>
        <family val="2"/>
        <scheme val="minor"/>
      </rPr>
      <t xml:space="preserve">INVESTMENT ANALYSIS
</t>
    </r>
    <r>
      <rPr>
        <sz val="11"/>
        <color theme="1"/>
        <rFont val="Calibri"/>
        <family val="2"/>
        <scheme val="minor"/>
      </rPr>
      <t xml:space="preserve">
</t>
    </r>
    <r>
      <rPr>
        <b/>
        <sz val="11"/>
        <color theme="1"/>
        <rFont val="Calibri"/>
        <family val="2"/>
        <scheme val="minor"/>
      </rPr>
      <t>'Programme Phasing'</t>
    </r>
    <r>
      <rPr>
        <sz val="11"/>
        <color theme="1"/>
        <rFont val="Calibri"/>
        <family val="2"/>
        <scheme val="minor"/>
      </rPr>
      <t xml:space="preserve"> Tab - You can now see the annual expected financial investment/cost for each category based on the chosen modelled scenario upto 2050 the Scopes 1 and 2 Table, and Scope 3 Table separately.
In both Tables, there are columns included for Cost Adjustments (Procurement, Building condition, Operational Impact, and Other) which allow the user to add cost uplifts (in %) in the </t>
    </r>
    <r>
      <rPr>
        <b/>
        <u/>
        <sz val="11"/>
        <color theme="7"/>
        <rFont val="Calibri"/>
        <family val="2"/>
        <scheme val="minor"/>
      </rPr>
      <t>YELLOW</t>
    </r>
    <r>
      <rPr>
        <sz val="11"/>
        <color theme="1"/>
        <rFont val="Calibri"/>
        <family val="2"/>
        <scheme val="minor"/>
      </rPr>
      <t xml:space="preserve"> cells.
Explainers for these adjustments are available at the top right hand corner of the tab. If you select 'Other', please add a description of the adjustment in the 'Comment' added to the cell (when you hover over cell).
</t>
    </r>
    <r>
      <rPr>
        <b/>
        <sz val="11"/>
        <color theme="1"/>
        <rFont val="Calibri"/>
        <family val="2"/>
        <scheme val="minor"/>
      </rPr>
      <t>'Investment Graph'</t>
    </r>
    <r>
      <rPr>
        <sz val="11"/>
        <color theme="1"/>
        <rFont val="Calibri"/>
        <family val="2"/>
        <scheme val="minor"/>
      </rPr>
      <t xml:space="preserve"> Tab - Shows the Programme Phasing table in chart form showing the profile of direct and indirect investment for the chosen scenarios upto 2050
</t>
    </r>
    <r>
      <rPr>
        <b/>
        <sz val="11"/>
        <color rgb="FFFF0000"/>
        <rFont val="Calibri"/>
        <family val="2"/>
        <scheme val="minor"/>
      </rPr>
      <t xml:space="preserve">WORKED EXAMPLE BELOW </t>
    </r>
    <r>
      <rPr>
        <b/>
        <sz val="11"/>
        <color theme="1"/>
        <rFont val="Calibri"/>
        <family val="2"/>
        <scheme val="minor"/>
      </rPr>
      <t xml:space="preserve">- We have input various uplifts (in %) to illustrate the the % increase added to the annual investment required for the scenario selected for that particular category. 
</t>
    </r>
    <r>
      <rPr>
        <b/>
        <sz val="11"/>
        <color rgb="FFFF0000"/>
        <rFont val="Calibri"/>
        <family val="2"/>
        <scheme val="minor"/>
      </rPr>
      <t>ACTION</t>
    </r>
    <r>
      <rPr>
        <b/>
        <sz val="11"/>
        <color theme="1"/>
        <rFont val="Calibri"/>
        <family val="2"/>
        <scheme val="minor"/>
      </rPr>
      <t xml:space="preserve">: Have a go at changing the Cost Adjustment Uplift values (%) and see how the annual investment figures change in the Table and in the Investment Graph tab. 
</t>
    </r>
    <r>
      <rPr>
        <b/>
        <sz val="11"/>
        <color rgb="FF0070C0"/>
        <rFont val="Calibri"/>
        <family val="2"/>
        <scheme val="minor"/>
      </rPr>
      <t>Double-click on the tables and graph below to be directed to the relevant tabs.</t>
    </r>
    <r>
      <rPr>
        <sz val="11"/>
        <color rgb="FF0070C0"/>
        <rFont val="Calibri"/>
        <family val="2"/>
        <scheme val="minor"/>
      </rPr>
      <t xml:space="preserve">
</t>
    </r>
  </si>
  <si>
    <r>
      <t>TOTAL AVERAGE COST TO DECARBONISE (PER tCO</t>
    </r>
    <r>
      <rPr>
        <b/>
        <vertAlign val="subscript"/>
        <sz val="11"/>
        <color theme="1"/>
        <rFont val="Calibri"/>
        <family val="2"/>
        <scheme val="minor"/>
      </rPr>
      <t>2</t>
    </r>
    <r>
      <rPr>
        <b/>
        <sz val="11"/>
        <color theme="1"/>
        <rFont val="Calibri"/>
        <family val="2"/>
        <scheme val="minor"/>
      </rPr>
      <t>e)</t>
    </r>
  </si>
  <si>
    <t>GUIDANCE</t>
  </si>
  <si>
    <t>NET ZERO TARGET SCENARIOS</t>
  </si>
  <si>
    <t>SCOPE 3 OPPORTUNITY TABLE</t>
  </si>
  <si>
    <t>SCOPE 1&amp;2 OPPORTUNITY TABLE</t>
  </si>
  <si>
    <r>
      <rPr>
        <b/>
        <sz val="11"/>
        <color rgb="FF404040"/>
        <rFont val="Calibri"/>
        <family val="2"/>
        <scheme val="minor"/>
      </rPr>
      <t>Step 4: Review results.</t>
    </r>
    <r>
      <rPr>
        <sz val="11"/>
        <color rgb="FF404040"/>
        <rFont val="Calibri"/>
        <family val="2"/>
        <scheme val="minor"/>
      </rPr>
      <t xml:space="preserve"> The analysis shows multiple results, detailed below:</t>
    </r>
  </si>
  <si>
    <r>
      <t xml:space="preserve">The tabs within this tool are colour coded based on the expected audience. Those in </t>
    </r>
    <r>
      <rPr>
        <b/>
        <sz val="11"/>
        <color theme="4"/>
        <rFont val="Calibri"/>
        <family val="2"/>
        <scheme val="minor"/>
      </rPr>
      <t>blue</t>
    </r>
    <r>
      <rPr>
        <sz val="11"/>
        <color rgb="FF404040"/>
        <rFont val="Calibri"/>
        <family val="2"/>
        <scheme val="minor"/>
      </rPr>
      <t xml:space="preserve"> are for guidance on how to use the calculator, those in </t>
    </r>
    <r>
      <rPr>
        <b/>
        <sz val="11"/>
        <color theme="0" tint="-0.34998626667073579"/>
        <rFont val="Calibri"/>
        <family val="2"/>
        <scheme val="minor"/>
      </rPr>
      <t xml:space="preserve">grey </t>
    </r>
    <r>
      <rPr>
        <sz val="11"/>
        <color rgb="FF404040"/>
        <rFont val="Calibri"/>
        <family val="2"/>
        <scheme val="minor"/>
      </rPr>
      <t xml:space="preserve">are relevant to the whole tool, those in </t>
    </r>
    <r>
      <rPr>
        <b/>
        <sz val="11"/>
        <color rgb="FFF59C38"/>
        <rFont val="Calibri"/>
        <family val="2"/>
        <scheme val="minor"/>
      </rPr>
      <t>orange</t>
    </r>
    <r>
      <rPr>
        <sz val="11"/>
        <color rgb="FF404040"/>
        <rFont val="Calibri"/>
        <family val="2"/>
        <scheme val="minor"/>
      </rPr>
      <t xml:space="preserve"> are for financially focused users, and those in </t>
    </r>
    <r>
      <rPr>
        <b/>
        <sz val="11"/>
        <color rgb="FF00B050"/>
        <rFont val="Calibri"/>
        <family val="2"/>
        <scheme val="minor"/>
      </rPr>
      <t>green</t>
    </r>
    <r>
      <rPr>
        <sz val="11"/>
        <color rgb="FF404040"/>
        <rFont val="Calibri"/>
        <family val="2"/>
        <scheme val="minor"/>
      </rPr>
      <t xml:space="preserve"> are for sustainability focussed users. </t>
    </r>
  </si>
  <si>
    <r>
      <t xml:space="preserve">Step 3: Tailor Investment Programme for your institution (if required). </t>
    </r>
    <r>
      <rPr>
        <sz val="11"/>
        <color rgb="FF404040"/>
        <rFont val="Calibri"/>
        <family val="2"/>
        <scheme val="minor"/>
      </rPr>
      <t xml:space="preserve">On the 'Programme Phasing' Tab, specific uplift mark-ups (%) can be added to tailor the calculations to reflect the nuances of your institution, e.g. Building Conditions, Procurement Costs, Operational Costs and any Other factors that may affect your institution. An explanation of the different options available is given in the Guidance section at the top of the tab.  </t>
    </r>
  </si>
  <si>
    <t>This calculator has been developed to allow users to implement the recommendations contained in the report 'The Cost of Net Zero'</t>
  </si>
  <si>
    <t>Whilst institutions are developing their carbon targets and plans to reach net-zero there is very little guidance on how much carbon mitigation and reduction activities will actually cost. The Report and this calculator will provide universities and colleges with the information they need to decide which actions to take, estimate the costs and benefits and develop a costings plan to turn net-zero plans into reality.</t>
  </si>
  <si>
    <r>
      <rPr>
        <b/>
        <sz val="11"/>
        <color rgb="FF404040"/>
        <rFont val="Calibri"/>
        <family val="2"/>
        <scheme val="minor"/>
      </rPr>
      <t>Step 1: Enter your footprint.</t>
    </r>
    <r>
      <rPr>
        <sz val="11"/>
        <color rgb="FF404040"/>
        <rFont val="Calibri"/>
        <family val="2"/>
        <scheme val="minor"/>
      </rPr>
      <t xml:space="preserve"> Your footprint needs to be entered onto the 'High Level' tab, into the yellow cells aligned to the Standardised Carbon Emissions Reporting Framework. Details of how to account for your emissions in this manner can be found here:  </t>
    </r>
    <r>
      <rPr>
        <b/>
        <u/>
        <sz val="11"/>
        <color rgb="FF0070C0"/>
        <rFont val="Calibri"/>
        <family val="2"/>
        <scheme val="minor"/>
      </rPr>
      <t>https://www.eauc.org.uk/scef</t>
    </r>
  </si>
  <si>
    <t>This will set institutions up with the  information needed to plan finance and implement decarbonisation actions to achieve its Net Zero ambitions.</t>
  </si>
  <si>
    <r>
      <t>a.</t>
    </r>
    <r>
      <rPr>
        <sz val="11"/>
        <color rgb="FF404040"/>
        <rFont val="Times New Roman"/>
        <family val="1"/>
      </rPr>
      <t xml:space="preserve">      </t>
    </r>
    <r>
      <rPr>
        <b/>
        <sz val="11"/>
        <color rgb="FF404040"/>
        <rFont val="Calibri"/>
        <family val="2"/>
        <scheme val="minor"/>
      </rPr>
      <t>Conduct high level analysis</t>
    </r>
    <r>
      <rPr>
        <sz val="11"/>
        <color rgb="FF404040"/>
        <rFont val="Calibri"/>
        <family val="2"/>
        <scheme val="minor"/>
      </rPr>
      <t xml:space="preserve"> - Enter your carbon footprint aligned to the Standardised Carbon Emissions Framework (SCEF) and produce a high-level estimated cost of decarbonisation, which can be adjusted based on which emissions reduction measures you have already completed and any cost adjustments to tailor the cost to reflect your institution's particular circumstances.</t>
    </r>
  </si>
  <si>
    <r>
      <t>b.</t>
    </r>
    <r>
      <rPr>
        <sz val="11"/>
        <color rgb="FF404040"/>
        <rFont val="Times New Roman"/>
        <family val="1"/>
      </rPr>
      <t xml:space="preserve">      </t>
    </r>
    <r>
      <rPr>
        <b/>
        <sz val="11"/>
        <color rgb="FF404040"/>
        <rFont val="Calibri"/>
        <family val="2"/>
        <scheme val="minor"/>
      </rPr>
      <t>Conduct planning</t>
    </r>
    <r>
      <rPr>
        <sz val="11"/>
        <color rgb="FF404040"/>
        <rFont val="Calibri"/>
        <family val="2"/>
        <scheme val="minor"/>
      </rPr>
      <t xml:space="preserve"> - Select potential emissions reduction measures from a database of opportunities to create a project list and better understand the cost range and payback of implementing those measures.</t>
    </r>
  </si>
  <si>
    <t>Users are advised to read 'Guidance' tab and familiarise themselves with the 'Detailed Step by Step Process' tab in this document and also the separate 'Worked Example - HE' document for HE users and 'Worked Example - FE' document for FE users that accompanies this calculator. The 'Worked Example' documents are identical to this calculator, but use an example HE and FE institution's carbon footprint to show what the final results could look like for a HE or FE institution respectively.</t>
  </si>
  <si>
    <r>
      <rPr>
        <b/>
        <sz val="14"/>
        <color theme="1"/>
        <rFont val="Calibri"/>
        <family val="2"/>
        <scheme val="minor"/>
      </rPr>
      <t>GUIDANCE</t>
    </r>
    <r>
      <rPr>
        <sz val="11"/>
        <color theme="1"/>
        <rFont val="Calibri"/>
        <family val="2"/>
        <scheme val="minor"/>
      </rPr>
      <t xml:space="preserve">
This table provides you a summary list of opportunities you can review within your organisation to decarbonise. This list is not intended to provide all of the detail what each of these measures involve as this can mean very different things from institution to institution, but is aimed at giving users a focus for how implementing a measure could look for your institution. If further clarity is required for what each measure entail, it would be advisable to speak to someone with knowledge and experience in the Sustainability sector. Each measure has a summary of the availability of supply, the timeframe it is likely to be viable to consider starting implementation, the cost range and payback range of a typical investment in a project of that type. </t>
    </r>
    <r>
      <rPr>
        <b/>
        <sz val="11"/>
        <color theme="1"/>
        <rFont val="Calibri"/>
        <family val="2"/>
        <scheme val="minor"/>
      </rPr>
      <t xml:space="preserve">It is important to note that the Cost Ranges used are best estimates and can vary for institutions due to a wide range of factors. It can be changed according to the users best knowledge. </t>
    </r>
    <r>
      <rPr>
        <sz val="11"/>
        <color theme="1"/>
        <rFont val="Calibri"/>
        <family val="2"/>
        <scheme val="minor"/>
      </rPr>
      <t>The list can be filtered by the categories of the GHG Protocol. The columns on the far right (in Yellow) has a dropdown menu that allows you mark up whether a particular measure is useful for your institution or not, and even if it has been already implemented, or under review. 
If you have chosen to have renewable electricity supply and are accounting for your emissions targets on a Market-based approach (as per the GHG Protocol Scope 2 guidance), or have extensive onsite generation, then you will find the opportunities outlined below in the Purchased Electricity list are less beneficial in decarbonising your organisation as they will either not contribute to decarbonisation, or will have a smaller impact. They have been included in the list because this tool models carbon emissions on a Location-based approach (as per the GHG Protocol Scope 2 guidance) and under that approach, there is still direct carbon benefit in reducing your Purchased Electricity emissions. It should be noted that taking action in this area is likely to always be beneficial as energy savings can contribute significant financial savings to the institution.</t>
    </r>
  </si>
  <si>
    <t>Approach taken for calculating decarbonisation costs</t>
  </si>
  <si>
    <r>
      <t>Users are requested to read the accompanying report, '</t>
    </r>
    <r>
      <rPr>
        <b/>
        <sz val="11"/>
        <color theme="1"/>
        <rFont val="Calibri"/>
        <family val="2"/>
        <scheme val="minor"/>
      </rPr>
      <t>The Cost of Net Zero</t>
    </r>
    <r>
      <rPr>
        <sz val="11"/>
        <color theme="1"/>
        <rFont val="Calibri"/>
        <family val="2"/>
        <scheme val="minor"/>
      </rPr>
      <t>' for the HE / FE Sector, to get a more detailed understanding of the overall methodology undertaken for this project.</t>
    </r>
  </si>
  <si>
    <t>Click here for further information on and to access the 6th Carbon Budget</t>
  </si>
  <si>
    <t>It is important to note that the costs given in the investment tabs relate to additional expenditure associated with reaching Net Zero. For example, if the solution would be something typically done as a marginal improvement on top of existing expenditure, the investment figure provided would only show the marginal improvement cost, not the whole expenditure. If you would typically retrofit as a solution to reaching Net Zero, the investment cost provided will be the whole cost for this solution</t>
  </si>
  <si>
    <t>In order to calculate both the cost and benefit figures that feed into this calculator, the underlying research used emissions projection from the Future Energy Scenarios published by National Grid and the 6th Carbon Budget published by the Committee on Climate Change. Both of these sources have  been used for an extensive list of carbon reduction measures. Where it has not been possible to identify a cost and benefit figure, Energise has prepared a 'business case' (using the RETScreen Energy Management software) and accordingly modelled the figures required for investment. The cost per tonne of investment is based on the median payback related to a specific decarbonisation area.</t>
  </si>
  <si>
    <t>Click here for further information the Future Energy Scenarios (FES)</t>
  </si>
  <si>
    <r>
      <rPr>
        <b/>
        <sz val="14"/>
        <color theme="1"/>
        <rFont val="Calibri"/>
        <family val="2"/>
        <scheme val="minor"/>
      </rPr>
      <t>GUIDANCE</t>
    </r>
    <r>
      <rPr>
        <b/>
        <sz val="11"/>
        <color theme="1"/>
        <rFont val="Calibri"/>
        <family val="2"/>
        <scheme val="minor"/>
      </rPr>
      <t xml:space="preserve">
</t>
    </r>
    <r>
      <rPr>
        <sz val="11"/>
        <color theme="1"/>
        <rFont val="Calibri"/>
        <family val="2"/>
        <scheme val="minor"/>
      </rPr>
      <t xml:space="preserve">
This tab allows you to identify how much of each programme will be delivered in each year. You can either select a target date for reaching Net Zero (100% decarbonisation) using the dropdown below or enter your own bespoke reduction pathway. 
The percentage reduction figures presented for the different target dates are based on emissions projections from the Future Energy Scenarios from National Grid and the 6th Carbon Budget from the Committee on Climate Change. Please note that there may be instances where a specific Net Zero target date is selected but emissions do not reach 100% by that year for all SCEF categories. You can find further detail of the scenarios detailed in the grey tabs at the back of the workbook.
</t>
    </r>
    <r>
      <rPr>
        <b/>
        <sz val="11"/>
        <color theme="1"/>
        <rFont val="Calibri"/>
        <family val="2"/>
        <scheme val="minor"/>
      </rPr>
      <t>BESPOKE EMISSIONS REDUCTION TRAJECTORIES/BESPOKE NET ZERO TARGET</t>
    </r>
    <r>
      <rPr>
        <sz val="11"/>
        <color theme="1"/>
        <rFont val="Calibri"/>
        <family val="2"/>
        <scheme val="minor"/>
      </rPr>
      <t>: If you would like to add your own bespoke emissions reduction trajectory you can do this using the 'Bespoke Scenario Table' below. Enter the total expected reduction of emissions in percentage terms, aligned to the SCEF categories. For example, if you have set a target to remove natural gas boilers from your estate by a 2030, you would expect to see this line item reaching 100% by 2030. Further explanation can be found below.</t>
    </r>
  </si>
  <si>
    <t>BESPOKE NET ZERO TARGET TABLE (for use when the "Bespoke" scenario has been chosen for Scope 1 and 2 and / or Scope 3. Please leave blank otherwise)</t>
  </si>
  <si>
    <t>Financed emissions outside scope of this project</t>
  </si>
  <si>
    <t>Indirect = the cost and benefit are indirectly paid for (i.e. part of a wider procurement contract/the return on investment would be received by a third party and then passed on at their discretion commercially)</t>
  </si>
  <si>
    <t>External cost = cost associated with carbon footprint where the institution is not expected absorb the cost of decarbonisation (either directly or indirectly) - e.g. students pay for it</t>
  </si>
  <si>
    <r>
      <t>Residual emissions (tCO</t>
    </r>
    <r>
      <rPr>
        <b/>
        <vertAlign val="subscript"/>
        <sz val="11"/>
        <color theme="1"/>
        <rFont val="Calibri"/>
        <family val="2"/>
        <scheme val="minor"/>
      </rPr>
      <t>2</t>
    </r>
    <r>
      <rPr>
        <b/>
        <sz val="11"/>
        <color theme="1"/>
        <rFont val="Calibri"/>
        <family val="2"/>
        <scheme val="minor"/>
      </rPr>
      <t xml:space="preserve">e) 
</t>
    </r>
    <r>
      <rPr>
        <i/>
        <sz val="11"/>
        <color rgb="FFFF0000"/>
        <rFont val="Calibri"/>
        <family val="2"/>
        <scheme val="minor"/>
      </rPr>
      <t>(Will require offsetting to reach Net Zero)</t>
    </r>
  </si>
  <si>
    <t>Residual emissions will require offsetting to reach Net Zero</t>
  </si>
  <si>
    <t>Offsetting</t>
  </si>
  <si>
    <t>It is important to note that there are likely to be residual emissions projected to remain in 2050. This calculator does not include the cost of offsetting. These emissions will need to be offset through a credible offsetting provider.</t>
  </si>
  <si>
    <t xml:space="preserve">See EAUC's Carbon Coalition Principles on Offsetting for more information. </t>
  </si>
  <si>
    <t xml:space="preserve"> https://uwoqr0v42gx.typeform.com/to/deheZ93d</t>
  </si>
  <si>
    <t>We’d like to hear your feedback on the calculator, via a short set of questions. Please submit your feedback here:</t>
  </si>
  <si>
    <t>Please select a target date for reaching Net Zero for Scopes 1 and 2 emissions categories below:</t>
  </si>
  <si>
    <t>Please select a target date for reaching Net Zero for Scope 3 emissions categories below:</t>
  </si>
  <si>
    <r>
      <t xml:space="preserve">To complete this table, you will need to enter the total expected reduction of emissions in percentage terms in each year. The values should be cumulative. So if in 2023 you have completed 10% of a programme, and by 2024, 20% is complete, then the values should be entered as 10% and 20% into those years respectively for the relevant category of the SCEF.
</t>
    </r>
    <r>
      <rPr>
        <b/>
        <sz val="11"/>
        <color theme="1"/>
        <rFont val="Calibri"/>
        <family val="2"/>
        <scheme val="minor"/>
      </rPr>
      <t>Once you've done this, make sure you've selected 'Bespoke' in the Net Zero Target Year date fields above.</t>
    </r>
  </si>
  <si>
    <t>Square meterage of estate</t>
  </si>
  <si>
    <t>Cost per sq.m (in £)</t>
  </si>
  <si>
    <r>
      <t>On the '</t>
    </r>
    <r>
      <rPr>
        <b/>
        <sz val="11"/>
        <rFont val="Calibri"/>
        <family val="2"/>
        <scheme val="minor"/>
      </rPr>
      <t>Net Zero Scenario Target Year</t>
    </r>
    <r>
      <rPr>
        <sz val="11"/>
        <rFont val="Calibri"/>
        <family val="2"/>
        <scheme val="minor"/>
      </rPr>
      <t xml:space="preserve">' tab - You can select from a number of scenarios in the drop-down menu in the </t>
    </r>
    <r>
      <rPr>
        <b/>
        <u/>
        <sz val="11"/>
        <color theme="7"/>
        <rFont val="Calibri"/>
        <family val="2"/>
        <scheme val="minor"/>
      </rPr>
      <t>YELLOW</t>
    </r>
    <r>
      <rPr>
        <b/>
        <sz val="11"/>
        <rFont val="Calibri"/>
        <family val="2"/>
        <scheme val="minor"/>
      </rPr>
      <t xml:space="preserve"> </t>
    </r>
    <r>
      <rPr>
        <sz val="11"/>
        <rFont val="Calibri"/>
        <family val="2"/>
        <scheme val="minor"/>
      </rPr>
      <t>cells (</t>
    </r>
    <r>
      <rPr>
        <b/>
        <sz val="11"/>
        <rFont val="Calibri"/>
        <family val="2"/>
        <scheme val="minor"/>
      </rPr>
      <t>BAU, 2030, 2035, 2040, 2045, 2050</t>
    </r>
    <r>
      <rPr>
        <sz val="11"/>
        <rFont val="Calibri"/>
        <family val="2"/>
        <scheme val="minor"/>
      </rPr>
      <t xml:space="preserve">) for Scope 1 and 2 emissions and Scope 3 emissions separately. This will provide you a scenario model for the target year you select and the table will show you the percentage (%) reductions required each year. 
Alternatively, you can scroll down and choose a </t>
    </r>
    <r>
      <rPr>
        <b/>
        <sz val="11"/>
        <rFont val="Calibri"/>
        <family val="2"/>
        <scheme val="minor"/>
      </rPr>
      <t>Bespoke</t>
    </r>
    <r>
      <rPr>
        <sz val="11"/>
        <rFont val="Calibri"/>
        <family val="2"/>
        <scheme val="minor"/>
      </rPr>
      <t xml:space="preserve"> approach where you can define your own pace. 
</t>
    </r>
    <r>
      <rPr>
        <b/>
        <sz val="11"/>
        <color rgb="FFFF0000"/>
        <rFont val="Calibri"/>
        <family val="2"/>
        <scheme val="minor"/>
      </rPr>
      <t>WORKED EXAMPLE BELOW -</t>
    </r>
    <r>
      <rPr>
        <b/>
        <sz val="11"/>
        <rFont val="Calibri"/>
        <family val="2"/>
        <scheme val="minor"/>
      </rPr>
      <t xml:space="preserve"> We have selected '2040' as a Net Zero Target Year for all Scope 1 and 2 emission categories and '2050' as a Net Zero Target Year for all Scope 3 emissions categories.
</t>
    </r>
    <r>
      <rPr>
        <b/>
        <sz val="11"/>
        <color rgb="FFFF0000"/>
        <rFont val="Calibri"/>
        <family val="2"/>
        <scheme val="minor"/>
      </rPr>
      <t>ACTION:</t>
    </r>
    <r>
      <rPr>
        <b/>
        <sz val="11"/>
        <rFont val="Calibri"/>
        <family val="2"/>
        <scheme val="minor"/>
      </rPr>
      <t xml:space="preserve"> Have a go at changing the Net Zero Target Year and see how the annual emission reduction (%) changes. </t>
    </r>
    <r>
      <rPr>
        <sz val="11"/>
        <rFont val="Calibri"/>
        <family val="2"/>
        <scheme val="minor"/>
      </rPr>
      <t xml:space="preserve">
</t>
    </r>
    <r>
      <rPr>
        <b/>
        <sz val="11"/>
        <color rgb="FF0070C0"/>
        <rFont val="Calibri"/>
        <family val="2"/>
        <scheme val="minor"/>
      </rPr>
      <t>Double-click on the tables below to be directed to the relevant tabs and sections.</t>
    </r>
  </si>
  <si>
    <t>OR</t>
  </si>
  <si>
    <r>
      <t>Once you have calculated your footprint, the emissions needs to be entered onto the '</t>
    </r>
    <r>
      <rPr>
        <b/>
        <sz val="11"/>
        <color theme="1"/>
        <rFont val="Calibri"/>
        <family val="2"/>
        <scheme val="minor"/>
      </rPr>
      <t>High Level</t>
    </r>
    <r>
      <rPr>
        <sz val="11"/>
        <color theme="1"/>
        <rFont val="Calibri"/>
        <family val="2"/>
        <scheme val="minor"/>
      </rPr>
      <t xml:space="preserve">' tab, into the </t>
    </r>
    <r>
      <rPr>
        <b/>
        <u/>
        <sz val="11"/>
        <color theme="7"/>
        <rFont val="Calibri"/>
        <family val="2"/>
        <scheme val="minor"/>
      </rPr>
      <t>YELLOW</t>
    </r>
    <r>
      <rPr>
        <b/>
        <sz val="11"/>
        <color theme="7"/>
        <rFont val="Calibri"/>
        <family val="2"/>
        <scheme val="minor"/>
      </rPr>
      <t xml:space="preserve"> </t>
    </r>
    <r>
      <rPr>
        <sz val="11"/>
        <color theme="1"/>
        <rFont val="Calibri"/>
        <family val="2"/>
        <scheme val="minor"/>
      </rPr>
      <t xml:space="preserve">cells aligned to the Standardised Carbon Emissions Reporting Framework. 
</t>
    </r>
    <r>
      <rPr>
        <b/>
        <sz val="11"/>
        <color theme="1"/>
        <rFont val="Calibri"/>
        <family val="2"/>
        <scheme val="minor"/>
      </rPr>
      <t xml:space="preserve">Square Meterage of Estate: </t>
    </r>
    <r>
      <rPr>
        <sz val="11"/>
        <color theme="1"/>
        <rFont val="Calibri"/>
        <family val="2"/>
        <scheme val="minor"/>
      </rPr>
      <t xml:space="preserve">Add square meterage of estate
</t>
    </r>
    <r>
      <rPr>
        <b/>
        <sz val="11"/>
        <color theme="1"/>
        <rFont val="Calibri"/>
        <family val="2"/>
        <scheme val="minor"/>
      </rPr>
      <t>Carbon footprint (tCO2e) Column:</t>
    </r>
    <r>
      <rPr>
        <sz val="11"/>
        <color theme="1"/>
        <rFont val="Calibri"/>
        <family val="2"/>
        <scheme val="minor"/>
      </rPr>
      <t xml:space="preserve"> Add Carbon Footprint
</t>
    </r>
    <r>
      <rPr>
        <b/>
        <sz val="11"/>
        <color theme="1"/>
        <rFont val="Calibri"/>
        <family val="2"/>
        <scheme val="minor"/>
      </rPr>
      <t xml:space="preserve">Cost Route Column: </t>
    </r>
    <r>
      <rPr>
        <sz val="11"/>
        <color theme="1"/>
        <rFont val="Calibri"/>
        <family val="2"/>
        <scheme val="minor"/>
      </rPr>
      <t xml:space="preserve">Please select whether the emissions are </t>
    </r>
    <r>
      <rPr>
        <b/>
        <i/>
        <sz val="11"/>
        <color theme="1"/>
        <rFont val="Calibri"/>
        <family val="2"/>
        <scheme val="minor"/>
      </rPr>
      <t>Direct</t>
    </r>
    <r>
      <rPr>
        <i/>
        <sz val="11"/>
        <color theme="1"/>
        <rFont val="Calibri"/>
        <family val="2"/>
        <scheme val="minor"/>
      </rPr>
      <t xml:space="preserve"> </t>
    </r>
    <r>
      <rPr>
        <sz val="11"/>
        <color theme="1"/>
        <rFont val="Calibri"/>
        <family val="2"/>
        <scheme val="minor"/>
      </rPr>
      <t xml:space="preserve">or </t>
    </r>
    <r>
      <rPr>
        <b/>
        <i/>
        <sz val="11"/>
        <color theme="1"/>
        <rFont val="Calibri"/>
        <family val="2"/>
        <scheme val="minor"/>
      </rPr>
      <t>Indirect or External Cost</t>
    </r>
    <r>
      <rPr>
        <sz val="11"/>
        <color theme="1"/>
        <rFont val="Calibri"/>
        <family val="2"/>
        <scheme val="minor"/>
      </rPr>
      <t xml:space="preserve">
</t>
    </r>
    <r>
      <rPr>
        <b/>
        <sz val="11"/>
        <color theme="1"/>
        <rFont val="Calibri"/>
        <family val="2"/>
        <scheme val="minor"/>
      </rPr>
      <t xml:space="preserve">% Programme Implemented Column: </t>
    </r>
    <r>
      <rPr>
        <sz val="11"/>
        <color theme="1"/>
        <rFont val="Calibri"/>
        <family val="2"/>
        <scheme val="minor"/>
      </rPr>
      <t xml:space="preserve">If any of the emissions categories have already started a reduction programme, please add Percentage (%) of programme implemented.
</t>
    </r>
    <r>
      <rPr>
        <i/>
        <sz val="11"/>
        <color theme="1"/>
        <rFont val="Calibri"/>
        <family val="2"/>
        <scheme val="minor"/>
      </rPr>
      <t xml:space="preserve">
</t>
    </r>
    <r>
      <rPr>
        <sz val="11"/>
        <color theme="1"/>
        <rFont val="Calibri"/>
        <family val="2"/>
        <scheme val="minor"/>
      </rPr>
      <t>This will then give you the cost figures for '</t>
    </r>
    <r>
      <rPr>
        <b/>
        <i/>
        <sz val="11"/>
        <color theme="1"/>
        <rFont val="Calibri"/>
        <family val="2"/>
        <scheme val="minor"/>
      </rPr>
      <t>Estimated Direct Costs</t>
    </r>
    <r>
      <rPr>
        <sz val="11"/>
        <color theme="1"/>
        <rFont val="Calibri"/>
        <family val="2"/>
        <scheme val="minor"/>
      </rPr>
      <t>', '</t>
    </r>
    <r>
      <rPr>
        <b/>
        <i/>
        <sz val="11"/>
        <color theme="1"/>
        <rFont val="Calibri"/>
        <family val="2"/>
        <scheme val="minor"/>
      </rPr>
      <t>Estimated Indirect Costs</t>
    </r>
    <r>
      <rPr>
        <sz val="11"/>
        <color theme="1"/>
        <rFont val="Calibri"/>
        <family val="2"/>
        <scheme val="minor"/>
      </rPr>
      <t>', '</t>
    </r>
    <r>
      <rPr>
        <b/>
        <i/>
        <sz val="11"/>
        <color theme="1"/>
        <rFont val="Calibri"/>
        <family val="2"/>
        <scheme val="minor"/>
      </rPr>
      <t>Estimated External Costs</t>
    </r>
    <r>
      <rPr>
        <sz val="11"/>
        <color theme="1"/>
        <rFont val="Calibri"/>
        <family val="2"/>
        <scheme val="minor"/>
      </rPr>
      <t xml:space="preserve">', and </t>
    </r>
    <r>
      <rPr>
        <b/>
        <sz val="11"/>
        <color theme="1"/>
        <rFont val="Calibri"/>
        <family val="2"/>
        <scheme val="minor"/>
      </rPr>
      <t>'Cost per sq.m'</t>
    </r>
    <r>
      <rPr>
        <sz val="11"/>
        <color theme="1"/>
        <rFont val="Calibri"/>
        <family val="2"/>
        <scheme val="minor"/>
      </rPr>
      <t xml:space="preserve">
</t>
    </r>
    <r>
      <rPr>
        <b/>
        <sz val="11"/>
        <color rgb="FFFF0000"/>
        <rFont val="Calibri"/>
        <family val="2"/>
        <scheme val="minor"/>
      </rPr>
      <t xml:space="preserve">WORKED EXAMPLE BELOW - </t>
    </r>
    <r>
      <rPr>
        <b/>
        <sz val="11"/>
        <rFont val="Calibri"/>
        <family val="2"/>
        <scheme val="minor"/>
      </rPr>
      <t xml:space="preserve">We have input the Carbon Footprint Data from the Table above, selected the appropriate Cost Route, and entered how much of the programme has been implemented (%). 
</t>
    </r>
    <r>
      <rPr>
        <b/>
        <sz val="11"/>
        <color rgb="FFFF0000"/>
        <rFont val="Calibri"/>
        <family val="2"/>
        <scheme val="minor"/>
      </rPr>
      <t>ACTION:</t>
    </r>
    <r>
      <rPr>
        <b/>
        <sz val="11"/>
        <rFont val="Calibri"/>
        <family val="2"/>
        <scheme val="minor"/>
      </rPr>
      <t xml:space="preserve"> Have a go at changing the values in the column, and see how the carbon and investment figures change.</t>
    </r>
    <r>
      <rPr>
        <sz val="11"/>
        <color theme="1"/>
        <rFont val="Calibri"/>
        <family val="2"/>
        <scheme val="minor"/>
      </rPr>
      <t xml:space="preserve">
</t>
    </r>
    <r>
      <rPr>
        <b/>
        <sz val="11"/>
        <color rgb="FF0070C0"/>
        <rFont val="Calibri"/>
        <family val="2"/>
        <scheme val="minor"/>
      </rPr>
      <t>Double-click on the tables below to be directed to the relevant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</si>
</sst>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43" formatCode="_-* #,##0.00_-;\-* #,##0.00_-;_-* &quot;-&quot;??_-;_-@_-"/>
    <numFmt numFmtId="164" formatCode="0.0%"/>
    <numFmt numFmtId="165" formatCode="_-[$£-809]* #,##0_-;\-[$£-809]* #,##0_-;_-[$£-809]* &quot;-&quot;??_-;_-@_-"/>
    <numFmt numFmtId="166" formatCode="_-* #,##0_-;\-* #,##0_-;_-* &quot;-&quot;??_-;_-@_-"/>
    <numFmt numFmtId="167" formatCode="_-* #,##0.0_-;\-* #,##0.0_-;_-* &quot;-&quot;??_-;_-@_-"/>
    <numFmt numFmtId="168" formatCode="0.0"/>
    <numFmt numFmtId="169" formatCode="_-&quot;£&quot;* #,##0_-;\-&quot;£&quot;* #,##0_-;_-&quot;£&quot;* &quot;-&quot;??_-;_-@_-"/>
    <numFmt numFmtId="170" formatCode="_-[$£-809]* #,##0.0_-;\-[$£-809]* #,##0.0_-;_-[$£-809]* &quot;-&quot;??_-;_-@_-"/>
  </numFmts>
  <fonts count="43" x14ac:knownFonts="1">
    <font>
      <sz val="11"/>
      <color theme="1"/>
      <name val="Calibri"/>
      <family val="2"/>
      <scheme val="minor"/>
    </font>
    <font>
      <b/>
      <sz val="50"/>
      <color rgb="FFF59C38"/>
      <name val="Calibri"/>
      <family val="2"/>
      <scheme val="minor"/>
    </font>
    <font>
      <sz val="28"/>
      <color theme="1"/>
      <name val="Calibri"/>
      <family val="2"/>
      <scheme val="minor"/>
    </font>
    <font>
      <b/>
      <sz val="50"/>
      <color theme="5"/>
      <name val="Roboto"/>
    </font>
    <font>
      <sz val="11"/>
      <color rgb="FF000000"/>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b/>
      <sz val="18"/>
      <color theme="1"/>
      <name val="Calibri"/>
      <family val="2"/>
      <scheme val="minor"/>
    </font>
    <font>
      <b/>
      <sz val="11"/>
      <color rgb="FF000000"/>
      <name val="Calibri"/>
      <family val="2"/>
      <scheme val="minor"/>
    </font>
    <font>
      <sz val="11"/>
      <color theme="0" tint="-4.9989318521683403E-2"/>
      <name val="Calibri"/>
      <family val="2"/>
      <scheme val="minor"/>
    </font>
    <font>
      <sz val="11"/>
      <color theme="0"/>
      <name val="Calibri"/>
      <family val="2"/>
      <scheme val="minor"/>
    </font>
    <font>
      <b/>
      <sz val="14"/>
      <color theme="1"/>
      <name val="Calibri"/>
      <family val="2"/>
      <scheme val="minor"/>
    </font>
    <font>
      <u/>
      <sz val="11"/>
      <color theme="10"/>
      <name val="Calibri"/>
      <family val="2"/>
      <scheme val="minor"/>
    </font>
    <font>
      <sz val="11"/>
      <color rgb="FF404040"/>
      <name val="Calibri"/>
      <family val="2"/>
      <scheme val="minor"/>
    </font>
    <font>
      <sz val="11"/>
      <color theme="1"/>
      <name val="Symbol"/>
      <family val="1"/>
      <charset val="2"/>
    </font>
    <font>
      <sz val="11"/>
      <color theme="1"/>
      <name val="Times New Roman"/>
      <family val="1"/>
    </font>
    <font>
      <sz val="11"/>
      <color rgb="FF404040"/>
      <name val="Times New Roman"/>
      <family val="1"/>
    </font>
    <font>
      <b/>
      <sz val="11"/>
      <color rgb="FF404040"/>
      <name val="Calibri"/>
      <family val="2"/>
      <scheme val="minor"/>
    </font>
    <font>
      <b/>
      <sz val="11"/>
      <color theme="0" tint="-0.34998626667073579"/>
      <name val="Calibri"/>
      <family val="2"/>
      <scheme val="minor"/>
    </font>
    <font>
      <i/>
      <sz val="11"/>
      <color theme="1"/>
      <name val="Calibri"/>
      <family val="2"/>
      <scheme val="minor"/>
    </font>
    <font>
      <sz val="9"/>
      <color indexed="81"/>
      <name val="Tahoma"/>
      <family val="2"/>
    </font>
    <font>
      <b/>
      <sz val="9"/>
      <color indexed="81"/>
      <name val="Tahoma"/>
      <family val="2"/>
    </font>
    <font>
      <b/>
      <vertAlign val="subscript"/>
      <sz val="11"/>
      <color theme="1"/>
      <name val="Calibri"/>
      <family val="2"/>
      <scheme val="minor"/>
    </font>
    <font>
      <b/>
      <sz val="11"/>
      <color rgb="FFF59C38"/>
      <name val="Calibri"/>
      <family val="2"/>
      <scheme val="minor"/>
    </font>
    <font>
      <b/>
      <sz val="11"/>
      <color rgb="FF00B050"/>
      <name val="Calibri"/>
      <family val="2"/>
      <scheme val="minor"/>
    </font>
    <font>
      <vertAlign val="subscript"/>
      <sz val="11"/>
      <color theme="1"/>
      <name val="Calibri"/>
      <family val="2"/>
      <scheme val="minor"/>
    </font>
    <font>
      <u/>
      <sz val="11"/>
      <color rgb="FF0070C0"/>
      <name val="Calibri"/>
      <family val="2"/>
      <scheme val="minor"/>
    </font>
    <font>
      <b/>
      <i/>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b/>
      <sz val="16"/>
      <color theme="1"/>
      <name val="Calibri"/>
      <family val="2"/>
      <scheme val="minor"/>
    </font>
    <font>
      <b/>
      <sz val="11"/>
      <color theme="7"/>
      <name val="Calibri"/>
      <family val="2"/>
      <scheme val="minor"/>
    </font>
    <font>
      <b/>
      <u/>
      <sz val="11"/>
      <color theme="7"/>
      <name val="Calibri"/>
      <family val="2"/>
      <scheme val="minor"/>
    </font>
    <font>
      <b/>
      <i/>
      <vertAlign val="subscript"/>
      <sz val="11"/>
      <color theme="1"/>
      <name val="Calibri"/>
      <family val="2"/>
      <scheme val="minor"/>
    </font>
    <font>
      <i/>
      <sz val="18"/>
      <color rgb="FFFF0000"/>
      <name val="Calibri"/>
      <family val="2"/>
      <scheme val="minor"/>
    </font>
    <font>
      <b/>
      <sz val="11"/>
      <color rgb="FF0070C0"/>
      <name val="Calibri"/>
      <family val="2"/>
      <scheme val="minor"/>
    </font>
    <font>
      <sz val="11"/>
      <color rgb="FF0070C0"/>
      <name val="Calibri"/>
      <family val="2"/>
      <scheme val="minor"/>
    </font>
    <font>
      <b/>
      <sz val="11"/>
      <color theme="4"/>
      <name val="Calibri"/>
      <family val="2"/>
      <scheme val="minor"/>
    </font>
    <font>
      <b/>
      <u/>
      <sz val="11"/>
      <color rgb="FF0070C0"/>
      <name val="Calibri"/>
      <family val="2"/>
      <scheme val="minor"/>
    </font>
    <font>
      <i/>
      <sz val="11"/>
      <color rgb="FFFF0000"/>
      <name val="Calibri"/>
      <family val="2"/>
      <scheme val="minor"/>
    </font>
    <font>
      <b/>
      <sz val="11"/>
      <color theme="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rgb="FF000000"/>
      </patternFill>
    </fill>
    <fill>
      <patternFill patternType="solid">
        <fgColor theme="5" tint="0.79998168889431442"/>
        <bgColor indexed="64"/>
      </patternFill>
    </fill>
    <fill>
      <patternFill patternType="solid">
        <fgColor rgb="FFF59C38"/>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tint="-9.9978637043366805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auto="1"/>
      </right>
      <top/>
      <bottom/>
      <diagonal/>
    </border>
    <border>
      <left style="thick">
        <color auto="1"/>
      </left>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auto="1"/>
      </left>
      <right/>
      <top/>
      <bottom style="medium">
        <color indexed="64"/>
      </bottom>
      <diagonal/>
    </border>
  </borders>
  <cellStyleXfs count="5">
    <xf numFmtId="0" fontId="0"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222">
    <xf numFmtId="0" fontId="0" fillId="0" borderId="0" xfId="0"/>
    <xf numFmtId="0" fontId="0" fillId="2" borderId="0" xfId="0" applyFill="1"/>
    <xf numFmtId="0" fontId="2" fillId="2" borderId="0" xfId="0" applyFont="1" applyFill="1"/>
    <xf numFmtId="0" fontId="4" fillId="2" borderId="0" xfId="0" applyFont="1" applyFill="1"/>
    <xf numFmtId="0" fontId="0" fillId="2" borderId="0" xfId="0" applyFill="1" applyAlignment="1">
      <alignment wrapText="1"/>
    </xf>
    <xf numFmtId="0" fontId="1" fillId="2" borderId="0" xfId="0" applyFont="1" applyFill="1"/>
    <xf numFmtId="0" fontId="3" fillId="2" borderId="0" xfId="0" applyFont="1" applyFill="1"/>
    <xf numFmtId="0" fontId="0" fillId="5" borderId="1" xfId="0" applyFill="1" applyBorder="1"/>
    <xf numFmtId="0" fontId="6" fillId="4" borderId="1" xfId="0" applyFont="1" applyFill="1" applyBorder="1"/>
    <xf numFmtId="0" fontId="0" fillId="0" borderId="1" xfId="0" applyBorder="1"/>
    <xf numFmtId="0" fontId="4" fillId="3" borderId="1" xfId="0" applyFont="1" applyFill="1" applyBorder="1" applyAlignment="1">
      <alignment vertical="center" wrapText="1"/>
    </xf>
    <xf numFmtId="0" fontId="4" fillId="3" borderId="1" xfId="0" applyFont="1" applyFill="1" applyBorder="1" applyAlignment="1">
      <alignment wrapText="1"/>
    </xf>
    <xf numFmtId="0" fontId="9" fillId="7" borderId="1" xfId="0" applyFont="1" applyFill="1" applyBorder="1" applyAlignment="1">
      <alignment vertical="center" wrapText="1"/>
    </xf>
    <xf numFmtId="0" fontId="6" fillId="3" borderId="1" xfId="0" applyFont="1" applyFill="1" applyBorder="1"/>
    <xf numFmtId="0" fontId="0" fillId="9" borderId="10" xfId="0" applyFill="1" applyBorder="1"/>
    <xf numFmtId="0" fontId="8" fillId="9" borderId="10" xfId="0" applyFont="1" applyFill="1" applyBorder="1"/>
    <xf numFmtId="0" fontId="0" fillId="2" borderId="0" xfId="0" applyFill="1" applyAlignment="1">
      <alignment horizontal="left" vertical="center" wrapText="1"/>
    </xf>
    <xf numFmtId="0" fontId="10" fillId="2" borderId="0" xfId="0" applyFont="1" applyFill="1"/>
    <xf numFmtId="0" fontId="0" fillId="2" borderId="1" xfId="0" applyFill="1" applyBorder="1"/>
    <xf numFmtId="43" fontId="0" fillId="2" borderId="1" xfId="1" applyFont="1" applyFill="1" applyBorder="1"/>
    <xf numFmtId="0" fontId="6" fillId="2" borderId="0" xfId="0" applyFont="1" applyFill="1"/>
    <xf numFmtId="43" fontId="6" fillId="2" borderId="0" xfId="0" applyNumberFormat="1" applyFont="1" applyFill="1"/>
    <xf numFmtId="0" fontId="4" fillId="2" borderId="0" xfId="0" applyFont="1" applyFill="1" applyAlignment="1">
      <alignment wrapText="1"/>
    </xf>
    <xf numFmtId="164" fontId="0" fillId="2" borderId="1" xfId="2" applyNumberFormat="1" applyFont="1" applyFill="1" applyBorder="1"/>
    <xf numFmtId="0" fontId="4" fillId="5" borderId="1" xfId="0" applyFont="1" applyFill="1" applyBorder="1" applyAlignment="1">
      <alignment wrapText="1"/>
    </xf>
    <xf numFmtId="0" fontId="11" fillId="2" borderId="0" xfId="0" applyFont="1" applyFill="1"/>
    <xf numFmtId="8" fontId="11" fillId="2" borderId="0" xfId="0" applyNumberFormat="1" applyFont="1" applyFill="1"/>
    <xf numFmtId="165" fontId="0" fillId="6" borderId="1" xfId="0" applyNumberFormat="1" applyFill="1" applyBorder="1"/>
    <xf numFmtId="166" fontId="0" fillId="5" borderId="1" xfId="1" applyNumberFormat="1" applyFont="1" applyFill="1" applyBorder="1"/>
    <xf numFmtId="0" fontId="6" fillId="2" borderId="0" xfId="0" applyFont="1" applyFill="1" applyAlignment="1">
      <alignment horizontal="right"/>
    </xf>
    <xf numFmtId="166" fontId="6" fillId="4" borderId="1" xfId="0" applyNumberFormat="1" applyFont="1" applyFill="1" applyBorder="1"/>
    <xf numFmtId="0" fontId="0" fillId="10" borderId="1" xfId="0" applyFill="1" applyBorder="1"/>
    <xf numFmtId="43" fontId="0" fillId="10" borderId="1" xfId="1" applyFont="1" applyFill="1" applyBorder="1"/>
    <xf numFmtId="0" fontId="6" fillId="4" borderId="1" xfId="0" applyFont="1" applyFill="1" applyBorder="1" applyAlignment="1">
      <alignment horizontal="right"/>
    </xf>
    <xf numFmtId="0" fontId="20" fillId="2" borderId="1" xfId="0" applyFont="1" applyFill="1" applyBorder="1"/>
    <xf numFmtId="43" fontId="20" fillId="2" borderId="1" xfId="0" applyNumberFormat="1" applyFont="1" applyFill="1" applyBorder="1"/>
    <xf numFmtId="165" fontId="6" fillId="6" borderId="1" xfId="0" applyNumberFormat="1" applyFont="1" applyFill="1" applyBorder="1"/>
    <xf numFmtId="9" fontId="0" fillId="4" borderId="1" xfId="0" applyNumberFormat="1" applyFill="1" applyBorder="1"/>
    <xf numFmtId="0" fontId="0" fillId="5" borderId="1" xfId="0" applyFill="1" applyBorder="1" applyAlignment="1">
      <alignment horizontal="center" vertical="center"/>
    </xf>
    <xf numFmtId="0" fontId="6" fillId="2" borderId="0" xfId="0" applyFont="1" applyFill="1" applyAlignment="1">
      <alignment vertical="center"/>
    </xf>
    <xf numFmtId="0" fontId="14" fillId="2" borderId="0" xfId="0" applyFont="1" applyFill="1" applyAlignment="1">
      <alignment horizontal="left" vertical="center" wrapText="1"/>
    </xf>
    <xf numFmtId="0" fontId="14" fillId="2" borderId="0" xfId="0" applyFont="1" applyFill="1" applyAlignment="1">
      <alignment vertical="center"/>
    </xf>
    <xf numFmtId="0" fontId="15" fillId="2" borderId="0" xfId="0" applyFont="1" applyFill="1" applyAlignment="1">
      <alignment horizontal="left" vertical="center" indent="5"/>
    </xf>
    <xf numFmtId="0" fontId="0" fillId="2" borderId="0" xfId="0" applyFill="1" applyAlignment="1">
      <alignment vertical="center"/>
    </xf>
    <xf numFmtId="0" fontId="14" fillId="2" borderId="0" xfId="0" applyFont="1" applyFill="1" applyAlignment="1">
      <alignment horizontal="left" vertical="center"/>
    </xf>
    <xf numFmtId="0" fontId="6" fillId="8" borderId="0" xfId="0" applyFont="1" applyFill="1" applyAlignment="1">
      <alignment vertical="center"/>
    </xf>
    <xf numFmtId="0" fontId="0" fillId="8" borderId="0" xfId="0" applyFill="1"/>
    <xf numFmtId="0" fontId="6" fillId="4" borderId="1" xfId="0" applyFont="1" applyFill="1" applyBorder="1" applyAlignment="1">
      <alignment horizontal="right" wrapText="1"/>
    </xf>
    <xf numFmtId="164" fontId="0" fillId="5" borderId="1" xfId="2" applyNumberFormat="1" applyFont="1" applyFill="1" applyBorder="1"/>
    <xf numFmtId="167" fontId="0" fillId="2" borderId="1" xfId="1" applyNumberFormat="1" applyFont="1" applyFill="1" applyBorder="1"/>
    <xf numFmtId="167" fontId="0" fillId="10" borderId="1" xfId="1" applyNumberFormat="1" applyFont="1" applyFill="1" applyBorder="1"/>
    <xf numFmtId="167" fontId="6" fillId="2" borderId="0" xfId="0" applyNumberFormat="1" applyFont="1" applyFill="1"/>
    <xf numFmtId="0" fontId="20" fillId="2" borderId="0" xfId="0" applyFont="1" applyFill="1"/>
    <xf numFmtId="0" fontId="0" fillId="2" borderId="0" xfId="0" applyFill="1" applyAlignment="1">
      <alignment vertical="center" wrapText="1"/>
    </xf>
    <xf numFmtId="0" fontId="6" fillId="4" borderId="1" xfId="0" applyFont="1" applyFill="1" applyBorder="1" applyAlignment="1">
      <alignment vertical="center" wrapText="1"/>
    </xf>
    <xf numFmtId="0" fontId="11" fillId="2" borderId="0" xfId="0" applyFont="1" applyFill="1" applyAlignment="1">
      <alignment vertical="center" wrapText="1"/>
    </xf>
    <xf numFmtId="0" fontId="0" fillId="0" borderId="0" xfId="0" applyAlignment="1">
      <alignment vertical="center" wrapText="1"/>
    </xf>
    <xf numFmtId="0" fontId="6" fillId="8" borderId="1" xfId="0" applyFont="1" applyFill="1" applyBorder="1"/>
    <xf numFmtId="0" fontId="0" fillId="8" borderId="1" xfId="0" applyFill="1" applyBorder="1"/>
    <xf numFmtId="164" fontId="0" fillId="2" borderId="15" xfId="2" applyNumberFormat="1" applyFont="1" applyFill="1" applyBorder="1"/>
    <xf numFmtId="164" fontId="0" fillId="2" borderId="10" xfId="2" applyNumberFormat="1" applyFont="1" applyFill="1" applyBorder="1"/>
    <xf numFmtId="165" fontId="0" fillId="2" borderId="0" xfId="2" applyNumberFormat="1" applyFont="1" applyFill="1" applyBorder="1"/>
    <xf numFmtId="166" fontId="0" fillId="0" borderId="0" xfId="1" applyNumberFormat="1" applyFont="1" applyFill="1" applyBorder="1"/>
    <xf numFmtId="165" fontId="0" fillId="0" borderId="0" xfId="0" applyNumberFormat="1"/>
    <xf numFmtId="0" fontId="6" fillId="2" borderId="1" xfId="0" applyFont="1" applyFill="1" applyBorder="1"/>
    <xf numFmtId="165" fontId="7" fillId="2" borderId="0" xfId="0" applyNumberFormat="1" applyFont="1" applyFill="1"/>
    <xf numFmtId="165" fontId="7" fillId="2" borderId="0" xfId="0" applyNumberFormat="1" applyFont="1" applyFill="1" applyAlignment="1">
      <alignment wrapText="1"/>
    </xf>
    <xf numFmtId="168" fontId="0" fillId="0" borderId="1" xfId="0" applyNumberFormat="1" applyBorder="1"/>
    <xf numFmtId="9" fontId="0" fillId="5" borderId="1" xfId="0" applyNumberFormat="1" applyFill="1" applyBorder="1"/>
    <xf numFmtId="9" fontId="5" fillId="2" borderId="0" xfId="2" applyFont="1" applyFill="1" applyAlignment="1">
      <alignment vertical="center"/>
    </xf>
    <xf numFmtId="0" fontId="6" fillId="4" borderId="1" xfId="0" applyFont="1" applyFill="1" applyBorder="1" applyAlignment="1">
      <alignment textRotation="45"/>
    </xf>
    <xf numFmtId="9" fontId="0" fillId="5" borderId="1" xfId="2" applyFont="1" applyFill="1" applyBorder="1"/>
    <xf numFmtId="166" fontId="0" fillId="6" borderId="1" xfId="1" applyNumberFormat="1" applyFont="1" applyFill="1" applyBorder="1"/>
    <xf numFmtId="166" fontId="6" fillId="6" borderId="1" xfId="0" applyNumberFormat="1" applyFont="1" applyFill="1" applyBorder="1"/>
    <xf numFmtId="0" fontId="0" fillId="6" borderId="1" xfId="0" applyFill="1" applyBorder="1"/>
    <xf numFmtId="0" fontId="0" fillId="6" borderId="1" xfId="0" applyFill="1" applyBorder="1" applyAlignment="1">
      <alignment horizontal="center" vertical="center" wrapText="1"/>
    </xf>
    <xf numFmtId="43" fontId="0" fillId="2" borderId="1" xfId="0" applyNumberFormat="1" applyFill="1" applyBorder="1"/>
    <xf numFmtId="43" fontId="6" fillId="2" borderId="1" xfId="1" applyFont="1" applyFill="1" applyBorder="1"/>
    <xf numFmtId="43" fontId="6" fillId="2" borderId="1" xfId="0" applyNumberFormat="1" applyFont="1" applyFill="1" applyBorder="1"/>
    <xf numFmtId="165" fontId="0" fillId="11" borderId="1" xfId="2" applyNumberFormat="1" applyFont="1" applyFill="1" applyBorder="1"/>
    <xf numFmtId="1" fontId="0" fillId="11" borderId="1" xfId="2" applyNumberFormat="1" applyFont="1" applyFill="1" applyBorder="1"/>
    <xf numFmtId="0" fontId="0" fillId="11" borderId="1" xfId="0" applyFill="1" applyBorder="1"/>
    <xf numFmtId="165" fontId="0" fillId="11" borderId="1" xfId="0" applyNumberFormat="1" applyFill="1" applyBorder="1"/>
    <xf numFmtId="0" fontId="6" fillId="11" borderId="12" xfId="0" applyFont="1" applyFill="1" applyBorder="1"/>
    <xf numFmtId="0" fontId="6" fillId="11" borderId="13" xfId="0" applyFont="1" applyFill="1" applyBorder="1"/>
    <xf numFmtId="0" fontId="6" fillId="11" borderId="14" xfId="0" applyFont="1" applyFill="1" applyBorder="1"/>
    <xf numFmtId="0" fontId="28" fillId="2" borderId="0" xfId="0" applyFont="1" applyFill="1"/>
    <xf numFmtId="0" fontId="6" fillId="4" borderId="12" xfId="0" applyFont="1" applyFill="1" applyBorder="1"/>
    <xf numFmtId="0" fontId="0" fillId="0" borderId="21" xfId="0" applyBorder="1"/>
    <xf numFmtId="0" fontId="14" fillId="0" borderId="21" xfId="0" applyFont="1" applyBorder="1" applyAlignment="1">
      <alignment vertical="center" wrapText="1"/>
    </xf>
    <xf numFmtId="0" fontId="0" fillId="0" borderId="22" xfId="0" applyBorder="1"/>
    <xf numFmtId="0" fontId="14" fillId="0" borderId="22" xfId="0" applyFont="1" applyBorder="1" applyAlignment="1">
      <alignment vertical="center" wrapText="1"/>
    </xf>
    <xf numFmtId="0" fontId="14" fillId="0" borderId="22" xfId="0" applyFont="1" applyBorder="1" applyAlignment="1">
      <alignment vertical="center"/>
    </xf>
    <xf numFmtId="0" fontId="0" fillId="0" borderId="23" xfId="0" applyBorder="1"/>
    <xf numFmtId="0" fontId="0" fillId="0" borderId="15" xfId="0" applyBorder="1"/>
    <xf numFmtId="0" fontId="11" fillId="0" borderId="15" xfId="0" applyFont="1" applyBorder="1"/>
    <xf numFmtId="0" fontId="0" fillId="2" borderId="0" xfId="0" applyFill="1" applyAlignment="1">
      <alignment horizontal="center" vertical="center"/>
    </xf>
    <xf numFmtId="0" fontId="9" fillId="2" borderId="0" xfId="0" applyFont="1" applyFill="1" applyAlignment="1">
      <alignment vertical="center" wrapText="1"/>
    </xf>
    <xf numFmtId="0" fontId="0" fillId="2" borderId="0" xfId="0" applyFill="1" applyAlignment="1">
      <alignment horizontal="center" vertical="center" wrapText="1"/>
    </xf>
    <xf numFmtId="0" fontId="4" fillId="2" borderId="0" xfId="0" applyFont="1" applyFill="1" applyAlignment="1">
      <alignment horizontal="center" vertical="center" wrapText="1"/>
    </xf>
    <xf numFmtId="0" fontId="8" fillId="9" borderId="24" xfId="0" applyFont="1" applyFill="1" applyBorder="1"/>
    <xf numFmtId="0" fontId="0" fillId="9" borderId="25" xfId="0" applyFill="1" applyBorder="1"/>
    <xf numFmtId="0" fontId="0" fillId="9" borderId="26" xfId="0" applyFill="1" applyBorder="1"/>
    <xf numFmtId="0" fontId="0" fillId="0" borderId="5" xfId="0" applyBorder="1"/>
    <xf numFmtId="0" fontId="29" fillId="0" borderId="0" xfId="0" applyFont="1"/>
    <xf numFmtId="0" fontId="0" fillId="0" borderId="6" xfId="0" applyBorder="1"/>
    <xf numFmtId="0" fontId="6" fillId="0" borderId="0" xfId="0" applyFont="1"/>
    <xf numFmtId="0" fontId="32" fillId="0" borderId="0" xfId="0" applyFont="1"/>
    <xf numFmtId="0" fontId="0" fillId="0" borderId="0" xfId="0" applyAlignment="1">
      <alignment wrapText="1"/>
    </xf>
    <xf numFmtId="0" fontId="31" fillId="0" borderId="0" xfId="0" applyFont="1" applyAlignment="1">
      <alignment horizontal="center" vertical="center" wrapText="1"/>
    </xf>
    <xf numFmtId="0" fontId="14" fillId="0" borderId="0" xfId="0" applyFont="1" applyAlignment="1">
      <alignment vertical="center" wrapText="1"/>
    </xf>
    <xf numFmtId="0" fontId="0" fillId="0" borderId="0" xfId="0" applyAlignment="1">
      <alignment vertical="top" wrapText="1"/>
    </xf>
    <xf numFmtId="0" fontId="31" fillId="0" borderId="0" xfId="0" applyFont="1" applyAlignment="1">
      <alignment horizontal="center" vertical="center"/>
    </xf>
    <xf numFmtId="0" fontId="14" fillId="0" borderId="0" xfId="0" applyFont="1" applyAlignment="1">
      <alignment vertical="center"/>
    </xf>
    <xf numFmtId="0" fontId="0" fillId="0" borderId="0" xfId="0" applyAlignment="1">
      <alignment vertical="top"/>
    </xf>
    <xf numFmtId="0" fontId="0" fillId="0" borderId="0" xfId="0" quotePrefix="1"/>
    <xf numFmtId="0" fontId="0" fillId="0" borderId="7" xfId="0" applyBorder="1"/>
    <xf numFmtId="0" fontId="0" fillId="0" borderId="8" xfId="0" applyBorder="1"/>
    <xf numFmtId="0" fontId="0" fillId="0" borderId="27" xfId="0" applyBorder="1"/>
    <xf numFmtId="0" fontId="0" fillId="0" borderId="9" xfId="0" applyBorder="1"/>
    <xf numFmtId="0" fontId="0" fillId="2" borderId="0" xfId="0" applyFill="1" applyAlignment="1">
      <alignment horizontal="left" vertical="top" wrapText="1"/>
    </xf>
    <xf numFmtId="0" fontId="13" fillId="2" borderId="0" xfId="4" applyFill="1" applyAlignment="1">
      <alignment horizontal="left" vertical="top" wrapText="1"/>
    </xf>
    <xf numFmtId="0" fontId="41" fillId="0" borderId="0" xfId="0" applyFont="1"/>
    <xf numFmtId="0" fontId="18" fillId="2" borderId="0" xfId="0" applyFont="1" applyFill="1" applyAlignment="1">
      <alignment horizontal="left" vertical="center"/>
    </xf>
    <xf numFmtId="0" fontId="14" fillId="2" borderId="0" xfId="0" applyFont="1" applyFill="1" applyAlignment="1">
      <alignment vertical="top" wrapText="1"/>
    </xf>
    <xf numFmtId="0" fontId="29" fillId="12" borderId="1" xfId="0" applyFont="1" applyFill="1" applyBorder="1" applyAlignment="1">
      <alignment horizontal="center" vertical="center" wrapText="1"/>
    </xf>
    <xf numFmtId="0" fontId="42" fillId="2" borderId="11" xfId="0" applyFont="1" applyFill="1" applyBorder="1" applyAlignment="1">
      <alignment vertical="center" wrapText="1"/>
    </xf>
    <xf numFmtId="0" fontId="0" fillId="12" borderId="1" xfId="0" applyFill="1" applyBorder="1"/>
    <xf numFmtId="166" fontId="0" fillId="12" borderId="1" xfId="1" applyNumberFormat="1" applyFont="1" applyFill="1" applyBorder="1"/>
    <xf numFmtId="9" fontId="0" fillId="12" borderId="1" xfId="2" applyFont="1" applyFill="1" applyBorder="1"/>
    <xf numFmtId="165" fontId="0" fillId="12" borderId="1" xfId="0" applyNumberFormat="1" applyFill="1" applyBorder="1"/>
    <xf numFmtId="0" fontId="0" fillId="4" borderId="14" xfId="0" applyFill="1" applyBorder="1"/>
    <xf numFmtId="0" fontId="6" fillId="4" borderId="14" xfId="0" applyFont="1" applyFill="1" applyBorder="1"/>
    <xf numFmtId="0" fontId="0" fillId="0" borderId="0" xfId="0" applyAlignment="1">
      <alignment horizontal="center" vertical="center" wrapText="1"/>
    </xf>
    <xf numFmtId="0" fontId="6" fillId="0" borderId="0" xfId="0" applyFont="1" applyAlignment="1">
      <alignment vertical="center" wrapText="1"/>
    </xf>
    <xf numFmtId="165" fontId="6" fillId="0" borderId="0" xfId="0" applyNumberFormat="1" applyFont="1"/>
    <xf numFmtId="0" fontId="0" fillId="5" borderId="1" xfId="0" applyFill="1" applyBorder="1" applyAlignment="1">
      <alignment horizontal="left" vertical="center" wrapText="1"/>
    </xf>
    <xf numFmtId="170" fontId="0" fillId="6" borderId="1" xfId="0" applyNumberFormat="1" applyFill="1" applyBorder="1"/>
    <xf numFmtId="0" fontId="8" fillId="0" borderId="0" xfId="0" applyFont="1" applyAlignment="1">
      <alignment horizontal="center"/>
    </xf>
    <xf numFmtId="0" fontId="0" fillId="0" borderId="0" xfId="0" applyAlignment="1">
      <alignment horizontal="left" vertical="center" wrapText="1"/>
    </xf>
    <xf numFmtId="0" fontId="0" fillId="2" borderId="0" xfId="0" applyFill="1"/>
    <xf numFmtId="0" fontId="7" fillId="2" borderId="0" xfId="0" applyFont="1" applyFill="1" applyAlignment="1">
      <alignment horizontal="left"/>
    </xf>
    <xf numFmtId="0" fontId="13" fillId="8" borderId="0" xfId="4" applyFill="1" applyAlignment="1">
      <alignment horizontal="center" vertical="center" wrapText="1"/>
    </xf>
    <xf numFmtId="0" fontId="0" fillId="8" borderId="0" xfId="0" applyFill="1" applyAlignment="1">
      <alignment horizontal="center"/>
    </xf>
    <xf numFmtId="0" fontId="0" fillId="8" borderId="0" xfId="0" applyFill="1" applyAlignment="1">
      <alignment horizontal="left" vertical="center" wrapText="1"/>
    </xf>
    <xf numFmtId="0" fontId="14" fillId="2" borderId="0" xfId="0" applyFont="1" applyFill="1" applyAlignment="1">
      <alignment horizontal="left" vertical="center" wrapText="1"/>
    </xf>
    <xf numFmtId="0" fontId="18" fillId="2" borderId="0" xfId="0" applyFont="1" applyFill="1" applyAlignment="1">
      <alignment horizontal="left" vertical="center" wrapText="1"/>
    </xf>
    <xf numFmtId="0" fontId="13" fillId="2" borderId="0" xfId="4" applyFill="1" applyAlignment="1">
      <alignment horizontal="left" vertical="top" wrapText="1"/>
    </xf>
    <xf numFmtId="0" fontId="14" fillId="2" borderId="0" xfId="0" applyFont="1" applyFill="1" applyAlignment="1">
      <alignment horizontal="left" vertical="center"/>
    </xf>
    <xf numFmtId="0" fontId="0" fillId="0" borderId="0" xfId="0" applyAlignment="1">
      <alignment horizontal="left" wrapText="1"/>
    </xf>
    <xf numFmtId="0" fontId="0" fillId="2" borderId="0" xfId="0" applyFill="1" applyAlignment="1">
      <alignment horizontal="left" vertical="top" wrapText="1"/>
    </xf>
    <xf numFmtId="0" fontId="31" fillId="2" borderId="0" xfId="4" applyFont="1" applyFill="1" applyAlignment="1">
      <alignment horizontal="left" vertical="top" wrapText="1"/>
    </xf>
    <xf numFmtId="0" fontId="14" fillId="2" borderId="0" xfId="0" applyFont="1" applyFill="1" applyAlignment="1">
      <alignment vertical="top"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31" fillId="2" borderId="1" xfId="0" applyFont="1" applyFill="1" applyBorder="1" applyAlignment="1">
      <alignment horizontal="center" vertical="top" wrapText="1"/>
    </xf>
    <xf numFmtId="0" fontId="30"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16" xfId="0" quotePrefix="1" applyBorder="1" applyAlignment="1">
      <alignment horizontal="center" wrapText="1"/>
    </xf>
    <xf numFmtId="0" fontId="0" fillId="0" borderId="15" xfId="0" quotePrefix="1" applyBorder="1" applyAlignment="1">
      <alignment horizontal="center" wrapText="1"/>
    </xf>
    <xf numFmtId="0" fontId="0" fillId="0" borderId="18" xfId="0" quotePrefix="1" applyBorder="1" applyAlignment="1">
      <alignment horizontal="center" wrapText="1"/>
    </xf>
    <xf numFmtId="0" fontId="0" fillId="0" borderId="17" xfId="0" quotePrefix="1" applyBorder="1" applyAlignment="1">
      <alignment horizontal="center" wrapText="1"/>
    </xf>
    <xf numFmtId="0" fontId="0" fillId="0" borderId="0" xfId="0" quotePrefix="1" applyAlignment="1">
      <alignment horizontal="center" wrapText="1"/>
    </xf>
    <xf numFmtId="0" fontId="0" fillId="0" borderId="11" xfId="0" quotePrefix="1" applyBorder="1" applyAlignment="1">
      <alignment horizontal="center" wrapText="1"/>
    </xf>
    <xf numFmtId="0" fontId="0" fillId="0" borderId="19" xfId="0" quotePrefix="1" applyBorder="1" applyAlignment="1">
      <alignment horizontal="center" wrapText="1"/>
    </xf>
    <xf numFmtId="0" fontId="0" fillId="0" borderId="10" xfId="0" quotePrefix="1" applyBorder="1" applyAlignment="1">
      <alignment horizontal="center" wrapText="1"/>
    </xf>
    <xf numFmtId="0" fontId="0" fillId="0" borderId="20" xfId="0" quotePrefix="1" applyBorder="1" applyAlignment="1">
      <alignment horizontal="center" wrapText="1"/>
    </xf>
    <xf numFmtId="0" fontId="0" fillId="0" borderId="0" xfId="0" applyAlignment="1">
      <alignment horizontal="center" wrapText="1"/>
    </xf>
    <xf numFmtId="0" fontId="6" fillId="2" borderId="0" xfId="0" applyFont="1" applyFill="1" applyAlignment="1">
      <alignment horizontal="left" vertical="center"/>
    </xf>
    <xf numFmtId="0" fontId="0" fillId="0" borderId="1" xfId="0" applyBorder="1" applyAlignment="1">
      <alignment horizontal="center" vertical="center" wrapText="1"/>
    </xf>
    <xf numFmtId="165" fontId="36" fillId="2" borderId="7" xfId="0" applyNumberFormat="1" applyFont="1" applyFill="1" applyBorder="1" applyAlignment="1">
      <alignment horizontal="center"/>
    </xf>
    <xf numFmtId="165" fontId="36" fillId="2" borderId="8" xfId="0" applyNumberFormat="1" applyFont="1" applyFill="1" applyBorder="1" applyAlignment="1">
      <alignment horizontal="center"/>
    </xf>
    <xf numFmtId="165" fontId="36" fillId="2" borderId="9" xfId="0" applyNumberFormat="1" applyFont="1" applyFill="1" applyBorder="1" applyAlignment="1">
      <alignment horizontal="center"/>
    </xf>
    <xf numFmtId="169" fontId="36" fillId="2" borderId="7" xfId="0" applyNumberFormat="1" applyFont="1" applyFill="1" applyBorder="1" applyAlignment="1">
      <alignment horizontal="center"/>
    </xf>
    <xf numFmtId="169" fontId="36" fillId="2" borderId="8" xfId="0" applyNumberFormat="1" applyFont="1" applyFill="1" applyBorder="1" applyAlignment="1">
      <alignment horizontal="center"/>
    </xf>
    <xf numFmtId="169" fontId="36" fillId="2" borderId="9" xfId="0" applyNumberFormat="1" applyFont="1" applyFill="1" applyBorder="1" applyAlignment="1">
      <alignment horizont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6" xfId="0" applyFont="1" applyFill="1" applyBorder="1" applyAlignment="1">
      <alignment horizontal="center" vertical="center" wrapText="1"/>
    </xf>
    <xf numFmtId="165" fontId="36" fillId="2" borderId="7" xfId="0" applyNumberFormat="1" applyFont="1" applyFill="1" applyBorder="1" applyAlignment="1">
      <alignment horizontal="center" wrapText="1"/>
    </xf>
    <xf numFmtId="165" fontId="36" fillId="2" borderId="8" xfId="0" applyNumberFormat="1" applyFont="1" applyFill="1" applyBorder="1" applyAlignment="1">
      <alignment horizontal="center" wrapText="1"/>
    </xf>
    <xf numFmtId="165" fontId="36" fillId="2" borderId="9" xfId="0" applyNumberFormat="1" applyFont="1" applyFill="1" applyBorder="1" applyAlignment="1">
      <alignment horizontal="center" wrapText="1"/>
    </xf>
    <xf numFmtId="165" fontId="36" fillId="2" borderId="5" xfId="0" applyNumberFormat="1" applyFont="1" applyFill="1" applyBorder="1" applyAlignment="1">
      <alignment horizontal="center"/>
    </xf>
    <xf numFmtId="165" fontId="36" fillId="2" borderId="0" xfId="0" applyNumberFormat="1" applyFont="1" applyFill="1" applyAlignment="1">
      <alignment horizontal="center"/>
    </xf>
    <xf numFmtId="165" fontId="36" fillId="2" borderId="6" xfId="0" applyNumberFormat="1" applyFont="1" applyFill="1" applyBorder="1" applyAlignment="1">
      <alignment horizontal="center"/>
    </xf>
    <xf numFmtId="0" fontId="6" fillId="2" borderId="0" xfId="0" applyFont="1" applyFill="1" applyAlignment="1">
      <alignment horizontal="left" vertical="center" wrapText="1"/>
    </xf>
    <xf numFmtId="0" fontId="0" fillId="2" borderId="0" xfId="0" applyFill="1" applyAlignment="1">
      <alignment horizontal="left" vertical="center" wrapText="1"/>
    </xf>
    <xf numFmtId="169" fontId="36" fillId="2" borderId="5" xfId="0" applyNumberFormat="1" applyFont="1" applyFill="1" applyBorder="1" applyAlignment="1">
      <alignment horizontal="center"/>
    </xf>
    <xf numFmtId="169" fontId="36" fillId="2" borderId="0" xfId="0" applyNumberFormat="1" applyFont="1" applyFill="1" applyAlignment="1">
      <alignment horizontal="center"/>
    </xf>
    <xf numFmtId="169" fontId="36" fillId="2" borderId="6" xfId="0" applyNumberFormat="1" applyFont="1" applyFill="1" applyBorder="1" applyAlignment="1">
      <alignment horizontal="center"/>
    </xf>
    <xf numFmtId="0" fontId="0" fillId="2" borderId="1" xfId="0" applyFill="1" applyBorder="1" applyAlignment="1">
      <alignment horizontal="left" vertical="top" wrapText="1"/>
    </xf>
    <xf numFmtId="0" fontId="6" fillId="5" borderId="1" xfId="0" applyFont="1" applyFill="1" applyBorder="1" applyAlignment="1">
      <alignment horizontal="left"/>
    </xf>
    <xf numFmtId="0" fontId="0" fillId="8" borderId="0" xfId="0" applyFill="1" applyAlignment="1">
      <alignment horizontal="left" vertical="top" wrapText="1"/>
    </xf>
    <xf numFmtId="0" fontId="6" fillId="2" borderId="0" xfId="0" applyFont="1" applyFill="1" applyAlignment="1">
      <alignment horizontal="center"/>
    </xf>
    <xf numFmtId="0" fontId="6" fillId="2" borderId="11" xfId="0" applyFont="1" applyFill="1" applyBorder="1" applyAlignment="1">
      <alignment horizontal="center"/>
    </xf>
    <xf numFmtId="0" fontId="6" fillId="4" borderId="1" xfId="0" applyFont="1" applyFill="1" applyBorder="1" applyAlignment="1">
      <alignment horizontal="center"/>
    </xf>
    <xf numFmtId="0" fontId="0" fillId="2" borderId="0" xfId="0" applyFill="1" applyAlignment="1">
      <alignment horizontal="center" vertical="center"/>
    </xf>
    <xf numFmtId="0" fontId="9" fillId="2" borderId="0" xfId="0" applyFont="1" applyFill="1" applyAlignment="1">
      <alignment horizontal="center" vertical="center" wrapText="1"/>
    </xf>
    <xf numFmtId="0" fontId="4" fillId="2" borderId="0" xfId="0" applyFont="1" applyFill="1" applyAlignment="1">
      <alignment horizontal="center" vertical="center" wrapText="1"/>
    </xf>
    <xf numFmtId="0" fontId="41" fillId="2" borderId="0" xfId="0" applyFont="1" applyFill="1" applyAlignment="1">
      <alignment horizontal="center" wrapText="1"/>
    </xf>
    <xf numFmtId="0" fontId="0" fillId="8" borderId="1" xfId="0" applyFill="1" applyBorder="1" applyAlignment="1">
      <alignment horizontal="center"/>
    </xf>
    <xf numFmtId="0" fontId="0" fillId="8" borderId="1" xfId="0" applyFill="1" applyBorder="1" applyAlignment="1">
      <alignment horizontal="center" wrapText="1"/>
    </xf>
    <xf numFmtId="0" fontId="6" fillId="8" borderId="12" xfId="0" applyFont="1" applyFill="1" applyBorder="1" applyAlignment="1">
      <alignment horizontal="center"/>
    </xf>
    <xf numFmtId="0" fontId="6" fillId="8" borderId="13" xfId="0" applyFont="1" applyFill="1" applyBorder="1" applyAlignment="1">
      <alignment horizontal="center"/>
    </xf>
    <xf numFmtId="0" fontId="6" fillId="8" borderId="14" xfId="0" applyFont="1" applyFill="1" applyBorder="1" applyAlignment="1">
      <alignment horizontal="center"/>
    </xf>
  </cellXfs>
  <cellStyles count="5">
    <cellStyle name="Comma" xfId="1" builtinId="3"/>
    <cellStyle name="Comma 2" xfId="3" xr:uid="{0E6FF66B-6532-4FCA-ADAB-E6255A00862C}"/>
    <cellStyle name="Hyperlink" xfId="4" builtinId="8"/>
    <cellStyle name="Normal" xfId="0" builtinId="0"/>
    <cellStyle name="Percent" xfId="2" builtinId="5"/>
  </cellStyles>
  <dxfs count="0"/>
  <tableStyles count="0" defaultTableStyle="TableStyleMedium2" defaultPivotStyle="PivotStyleLight16"/>
  <colors>
    <mruColors>
      <color rgb="FFF59C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1.xml"/><Relationship Id="rId18" Type="http://schemas.openxmlformats.org/officeDocument/2006/relationships/worksheet" Target="worksheets/sheet1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1.xml"/><Relationship Id="rId12" Type="http://schemas.openxmlformats.org/officeDocument/2006/relationships/worksheet" Target="worksheets/sheet10.xml"/><Relationship Id="rId17" Type="http://schemas.openxmlformats.org/officeDocument/2006/relationships/worksheet" Target="worksheets/sheet15.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Direct &amp; Indirect Investment Requirement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'Programme Phasing'!$D$37</c:f>
              <c:strCache>
                <c:ptCount val="1"/>
                <c:pt idx="0">
                  <c:v>Direct</c:v>
                </c:pt>
              </c:strCache>
            </c:strRef>
          </c:tx>
          <c:spPr>
            <a:solidFill>
              <a:schemeClr val="accent2"/>
            </a:solidFill>
            <a:ln>
              <a:noFill/>
            </a:ln>
            <a:effectLst/>
          </c:spPr>
          <c:invertIfNegative val="0"/>
          <c:cat>
            <c:numRef>
              <c:f>'Programme Phasing'!$I$10:$AJ$10</c:f>
              <c:numCache>
                <c:formatCode>General</c:formatCode>
                <c:ptCount val="28"/>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numCache>
            </c:numRef>
          </c:cat>
          <c:val>
            <c:numRef>
              <c:f>'Programme Phasing'!$I$37:$AJ$37</c:f>
              <c:numCache>
                <c:formatCode>_-[$£-809]* #,##0_-;\-[$£-809]* #,##0_-;_-[$£-809]* "-"??_-;_-@_-</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0-949C-4F7D-95BB-27FC22CA33B2}"/>
            </c:ext>
          </c:extLst>
        </c:ser>
        <c:ser>
          <c:idx val="1"/>
          <c:order val="1"/>
          <c:tx>
            <c:v>Indirect</c:v>
          </c:tx>
          <c:spPr>
            <a:solidFill>
              <a:srgbClr val="00B0F0"/>
            </a:solidFill>
            <a:ln>
              <a:noFill/>
            </a:ln>
            <a:effectLst/>
          </c:spPr>
          <c:invertIfNegative val="0"/>
          <c:cat>
            <c:numRef>
              <c:f>'Programme Phasing'!$I$10:$AJ$10</c:f>
              <c:numCache>
                <c:formatCode>General</c:formatCode>
                <c:ptCount val="28"/>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numCache>
            </c:numRef>
          </c:cat>
          <c:val>
            <c:numRef>
              <c:f>'Programme Phasing'!$I$38:$AJ$38</c:f>
              <c:numCache>
                <c:formatCode>_-[$£-809]* #,##0_-;\-[$£-809]* #,##0_-;_-[$£-809]* "-"??_-;_-@_-</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1-949C-4F7D-95BB-27FC22CA33B2}"/>
            </c:ext>
          </c:extLst>
        </c:ser>
        <c:dLbls>
          <c:showLegendKey val="0"/>
          <c:showVal val="0"/>
          <c:showCatName val="0"/>
          <c:showSerName val="0"/>
          <c:showPercent val="0"/>
          <c:showBubbleSize val="0"/>
        </c:dLbls>
        <c:gapWidth val="219"/>
        <c:overlap val="-27"/>
        <c:axId val="1050009984"/>
        <c:axId val="2126624528"/>
      </c:barChart>
      <c:catAx>
        <c:axId val="105000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6624528"/>
        <c:crosses val="autoZero"/>
        <c:auto val="1"/>
        <c:lblAlgn val="ctr"/>
        <c:lblOffset val="100"/>
        <c:noMultiLvlLbl val="0"/>
      </c:catAx>
      <c:valAx>
        <c:axId val="2126624528"/>
        <c:scaling>
          <c:orientation val="minMax"/>
        </c:scaling>
        <c:delete val="0"/>
        <c:axPos val="l"/>
        <c:majorGridlines>
          <c:spPr>
            <a:ln w="9525" cap="flat" cmpd="sng" algn="ctr">
              <a:solidFill>
                <a:schemeClr val="tx1">
                  <a:lumMod val="15000"/>
                  <a:lumOff val="85000"/>
                </a:schemeClr>
              </a:solidFill>
              <a:round/>
            </a:ln>
            <a:effectLst/>
          </c:spPr>
        </c:majorGridlines>
        <c:numFmt formatCode="_-[$£-809]* #,##0_-;\-[$£-809]* #,##0_-;_-[$£-809]*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00099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Emissions Projection (tCO</a:t>
            </a:r>
            <a:r>
              <a:rPr lang="en-GB" b="1" baseline="-25000"/>
              <a:t>2</a:t>
            </a:r>
            <a:r>
              <a:rPr lang="en-GB" b="1"/>
              <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3"/>
          <c:order val="0"/>
          <c:tx>
            <c:v>Scope 3</c:v>
          </c:tx>
          <c:spPr>
            <a:solidFill>
              <a:schemeClr val="accent4"/>
            </a:solidFill>
            <a:ln>
              <a:noFill/>
            </a:ln>
            <a:effectLst/>
          </c:spPr>
          <c:invertIfNegative val="0"/>
          <c:cat>
            <c:numRef>
              <c:f>'Emissions Projection'!$D$10:$AF$10</c:f>
              <c:numCache>
                <c:formatCode>General</c:formatCode>
                <c:ptCount val="2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numCache>
            </c:numRef>
          </c:cat>
          <c:val>
            <c:numRef>
              <c:f>'Emissions Projection'!$D$38:$AF$38</c:f>
              <c:numCache>
                <c:formatCode>_(* #,##0.00_);_(* \(#,##0.00\);_(* "-"??_);_(@_)</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0-FDFD-4A82-A13C-DC2C04F5C37D}"/>
            </c:ext>
          </c:extLst>
        </c:ser>
        <c:ser>
          <c:idx val="2"/>
          <c:order val="1"/>
          <c:tx>
            <c:v>Scope 2</c:v>
          </c:tx>
          <c:spPr>
            <a:solidFill>
              <a:schemeClr val="accent3"/>
            </a:solidFill>
            <a:ln>
              <a:noFill/>
            </a:ln>
            <a:effectLst/>
          </c:spPr>
          <c:invertIfNegative val="0"/>
          <c:cat>
            <c:numRef>
              <c:f>'Emissions Projection'!$D$10:$AF$10</c:f>
              <c:numCache>
                <c:formatCode>General</c:formatCode>
                <c:ptCount val="2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numCache>
            </c:numRef>
          </c:cat>
          <c:val>
            <c:numRef>
              <c:f>'Emissions Projection'!$D$37:$AF$37</c:f>
              <c:numCache>
                <c:formatCode>_(* #,##0.00_);_(* \(#,##0.00\);_(* "-"??_);_(@_)</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1-FDFD-4A82-A13C-DC2C04F5C37D}"/>
            </c:ext>
          </c:extLst>
        </c:ser>
        <c:ser>
          <c:idx val="1"/>
          <c:order val="2"/>
          <c:tx>
            <c:v>Scope 1</c:v>
          </c:tx>
          <c:spPr>
            <a:solidFill>
              <a:schemeClr val="accent2"/>
            </a:solidFill>
            <a:ln>
              <a:noFill/>
            </a:ln>
            <a:effectLst/>
          </c:spPr>
          <c:invertIfNegative val="0"/>
          <c:cat>
            <c:numRef>
              <c:f>'Emissions Projection'!$D$10:$AF$10</c:f>
              <c:numCache>
                <c:formatCode>General</c:formatCode>
                <c:ptCount val="2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numCache>
            </c:numRef>
          </c:cat>
          <c:val>
            <c:numRef>
              <c:f>'Emissions Projection'!$D$36:$AF$36</c:f>
              <c:numCache>
                <c:formatCode>_(* #,##0.00_);_(* \(#,##0.00\);_(* "-"??_);_(@_)</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2-FDFD-4A82-A13C-DC2C04F5C37D}"/>
            </c:ext>
          </c:extLst>
        </c:ser>
        <c:dLbls>
          <c:showLegendKey val="0"/>
          <c:showVal val="0"/>
          <c:showCatName val="0"/>
          <c:showSerName val="0"/>
          <c:showPercent val="0"/>
          <c:showBubbleSize val="0"/>
        </c:dLbls>
        <c:gapWidth val="50"/>
        <c:overlap val="100"/>
        <c:axId val="1959901167"/>
        <c:axId val="1615288160"/>
      </c:barChart>
      <c:catAx>
        <c:axId val="1959901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5288160"/>
        <c:crosses val="autoZero"/>
        <c:auto val="1"/>
        <c:lblAlgn val="ctr"/>
        <c:lblOffset val="100"/>
        <c:noMultiLvlLbl val="0"/>
      </c:catAx>
      <c:valAx>
        <c:axId val="1615288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t>Projected tCO</a:t>
                </a:r>
                <a:r>
                  <a:rPr lang="en-GB" b="1" baseline="-25000"/>
                  <a:t>2</a:t>
                </a:r>
                <a:r>
                  <a:rPr lang="en-GB" b="1"/>
                  <a: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990116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Direct &amp; Indirect Investment Requirement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'Programme Phasing'!$D$37</c:f>
              <c:strCache>
                <c:ptCount val="1"/>
                <c:pt idx="0">
                  <c:v>Direct</c:v>
                </c:pt>
              </c:strCache>
            </c:strRef>
          </c:tx>
          <c:spPr>
            <a:solidFill>
              <a:schemeClr val="accent2"/>
            </a:solidFill>
            <a:ln>
              <a:noFill/>
            </a:ln>
            <a:effectLst/>
          </c:spPr>
          <c:invertIfNegative val="0"/>
          <c:cat>
            <c:numRef>
              <c:f>'Programme Phasing'!$I$10:$AJ$10</c:f>
              <c:numCache>
                <c:formatCode>General</c:formatCode>
                <c:ptCount val="28"/>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numCache>
            </c:numRef>
          </c:cat>
          <c:val>
            <c:numRef>
              <c:f>'Programme Phasing'!$I$37:$AJ$37</c:f>
              <c:numCache>
                <c:formatCode>_-[$£-809]* #,##0_-;\-[$£-809]* #,##0_-;_-[$£-809]* "-"??_-;_-@_-</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0-AD3A-4AB1-9D77-84538F8A2168}"/>
            </c:ext>
          </c:extLst>
        </c:ser>
        <c:ser>
          <c:idx val="1"/>
          <c:order val="1"/>
          <c:tx>
            <c:v>Indirect</c:v>
          </c:tx>
          <c:spPr>
            <a:solidFill>
              <a:srgbClr val="00B0F0"/>
            </a:solidFill>
            <a:ln>
              <a:noFill/>
            </a:ln>
            <a:effectLst/>
          </c:spPr>
          <c:invertIfNegative val="0"/>
          <c:cat>
            <c:numRef>
              <c:f>'Programme Phasing'!$I$10:$AJ$10</c:f>
              <c:numCache>
                <c:formatCode>General</c:formatCode>
                <c:ptCount val="28"/>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numCache>
            </c:numRef>
          </c:cat>
          <c:val>
            <c:numRef>
              <c:f>'Programme Phasing'!$I$38:$AJ$38</c:f>
              <c:numCache>
                <c:formatCode>_-[$£-809]* #,##0_-;\-[$£-809]* #,##0_-;_-[$£-809]* "-"??_-;_-@_-</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1-F860-453F-B9E2-9404DB408E7A}"/>
            </c:ext>
          </c:extLst>
        </c:ser>
        <c:dLbls>
          <c:showLegendKey val="0"/>
          <c:showVal val="0"/>
          <c:showCatName val="0"/>
          <c:showSerName val="0"/>
          <c:showPercent val="0"/>
          <c:showBubbleSize val="0"/>
        </c:dLbls>
        <c:gapWidth val="219"/>
        <c:overlap val="-27"/>
        <c:axId val="1050009984"/>
        <c:axId val="2126624528"/>
      </c:barChart>
      <c:catAx>
        <c:axId val="105000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6624528"/>
        <c:crosses val="autoZero"/>
        <c:auto val="1"/>
        <c:lblAlgn val="ctr"/>
        <c:lblOffset val="100"/>
        <c:noMultiLvlLbl val="0"/>
      </c:catAx>
      <c:valAx>
        <c:axId val="2126624528"/>
        <c:scaling>
          <c:orientation val="minMax"/>
        </c:scaling>
        <c:delete val="0"/>
        <c:axPos val="l"/>
        <c:majorGridlines>
          <c:spPr>
            <a:ln w="9525" cap="flat" cmpd="sng" algn="ctr">
              <a:solidFill>
                <a:schemeClr val="tx1">
                  <a:lumMod val="15000"/>
                  <a:lumOff val="85000"/>
                </a:schemeClr>
              </a:solidFill>
              <a:round/>
            </a:ln>
            <a:effectLst/>
          </c:spPr>
        </c:majorGridlines>
        <c:numFmt formatCode="_-[$£-809]* #,##0_-;\-[$£-809]* #,##0_-;_-[$£-809]*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00099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Emissions Projection (tCO</a:t>
            </a:r>
            <a:r>
              <a:rPr lang="en-GB" b="1" baseline="-25000"/>
              <a:t>2</a:t>
            </a:r>
            <a:r>
              <a:rPr lang="en-GB" b="1"/>
              <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3"/>
          <c:order val="0"/>
          <c:tx>
            <c:v>Scope 3</c:v>
          </c:tx>
          <c:spPr>
            <a:solidFill>
              <a:schemeClr val="accent4"/>
            </a:solidFill>
            <a:ln>
              <a:noFill/>
            </a:ln>
            <a:effectLst/>
          </c:spPr>
          <c:invertIfNegative val="0"/>
          <c:cat>
            <c:numRef>
              <c:f>'Emissions Projection'!$D$10:$AF$10</c:f>
              <c:numCache>
                <c:formatCode>General</c:formatCode>
                <c:ptCount val="2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numCache>
            </c:numRef>
          </c:cat>
          <c:val>
            <c:numRef>
              <c:f>'Emissions Projection'!$D$38:$AF$38</c:f>
              <c:numCache>
                <c:formatCode>_(* #,##0.00_);_(* \(#,##0.00\);_(* "-"??_);_(@_)</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2-E7B3-419D-93B8-315E874C985C}"/>
            </c:ext>
          </c:extLst>
        </c:ser>
        <c:ser>
          <c:idx val="2"/>
          <c:order val="1"/>
          <c:tx>
            <c:v>Scope 2</c:v>
          </c:tx>
          <c:spPr>
            <a:solidFill>
              <a:schemeClr val="accent3"/>
            </a:solidFill>
            <a:ln>
              <a:noFill/>
            </a:ln>
            <a:effectLst/>
          </c:spPr>
          <c:invertIfNegative val="0"/>
          <c:cat>
            <c:numRef>
              <c:f>'Emissions Projection'!$D$10:$AF$10</c:f>
              <c:numCache>
                <c:formatCode>General</c:formatCode>
                <c:ptCount val="2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numCache>
            </c:numRef>
          </c:cat>
          <c:val>
            <c:numRef>
              <c:f>'Emissions Projection'!$D$37:$AF$37</c:f>
              <c:numCache>
                <c:formatCode>_(* #,##0.00_);_(* \(#,##0.00\);_(* "-"??_);_(@_)</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1-E7B3-419D-93B8-315E874C985C}"/>
            </c:ext>
          </c:extLst>
        </c:ser>
        <c:ser>
          <c:idx val="1"/>
          <c:order val="2"/>
          <c:tx>
            <c:v>Scope 1</c:v>
          </c:tx>
          <c:spPr>
            <a:solidFill>
              <a:schemeClr val="accent2"/>
            </a:solidFill>
            <a:ln>
              <a:noFill/>
            </a:ln>
            <a:effectLst/>
          </c:spPr>
          <c:invertIfNegative val="0"/>
          <c:cat>
            <c:numRef>
              <c:f>'Emissions Projection'!$D$10:$AF$10</c:f>
              <c:numCache>
                <c:formatCode>General</c:formatCode>
                <c:ptCount val="2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numCache>
            </c:numRef>
          </c:cat>
          <c:val>
            <c:numRef>
              <c:f>'Emissions Projection'!$D$36:$AF$36</c:f>
              <c:numCache>
                <c:formatCode>_(* #,##0.00_);_(* \(#,##0.00\);_(* "-"??_);_(@_)</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0-E7B3-419D-93B8-315E874C985C}"/>
            </c:ext>
          </c:extLst>
        </c:ser>
        <c:dLbls>
          <c:showLegendKey val="0"/>
          <c:showVal val="0"/>
          <c:showCatName val="0"/>
          <c:showSerName val="0"/>
          <c:showPercent val="0"/>
          <c:showBubbleSize val="0"/>
        </c:dLbls>
        <c:gapWidth val="50"/>
        <c:overlap val="100"/>
        <c:axId val="1959901167"/>
        <c:axId val="1615288160"/>
      </c:barChart>
      <c:catAx>
        <c:axId val="1959901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5288160"/>
        <c:crosses val="autoZero"/>
        <c:auto val="1"/>
        <c:lblAlgn val="ctr"/>
        <c:lblOffset val="100"/>
        <c:noMultiLvlLbl val="0"/>
      </c:catAx>
      <c:valAx>
        <c:axId val="1615288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t>Projected tCO</a:t>
                </a:r>
                <a:r>
                  <a:rPr lang="en-GB" b="1" baseline="-25000"/>
                  <a:t>2</a:t>
                </a:r>
                <a:r>
                  <a:rPr lang="en-GB" b="1"/>
                  <a: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990116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39FDE67-6889-4E50-8C68-43130BA6B095}">
  <sheetPr>
    <tabColor rgb="FFFFC000"/>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71E4337-B486-4C34-B68F-F04F7810389E}">
  <sheetPr>
    <tabColor rgb="FF00B050"/>
  </sheetPr>
  <sheetViews>
    <sheetView zoomScale="5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jpeg"/><Relationship Id="rId4"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8" Type="http://schemas.openxmlformats.org/officeDocument/2006/relationships/image" Target="../media/image13.emf"/><Relationship Id="rId3" Type="http://schemas.openxmlformats.org/officeDocument/2006/relationships/image" Target="../media/image10.emf"/><Relationship Id="rId7" Type="http://schemas.openxmlformats.org/officeDocument/2006/relationships/chart" Target="../charts/chart2.xml"/><Relationship Id="rId2" Type="http://schemas.openxmlformats.org/officeDocument/2006/relationships/image" Target="../media/image9.png"/><Relationship Id="rId1" Type="http://schemas.openxmlformats.org/officeDocument/2006/relationships/image" Target="../media/image8.emf"/><Relationship Id="rId6" Type="http://schemas.openxmlformats.org/officeDocument/2006/relationships/image" Target="../media/image12.emf"/><Relationship Id="rId11" Type="http://schemas.openxmlformats.org/officeDocument/2006/relationships/image" Target="../media/image16.emf"/><Relationship Id="rId5" Type="http://schemas.openxmlformats.org/officeDocument/2006/relationships/chart" Target="../charts/chart1.xml"/><Relationship Id="rId10" Type="http://schemas.openxmlformats.org/officeDocument/2006/relationships/image" Target="../media/image15.emf"/><Relationship Id="rId4" Type="http://schemas.openxmlformats.org/officeDocument/2006/relationships/image" Target="../media/image11.png"/><Relationship Id="rId9" Type="http://schemas.openxmlformats.org/officeDocument/2006/relationships/image" Target="../media/image14.emf"/></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9.emf"/><Relationship Id="rId7" Type="http://schemas.openxmlformats.org/officeDocument/2006/relationships/image" Target="../media/image23.emf"/><Relationship Id="rId2" Type="http://schemas.openxmlformats.org/officeDocument/2006/relationships/image" Target="../media/image18.emf"/><Relationship Id="rId1" Type="http://schemas.openxmlformats.org/officeDocument/2006/relationships/image" Target="../media/image17.emf"/><Relationship Id="rId6" Type="http://schemas.openxmlformats.org/officeDocument/2006/relationships/image" Target="../media/image22.emf"/><Relationship Id="rId5" Type="http://schemas.openxmlformats.org/officeDocument/2006/relationships/image" Target="../media/image21.emf"/><Relationship Id="rId4"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xdr:oneCellAnchor>
    <xdr:from>
      <xdr:col>0</xdr:col>
      <xdr:colOff>19050</xdr:colOff>
      <xdr:row>8</xdr:row>
      <xdr:rowOff>551758</xdr:rowOff>
    </xdr:from>
    <xdr:ext cx="9591675" cy="4315517"/>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504383"/>
          <a:ext cx="9591675" cy="4315517"/>
        </a:xfrm>
        <a:prstGeom prst="rect">
          <a:avLst/>
        </a:prstGeom>
      </xdr:spPr>
    </xdr:pic>
    <xdr:clientData/>
  </xdr:oneCellAnchor>
  <xdr:twoCellAnchor>
    <xdr:from>
      <xdr:col>10</xdr:col>
      <xdr:colOff>320040</xdr:colOff>
      <xdr:row>11</xdr:row>
      <xdr:rowOff>106681</xdr:rowOff>
    </xdr:from>
    <xdr:to>
      <xdr:col>14</xdr:col>
      <xdr:colOff>441960</xdr:colOff>
      <xdr:row>24</xdr:row>
      <xdr:rowOff>91441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598920" y="3550921"/>
          <a:ext cx="2560320" cy="2461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i="0">
              <a:solidFill>
                <a:schemeClr val="dk1"/>
              </a:solidFill>
              <a:effectLst/>
              <a:latin typeface="+mn-lt"/>
              <a:ea typeface="+mn-ea"/>
              <a:cs typeface="+mn-cs"/>
            </a:rPr>
            <a:t>Prepared</a:t>
          </a:r>
          <a:r>
            <a:rPr lang="en-GB" sz="1800" b="1" i="0" baseline="0">
              <a:solidFill>
                <a:schemeClr val="dk1"/>
              </a:solidFill>
              <a:effectLst/>
              <a:latin typeface="+mn-lt"/>
              <a:ea typeface="+mn-ea"/>
              <a:cs typeface="+mn-cs"/>
            </a:rPr>
            <a:t> by</a:t>
          </a:r>
          <a:endParaRPr lang="en-GB" sz="1800" b="0" i="0">
            <a:solidFill>
              <a:schemeClr val="dk1"/>
            </a:solidFill>
            <a:effectLst/>
            <a:latin typeface="+mn-lt"/>
            <a:ea typeface="+mn-ea"/>
            <a:cs typeface="+mn-cs"/>
          </a:endParaRPr>
        </a:p>
        <a:p>
          <a:r>
            <a:rPr lang="en-GB" sz="1300" b="0" i="0">
              <a:solidFill>
                <a:schemeClr val="dk1"/>
              </a:solidFill>
              <a:effectLst/>
              <a:latin typeface="+mn-lt"/>
              <a:ea typeface="+mn-ea"/>
              <a:cs typeface="+mn-cs"/>
            </a:rPr>
            <a:t>Energise</a:t>
          </a:r>
        </a:p>
        <a:p>
          <a:r>
            <a:rPr lang="en-GB" sz="1300" b="0" i="0">
              <a:solidFill>
                <a:schemeClr val="dk1"/>
              </a:solidFill>
              <a:effectLst/>
              <a:latin typeface="+mn-lt"/>
              <a:ea typeface="+mn-ea"/>
              <a:cs typeface="+mn-cs"/>
            </a:rPr>
            <a:t>gonetzero@energise.com</a:t>
          </a:r>
        </a:p>
        <a:p>
          <a:endParaRPr lang="en-GB" sz="1050" b="0" i="0">
            <a:solidFill>
              <a:schemeClr val="dk1"/>
            </a:solidFill>
            <a:effectLst/>
            <a:latin typeface="+mn-lt"/>
            <a:ea typeface="+mn-ea"/>
            <a:cs typeface="+mn-cs"/>
          </a:endParaRPr>
        </a:p>
        <a:p>
          <a:r>
            <a:rPr lang="en-GB" sz="1800" b="1" i="0">
              <a:solidFill>
                <a:schemeClr val="dk1"/>
              </a:solidFill>
              <a:effectLst/>
              <a:latin typeface="+mn-lt"/>
              <a:ea typeface="+mn-ea"/>
              <a:cs typeface="+mn-cs"/>
            </a:rPr>
            <a:t>Document Date</a:t>
          </a:r>
          <a:endParaRPr lang="en-GB" sz="1800" b="0" i="0">
            <a:solidFill>
              <a:schemeClr val="dk1"/>
            </a:solidFill>
            <a:effectLst/>
            <a:latin typeface="+mn-lt"/>
            <a:ea typeface="+mn-ea"/>
            <a:cs typeface="+mn-cs"/>
          </a:endParaRPr>
        </a:p>
        <a:p>
          <a:r>
            <a:rPr lang="en-GB" sz="1300" b="0" i="0">
              <a:solidFill>
                <a:schemeClr val="dk1"/>
              </a:solidFill>
              <a:effectLst/>
              <a:latin typeface="+mn-lt"/>
              <a:ea typeface="+mn-ea"/>
              <a:cs typeface="+mn-cs"/>
            </a:rPr>
            <a:t>06th July 2023</a:t>
          </a:r>
        </a:p>
        <a:p>
          <a:endParaRPr lang="en-GB" sz="1050" b="0" i="0">
            <a:solidFill>
              <a:schemeClr val="dk1"/>
            </a:solidFill>
            <a:effectLst/>
            <a:latin typeface="+mn-lt"/>
            <a:ea typeface="+mn-ea"/>
            <a:cs typeface="+mn-cs"/>
          </a:endParaRPr>
        </a:p>
        <a:p>
          <a:r>
            <a:rPr lang="en-GB" sz="1800" b="1" i="0">
              <a:solidFill>
                <a:schemeClr val="dk1"/>
              </a:solidFill>
              <a:effectLst/>
              <a:latin typeface="+mn-lt"/>
              <a:ea typeface="+mn-ea"/>
              <a:cs typeface="+mn-cs"/>
            </a:rPr>
            <a:t>Release</a:t>
          </a:r>
          <a:r>
            <a:rPr lang="en-GB" sz="1800" b="1" i="0" baseline="0">
              <a:solidFill>
                <a:schemeClr val="dk1"/>
              </a:solidFill>
              <a:effectLst/>
              <a:latin typeface="+mn-lt"/>
              <a:ea typeface="+mn-ea"/>
              <a:cs typeface="+mn-cs"/>
            </a:rPr>
            <a:t> Date</a:t>
          </a:r>
          <a:endParaRPr lang="en-GB" sz="1800" b="0" i="0">
            <a:solidFill>
              <a:schemeClr val="dk1"/>
            </a:solidFill>
            <a:effectLst/>
            <a:latin typeface="+mn-lt"/>
            <a:ea typeface="+mn-ea"/>
            <a:cs typeface="+mn-cs"/>
          </a:endParaRPr>
        </a:p>
        <a:p>
          <a:r>
            <a:rPr lang="en-GB" sz="1300" b="0" i="0">
              <a:solidFill>
                <a:schemeClr val="dk1"/>
              </a:solidFill>
              <a:effectLst/>
              <a:latin typeface="+mn-lt"/>
              <a:ea typeface="+mn-ea"/>
              <a:cs typeface="+mn-cs"/>
            </a:rPr>
            <a:t>06th July 2023</a:t>
          </a:r>
        </a:p>
      </xdr:txBody>
    </xdr:sp>
    <xdr:clientData/>
  </xdr:twoCellAnchor>
  <xdr:twoCellAnchor>
    <xdr:from>
      <xdr:col>0</xdr:col>
      <xdr:colOff>38100</xdr:colOff>
      <xdr:row>10</xdr:row>
      <xdr:rowOff>19050</xdr:rowOff>
    </xdr:from>
    <xdr:to>
      <xdr:col>9</xdr:col>
      <xdr:colOff>0</xdr:colOff>
      <xdr:row>16</xdr:row>
      <xdr:rowOff>171450</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38100" y="1924050"/>
          <a:ext cx="5448300" cy="12954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11</xdr:row>
      <xdr:rowOff>99060</xdr:rowOff>
    </xdr:from>
    <xdr:to>
      <xdr:col>5</xdr:col>
      <xdr:colOff>541020</xdr:colOff>
      <xdr:row>15</xdr:row>
      <xdr:rowOff>106680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0" y="2827020"/>
          <a:ext cx="3589020" cy="7696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t>       </a:t>
          </a:r>
          <a:r>
            <a:rPr lang="en-GB" sz="1800" b="1"/>
            <a:t>Prepared for:</a:t>
          </a:r>
        </a:p>
        <a:p>
          <a:r>
            <a:rPr lang="en-GB" sz="1100">
              <a:solidFill>
                <a:schemeClr val="dk1"/>
              </a:solidFill>
              <a:effectLst/>
              <a:latin typeface="+mn-lt"/>
              <a:ea typeface="+mn-ea"/>
              <a:cs typeface="+mn-cs"/>
            </a:rPr>
            <a:t>           </a:t>
          </a:r>
          <a:r>
            <a:rPr lang="en-GB" sz="1600" b="1" i="1">
              <a:solidFill>
                <a:srgbClr val="F59C38"/>
              </a:solidFill>
            </a:rPr>
            <a:t>HIGHER AND FURTHER EDUCATION</a:t>
          </a:r>
          <a:endParaRPr lang="en-GB" sz="2400" b="1" i="1">
            <a:solidFill>
              <a:srgbClr val="F59C38"/>
            </a:solidFill>
          </a:endParaRPr>
        </a:p>
      </xdr:txBody>
    </xdr:sp>
    <xdr:clientData/>
  </xdr:twoCellAnchor>
  <xdr:twoCellAnchor>
    <xdr:from>
      <xdr:col>6</xdr:col>
      <xdr:colOff>144780</xdr:colOff>
      <xdr:row>11</xdr:row>
      <xdr:rowOff>83819</xdr:rowOff>
    </xdr:from>
    <xdr:to>
      <xdr:col>9</xdr:col>
      <xdr:colOff>525780</xdr:colOff>
      <xdr:row>20</xdr:row>
      <xdr:rowOff>114300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802380" y="3528059"/>
          <a:ext cx="2392680" cy="1744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a:t>Energise</a:t>
          </a:r>
          <a:r>
            <a:rPr lang="en-GB" sz="1800" b="1" baseline="0"/>
            <a:t> </a:t>
          </a:r>
        </a:p>
        <a:p>
          <a:r>
            <a:rPr lang="en-GB" sz="1300" b="0" baseline="0"/>
            <a:t>8 Eaton Court </a:t>
          </a:r>
        </a:p>
        <a:p>
          <a:r>
            <a:rPr lang="en-GB" sz="1300" b="0" baseline="0"/>
            <a:t>Colmworth Business Park</a:t>
          </a:r>
        </a:p>
        <a:p>
          <a:r>
            <a:rPr lang="en-GB" sz="1300" b="0" baseline="0"/>
            <a:t>St Neots</a:t>
          </a:r>
        </a:p>
        <a:p>
          <a:r>
            <a:rPr lang="en-GB" sz="1300" b="0" baseline="0"/>
            <a:t>PE19 8ER</a:t>
          </a:r>
          <a:r>
            <a:rPr lang="en-GB" sz="1300" b="0"/>
            <a:t>                                                 </a:t>
          </a:r>
        </a:p>
      </xdr:txBody>
    </xdr:sp>
    <xdr:clientData/>
  </xdr:twoCellAnchor>
  <xdr:oneCellAnchor>
    <xdr:from>
      <xdr:col>10</xdr:col>
      <xdr:colOff>507769</xdr:colOff>
      <xdr:row>0</xdr:row>
      <xdr:rowOff>188075</xdr:rowOff>
    </xdr:from>
    <xdr:ext cx="2284630" cy="1142999"/>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86649" y="188075"/>
          <a:ext cx="2284630" cy="1142999"/>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28</xdr:row>
          <xdr:rowOff>146050</xdr:rowOff>
        </xdr:from>
        <xdr:to>
          <xdr:col>10</xdr:col>
          <xdr:colOff>241300</xdr:colOff>
          <xdr:row>1048575</xdr:row>
          <xdr:rowOff>146050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384810</xdr:colOff>
      <xdr:row>8</xdr:row>
      <xdr:rowOff>293902</xdr:rowOff>
    </xdr:from>
    <xdr:to>
      <xdr:col>4</xdr:col>
      <xdr:colOff>252339</xdr:colOff>
      <xdr:row>10</xdr:row>
      <xdr:rowOff>58522</xdr:rowOff>
    </xdr:to>
    <xdr:pic>
      <xdr:nvPicPr>
        <xdr:cNvPr id="3" name="Picture 2" descr="EAUC Home | EAUC">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4810" y="2297962"/>
          <a:ext cx="2305929" cy="915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87630</xdr:colOff>
      <xdr:row>8</xdr:row>
      <xdr:rowOff>200025</xdr:rowOff>
    </xdr:from>
    <xdr:to>
      <xdr:col>9</xdr:col>
      <xdr:colOff>293267</xdr:colOff>
      <xdr:row>10</xdr:row>
      <xdr:rowOff>152400</xdr:rowOff>
    </xdr:to>
    <xdr:pic>
      <xdr:nvPicPr>
        <xdr:cNvPr id="10" name="Picture 9" descr="BUFDG : British Universities Finance Directors Group">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45230" y="2204085"/>
          <a:ext cx="2217317" cy="1102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378901</xdr:colOff>
      <xdr:row>8</xdr:row>
      <xdr:rowOff>229552</xdr:rowOff>
    </xdr:from>
    <xdr:to>
      <xdr:col>14</xdr:col>
      <xdr:colOff>41439</xdr:colOff>
      <xdr:row>10</xdr:row>
      <xdr:rowOff>122872</xdr:rowOff>
    </xdr:to>
    <xdr:pic>
      <xdr:nvPicPr>
        <xdr:cNvPr id="11" name="Picture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57781" y="2233612"/>
          <a:ext cx="2100938" cy="1043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91440</xdr:colOff>
      <xdr:row>16</xdr:row>
      <xdr:rowOff>22860</xdr:rowOff>
    </xdr:from>
    <xdr:to>
      <xdr:col>10</xdr:col>
      <xdr:colOff>430530</xdr:colOff>
      <xdr:row>20</xdr:row>
      <xdr:rowOff>171450</xdr:rowOff>
    </xdr:to>
    <xdr:pic>
      <xdr:nvPicPr>
        <xdr:cNvPr id="2" name="Diagram 1">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017" r="-5687"/>
        <a:stretch>
          <a:fillRect/>
        </a:stretch>
      </xdr:blipFill>
      <xdr:spPr bwMode="auto">
        <a:xfrm>
          <a:off x="998220" y="4846320"/>
          <a:ext cx="5215890" cy="8801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139700</xdr:colOff>
          <xdr:row>46</xdr:row>
          <xdr:rowOff>19050</xdr:rowOff>
        </xdr:from>
        <xdr:to>
          <xdr:col>7</xdr:col>
          <xdr:colOff>495299</xdr:colOff>
          <xdr:row>84</xdr:row>
          <xdr:rowOff>158751</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a:extLst>
                <a:ext uri="{84589F7E-364E-4C9E-8A38-B11213B215E9}">
                  <a14:cameraTool cellRange="'High Level'!$B$16:$G$44" spid="_x0000_s4022"/>
                </a:ext>
              </a:extLst>
            </xdr:cNvPicPr>
          </xdr:nvPicPr>
          <xdr:blipFill>
            <a:blip xmlns:r="http://schemas.openxmlformats.org/officeDocument/2006/relationships" r:embed="rId1"/>
            <a:srcRect/>
            <a:stretch>
              <a:fillRect/>
            </a:stretch>
          </xdr:blipFill>
          <xdr:spPr bwMode="auto">
            <a:xfrm>
              <a:off x="139700" y="8686800"/>
              <a:ext cx="7677150" cy="71374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5</xdr:col>
      <xdr:colOff>284340</xdr:colOff>
      <xdr:row>64</xdr:row>
      <xdr:rowOff>70556</xdr:rowOff>
    </xdr:from>
    <xdr:to>
      <xdr:col>5</xdr:col>
      <xdr:colOff>525640</xdr:colOff>
      <xdr:row>65</xdr:row>
      <xdr:rowOff>178510</xdr:rowOff>
    </xdr:to>
    <xdr:sp macro="" textlink="">
      <xdr:nvSpPr>
        <xdr:cNvPr id="13" name="Arrow: Down 12">
          <a:extLst>
            <a:ext uri="{FF2B5EF4-FFF2-40B4-BE49-F238E27FC236}">
              <a16:creationId xmlns:a16="http://schemas.microsoft.com/office/drawing/2014/main" id="{00000000-0008-0000-0200-00000D000000}"/>
            </a:ext>
          </a:extLst>
        </xdr:cNvPr>
        <xdr:cNvSpPr/>
      </xdr:nvSpPr>
      <xdr:spPr>
        <a:xfrm>
          <a:off x="6535562" y="12375445"/>
          <a:ext cx="241300" cy="29139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25400</xdr:colOff>
      <xdr:row>25</xdr:row>
      <xdr:rowOff>127000</xdr:rowOff>
    </xdr:from>
    <xdr:to>
      <xdr:col>30</xdr:col>
      <xdr:colOff>76331</xdr:colOff>
      <xdr:row>65</xdr:row>
      <xdr:rowOff>57150</xdr:rowOff>
    </xdr:to>
    <xdr:grpSp>
      <xdr:nvGrpSpPr>
        <xdr:cNvPr id="38" name="Group 37">
          <a:extLst>
            <a:ext uri="{FF2B5EF4-FFF2-40B4-BE49-F238E27FC236}">
              <a16:creationId xmlns:a16="http://schemas.microsoft.com/office/drawing/2014/main" id="{00000000-0008-0000-0200-000026000000}"/>
            </a:ext>
          </a:extLst>
        </xdr:cNvPr>
        <xdr:cNvGrpSpPr/>
      </xdr:nvGrpSpPr>
      <xdr:grpSpPr>
        <a:xfrm>
          <a:off x="10637838" y="4945063"/>
          <a:ext cx="11536493" cy="8328025"/>
          <a:chOff x="10515600" y="3721100"/>
          <a:chExt cx="11506331" cy="7778750"/>
        </a:xfrm>
      </xdr:grpSpPr>
      <xdr:grpSp>
        <xdr:nvGrpSpPr>
          <xdr:cNvPr id="34" name="Group 33">
            <a:extLst>
              <a:ext uri="{FF2B5EF4-FFF2-40B4-BE49-F238E27FC236}">
                <a16:creationId xmlns:a16="http://schemas.microsoft.com/office/drawing/2014/main" id="{00000000-0008-0000-0200-000022000000}"/>
              </a:ext>
            </a:extLst>
          </xdr:cNvPr>
          <xdr:cNvGrpSpPr/>
        </xdr:nvGrpSpPr>
        <xdr:grpSpPr>
          <a:xfrm>
            <a:off x="10515600" y="3721100"/>
            <a:ext cx="11274103" cy="7778750"/>
            <a:chOff x="9474200" y="8432800"/>
            <a:chExt cx="11274103" cy="7778750"/>
          </a:xfrm>
        </xdr:grpSpPr>
        <xdr:pic>
          <xdr:nvPicPr>
            <xdr:cNvPr id="27" name="Picture 26">
              <a:extLst>
                <a:ext uri="{FF2B5EF4-FFF2-40B4-BE49-F238E27FC236}">
                  <a16:creationId xmlns:a16="http://schemas.microsoft.com/office/drawing/2014/main" id="{00000000-0008-0000-0200-00001B000000}"/>
                </a:ext>
              </a:extLst>
            </xdr:cNvPr>
            <xdr:cNvPicPr>
              <a:picLocks noChangeAspect="1"/>
            </xdr:cNvPicPr>
          </xdr:nvPicPr>
          <xdr:blipFill rotWithShape="1">
            <a:blip xmlns:r="http://schemas.openxmlformats.org/officeDocument/2006/relationships" r:embed="rId2"/>
            <a:srcRect l="14058" t="61942" r="75386" b="22314"/>
            <a:stretch/>
          </xdr:blipFill>
          <xdr:spPr>
            <a:xfrm>
              <a:off x="18400185" y="10185401"/>
              <a:ext cx="2348118" cy="977900"/>
            </a:xfrm>
            <a:prstGeom prst="rect">
              <a:avLst/>
            </a:prstGeom>
          </xdr:spPr>
        </xdr:pic>
        <xdr:grpSp>
          <xdr:nvGrpSpPr>
            <xdr:cNvPr id="33" name="Group 32">
              <a:extLst>
                <a:ext uri="{FF2B5EF4-FFF2-40B4-BE49-F238E27FC236}">
                  <a16:creationId xmlns:a16="http://schemas.microsoft.com/office/drawing/2014/main" id="{00000000-0008-0000-0200-000021000000}"/>
                </a:ext>
              </a:extLst>
            </xdr:cNvPr>
            <xdr:cNvGrpSpPr/>
          </xdr:nvGrpSpPr>
          <xdr:grpSpPr>
            <a:xfrm>
              <a:off x="9474200" y="8432800"/>
              <a:ext cx="8934450" cy="7778750"/>
              <a:chOff x="9474200" y="8432800"/>
              <a:chExt cx="8934450" cy="7778750"/>
            </a:xfrm>
          </xdr:grpSpPr>
          <mc:AlternateContent xmlns:mc="http://schemas.openxmlformats.org/markup-compatibility/2006" xmlns:a14="http://schemas.microsoft.com/office/drawing/2010/main">
            <mc:Choice Requires="a14">
              <xdr:pic>
                <xdr:nvPicPr>
                  <xdr:cNvPr id="28" name="Picture 27">
                    <a:extLst>
                      <a:ext uri="{FF2B5EF4-FFF2-40B4-BE49-F238E27FC236}">
                        <a16:creationId xmlns:a16="http://schemas.microsoft.com/office/drawing/2014/main" id="{00000000-0008-0000-0200-00001C000000}"/>
                      </a:ext>
                    </a:extLst>
                  </xdr:cNvPr>
                  <xdr:cNvPicPr>
                    <a:picLocks noChangeAspect="1" noChangeArrowheads="1"/>
                    <a:extLst>
                      <a:ext uri="{84589F7E-364E-4C9E-8A38-B11213B215E9}">
                        <a14:cameraTool cellRange="'Programme Phasing'!$B$8:$I$35" spid="_x0000_s4023"/>
                      </a:ext>
                    </a:extLst>
                  </xdr:cNvPicPr>
                </xdr:nvPicPr>
                <xdr:blipFill>
                  <a:blip xmlns:r="http://schemas.openxmlformats.org/officeDocument/2006/relationships" r:embed="rId3"/>
                  <a:srcRect/>
                  <a:stretch>
                    <a:fillRect/>
                  </a:stretch>
                </xdr:blipFill>
                <xdr:spPr bwMode="auto">
                  <a:xfrm>
                    <a:off x="9474200" y="8432800"/>
                    <a:ext cx="8934450" cy="7778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mc:Choice>
            <mc:Fallback xmlns=""/>
          </mc:AlternateContent>
          <xdr:sp macro="" textlink="">
            <xdr:nvSpPr>
              <xdr:cNvPr id="25" name="Arrow: Down 24">
                <a:extLst>
                  <a:ext uri="{FF2B5EF4-FFF2-40B4-BE49-F238E27FC236}">
                    <a16:creationId xmlns:a16="http://schemas.microsoft.com/office/drawing/2014/main" id="{00000000-0008-0000-0200-000019000000}"/>
                  </a:ext>
                </a:extLst>
              </xdr:cNvPr>
              <xdr:cNvSpPr/>
            </xdr:nvSpPr>
            <xdr:spPr>
              <a:xfrm rot="2747901">
                <a:off x="17214238" y="9863083"/>
                <a:ext cx="279400" cy="387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4" name="Arrow: Down 23">
                <a:extLst>
                  <a:ext uri="{FF2B5EF4-FFF2-40B4-BE49-F238E27FC236}">
                    <a16:creationId xmlns:a16="http://schemas.microsoft.com/office/drawing/2014/main" id="{00000000-0008-0000-0200-000018000000}"/>
                  </a:ext>
                </a:extLst>
              </xdr:cNvPr>
              <xdr:cNvSpPr/>
            </xdr:nvSpPr>
            <xdr:spPr>
              <a:xfrm rot="2747901">
                <a:off x="16335372" y="9839323"/>
                <a:ext cx="279400" cy="387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3" name="Arrow: Down 22">
                <a:extLst>
                  <a:ext uri="{FF2B5EF4-FFF2-40B4-BE49-F238E27FC236}">
                    <a16:creationId xmlns:a16="http://schemas.microsoft.com/office/drawing/2014/main" id="{00000000-0008-0000-0200-000017000000}"/>
                  </a:ext>
                </a:extLst>
              </xdr:cNvPr>
              <xdr:cNvSpPr/>
            </xdr:nvSpPr>
            <xdr:spPr>
              <a:xfrm rot="2747901">
                <a:off x="15679219" y="9837685"/>
                <a:ext cx="279400" cy="387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1" name="Arrow: Down 20">
                <a:extLst>
                  <a:ext uri="{FF2B5EF4-FFF2-40B4-BE49-F238E27FC236}">
                    <a16:creationId xmlns:a16="http://schemas.microsoft.com/office/drawing/2014/main" id="{00000000-0008-0000-0200-000015000000}"/>
                  </a:ext>
                </a:extLst>
              </xdr:cNvPr>
              <xdr:cNvSpPr/>
            </xdr:nvSpPr>
            <xdr:spPr>
              <a:xfrm rot="2747901">
                <a:off x="14787041" y="9853559"/>
                <a:ext cx="279400" cy="387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9" name="Arrow: Down 28">
                <a:extLst>
                  <a:ext uri="{FF2B5EF4-FFF2-40B4-BE49-F238E27FC236}">
                    <a16:creationId xmlns:a16="http://schemas.microsoft.com/office/drawing/2014/main" id="{00000000-0008-0000-0200-00001D000000}"/>
                  </a:ext>
                </a:extLst>
              </xdr:cNvPr>
              <xdr:cNvSpPr/>
            </xdr:nvSpPr>
            <xdr:spPr>
              <a:xfrm rot="2747901">
                <a:off x="17175950" y="13159053"/>
                <a:ext cx="273050" cy="387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0" name="Arrow: Down 29">
                <a:extLst>
                  <a:ext uri="{FF2B5EF4-FFF2-40B4-BE49-F238E27FC236}">
                    <a16:creationId xmlns:a16="http://schemas.microsoft.com/office/drawing/2014/main" id="{00000000-0008-0000-0200-00001E000000}"/>
                  </a:ext>
                </a:extLst>
              </xdr:cNvPr>
              <xdr:cNvSpPr/>
            </xdr:nvSpPr>
            <xdr:spPr>
              <a:xfrm rot="2747901">
                <a:off x="16304428" y="13204822"/>
                <a:ext cx="279400" cy="387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1" name="Arrow: Down 30">
                <a:extLst>
                  <a:ext uri="{FF2B5EF4-FFF2-40B4-BE49-F238E27FC236}">
                    <a16:creationId xmlns:a16="http://schemas.microsoft.com/office/drawing/2014/main" id="{00000000-0008-0000-0200-00001F000000}"/>
                  </a:ext>
                </a:extLst>
              </xdr:cNvPr>
              <xdr:cNvSpPr/>
            </xdr:nvSpPr>
            <xdr:spPr>
              <a:xfrm rot="2747901">
                <a:off x="15690350" y="13181064"/>
                <a:ext cx="279400" cy="387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2" name="Arrow: Down 31">
                <a:extLst>
                  <a:ext uri="{FF2B5EF4-FFF2-40B4-BE49-F238E27FC236}">
                    <a16:creationId xmlns:a16="http://schemas.microsoft.com/office/drawing/2014/main" id="{00000000-0008-0000-0200-000020000000}"/>
                  </a:ext>
                </a:extLst>
              </xdr:cNvPr>
              <xdr:cNvSpPr/>
            </xdr:nvSpPr>
            <xdr:spPr>
              <a:xfrm rot="2747901">
                <a:off x="14798172" y="13196940"/>
                <a:ext cx="279400" cy="387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grpSp>
      <xdr:pic>
        <xdr:nvPicPr>
          <xdr:cNvPr id="37" name="Picture 36">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4"/>
          <a:stretch>
            <a:fillRect/>
          </a:stretch>
        </xdr:blipFill>
        <xdr:spPr>
          <a:xfrm>
            <a:off x="19469100" y="10147300"/>
            <a:ext cx="2552831" cy="711237"/>
          </a:xfrm>
          <a:prstGeom prst="rect">
            <a:avLst/>
          </a:prstGeom>
        </xdr:spPr>
      </xdr:pic>
    </xdr:grpSp>
    <xdr:clientData/>
  </xdr:twoCellAnchor>
  <xdr:absoluteAnchor>
    <xdr:pos x="10647540" y="13410494"/>
    <xdr:ext cx="7607299" cy="4660900"/>
    <xdr:graphicFrame macro="">
      <xdr:nvGraphicFramePr>
        <xdr:cNvPr id="39" name="Chart 38">
          <a:extLst>
            <a:ext uri="{FF2B5EF4-FFF2-40B4-BE49-F238E27FC236}">
              <a16:creationId xmlns:a16="http://schemas.microsoft.com/office/drawing/2014/main" id="{00000000-0008-0000-0200-00002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mc:AlternateContent xmlns:mc="http://schemas.openxmlformats.org/markup-compatibility/2006">
    <mc:Choice xmlns:a14="http://schemas.microsoft.com/office/drawing/2010/main" Requires="a14">
      <xdr:twoCellAnchor editAs="oneCell">
        <xdr:from>
          <xdr:col>12</xdr:col>
          <xdr:colOff>31750</xdr:colOff>
          <xdr:row>100</xdr:row>
          <xdr:rowOff>142875</xdr:rowOff>
        </xdr:from>
        <xdr:to>
          <xdr:col>22</xdr:col>
          <xdr:colOff>590549</xdr:colOff>
          <xdr:row>120</xdr:row>
          <xdr:rowOff>190500</xdr:rowOff>
        </xdr:to>
        <xdr:pic>
          <xdr:nvPicPr>
            <xdr:cNvPr id="40" name="Picture 39">
              <a:extLst>
                <a:ext uri="{FF2B5EF4-FFF2-40B4-BE49-F238E27FC236}">
                  <a16:creationId xmlns:a16="http://schemas.microsoft.com/office/drawing/2014/main" id="{00000000-0008-0000-0200-000028000000}"/>
                </a:ext>
              </a:extLst>
            </xdr:cNvPr>
            <xdr:cNvPicPr>
              <a:picLocks noChangeAspect="1" noChangeArrowheads="1"/>
              <a:extLst>
                <a:ext uri="{84589F7E-364E-4C9E-8A38-B11213B215E9}">
                  <a14:cameraTool cellRange="'Emissions Projection'!$B$9:$G$28" spid="_x0000_s4024"/>
                </a:ext>
              </a:extLst>
            </xdr:cNvPicPr>
          </xdr:nvPicPr>
          <xdr:blipFill>
            <a:blip xmlns:r="http://schemas.openxmlformats.org/officeDocument/2006/relationships" r:embed="rId6"/>
            <a:srcRect/>
            <a:stretch>
              <a:fillRect/>
            </a:stretch>
          </xdr:blipFill>
          <xdr:spPr bwMode="auto">
            <a:xfrm>
              <a:off x="10530417" y="18557875"/>
              <a:ext cx="7173383" cy="3624792"/>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absoluteAnchor>
    <xdr:pos x="10606011" y="24731738"/>
    <xdr:ext cx="5795131" cy="3589262"/>
    <xdr:graphicFrame macro="">
      <xdr:nvGraphicFramePr>
        <xdr:cNvPr id="41" name="Chart 40">
          <a:extLst>
            <a:ext uri="{FF2B5EF4-FFF2-40B4-BE49-F238E27FC236}">
              <a16:creationId xmlns:a16="http://schemas.microsoft.com/office/drawing/2014/main" id="{00000000-0008-0000-0200-000029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absoluteAnchor>
  <xdr:twoCellAnchor>
    <xdr:from>
      <xdr:col>4</xdr:col>
      <xdr:colOff>906640</xdr:colOff>
      <xdr:row>64</xdr:row>
      <xdr:rowOff>59971</xdr:rowOff>
    </xdr:from>
    <xdr:to>
      <xdr:col>4</xdr:col>
      <xdr:colOff>1147940</xdr:colOff>
      <xdr:row>65</xdr:row>
      <xdr:rowOff>167925</xdr:rowOff>
    </xdr:to>
    <xdr:sp macro="" textlink="">
      <xdr:nvSpPr>
        <xdr:cNvPr id="3" name="Arrow: Down 2">
          <a:extLst>
            <a:ext uri="{FF2B5EF4-FFF2-40B4-BE49-F238E27FC236}">
              <a16:creationId xmlns:a16="http://schemas.microsoft.com/office/drawing/2014/main" id="{00000000-0008-0000-0200-000003000000}"/>
            </a:ext>
          </a:extLst>
        </xdr:cNvPr>
        <xdr:cNvSpPr/>
      </xdr:nvSpPr>
      <xdr:spPr>
        <a:xfrm>
          <a:off x="5563307" y="12364860"/>
          <a:ext cx="241300" cy="29139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758473</xdr:colOff>
      <xdr:row>64</xdr:row>
      <xdr:rowOff>59973</xdr:rowOff>
    </xdr:from>
    <xdr:to>
      <xdr:col>4</xdr:col>
      <xdr:colOff>174273</xdr:colOff>
      <xdr:row>65</xdr:row>
      <xdr:rowOff>167927</xdr:rowOff>
    </xdr:to>
    <xdr:sp macro="" textlink="">
      <xdr:nvSpPr>
        <xdr:cNvPr id="4" name="Arrow: Down 3">
          <a:extLst>
            <a:ext uri="{FF2B5EF4-FFF2-40B4-BE49-F238E27FC236}">
              <a16:creationId xmlns:a16="http://schemas.microsoft.com/office/drawing/2014/main" id="{00000000-0008-0000-0200-000004000000}"/>
            </a:ext>
          </a:extLst>
        </xdr:cNvPr>
        <xdr:cNvSpPr/>
      </xdr:nvSpPr>
      <xdr:spPr>
        <a:xfrm>
          <a:off x="4589640" y="12364862"/>
          <a:ext cx="241300" cy="29139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323144</xdr:colOff>
      <xdr:row>48</xdr:row>
      <xdr:rowOff>102306</xdr:rowOff>
    </xdr:from>
    <xdr:to>
      <xdr:col>5</xdr:col>
      <xdr:colOff>564444</xdr:colOff>
      <xdr:row>50</xdr:row>
      <xdr:rowOff>30343</xdr:rowOff>
    </xdr:to>
    <xdr:sp macro="" textlink="">
      <xdr:nvSpPr>
        <xdr:cNvPr id="5" name="Arrow: Down 4">
          <a:extLst>
            <a:ext uri="{FF2B5EF4-FFF2-40B4-BE49-F238E27FC236}">
              <a16:creationId xmlns:a16="http://schemas.microsoft.com/office/drawing/2014/main" id="{00000000-0008-0000-0200-000005000000}"/>
            </a:ext>
          </a:extLst>
        </xdr:cNvPr>
        <xdr:cNvSpPr/>
      </xdr:nvSpPr>
      <xdr:spPr>
        <a:xfrm>
          <a:off x="6574366" y="9472084"/>
          <a:ext cx="241300" cy="2949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973665</xdr:colOff>
      <xdr:row>48</xdr:row>
      <xdr:rowOff>84666</xdr:rowOff>
    </xdr:from>
    <xdr:to>
      <xdr:col>4</xdr:col>
      <xdr:colOff>1214965</xdr:colOff>
      <xdr:row>50</xdr:row>
      <xdr:rowOff>12703</xdr:rowOff>
    </xdr:to>
    <xdr:sp macro="" textlink="">
      <xdr:nvSpPr>
        <xdr:cNvPr id="6" name="Arrow: Down 5">
          <a:extLst>
            <a:ext uri="{FF2B5EF4-FFF2-40B4-BE49-F238E27FC236}">
              <a16:creationId xmlns:a16="http://schemas.microsoft.com/office/drawing/2014/main" id="{00000000-0008-0000-0200-000006000000}"/>
            </a:ext>
          </a:extLst>
        </xdr:cNvPr>
        <xdr:cNvSpPr/>
      </xdr:nvSpPr>
      <xdr:spPr>
        <a:xfrm>
          <a:off x="5630332" y="9454444"/>
          <a:ext cx="241300" cy="2949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797277</xdr:colOff>
      <xdr:row>48</xdr:row>
      <xdr:rowOff>91723</xdr:rowOff>
    </xdr:from>
    <xdr:to>
      <xdr:col>4</xdr:col>
      <xdr:colOff>213077</xdr:colOff>
      <xdr:row>50</xdr:row>
      <xdr:rowOff>16232</xdr:rowOff>
    </xdr:to>
    <xdr:sp macro="" textlink="">
      <xdr:nvSpPr>
        <xdr:cNvPr id="17" name="Arrow: Down 16">
          <a:extLst>
            <a:ext uri="{FF2B5EF4-FFF2-40B4-BE49-F238E27FC236}">
              <a16:creationId xmlns:a16="http://schemas.microsoft.com/office/drawing/2014/main" id="{00000000-0008-0000-0200-000011000000}"/>
            </a:ext>
          </a:extLst>
        </xdr:cNvPr>
        <xdr:cNvSpPr/>
      </xdr:nvSpPr>
      <xdr:spPr>
        <a:xfrm>
          <a:off x="4628444" y="9461501"/>
          <a:ext cx="241300" cy="29139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912281</xdr:colOff>
      <xdr:row>99</xdr:row>
      <xdr:rowOff>400052</xdr:rowOff>
    </xdr:from>
    <xdr:to>
      <xdr:col>9</xdr:col>
      <xdr:colOff>421216</xdr:colOff>
      <xdr:row>100</xdr:row>
      <xdr:rowOff>65620</xdr:rowOff>
    </xdr:to>
    <xdr:sp macro="" textlink="">
      <xdr:nvSpPr>
        <xdr:cNvPr id="19" name="Arrow: Down 18">
          <a:extLst>
            <a:ext uri="{FF2B5EF4-FFF2-40B4-BE49-F238E27FC236}">
              <a16:creationId xmlns:a16="http://schemas.microsoft.com/office/drawing/2014/main" id="{00000000-0008-0000-0200-000013000000}"/>
            </a:ext>
          </a:extLst>
        </xdr:cNvPr>
        <xdr:cNvSpPr/>
      </xdr:nvSpPr>
      <xdr:spPr>
        <a:xfrm rot="5400000">
          <a:off x="9050865" y="20760268"/>
          <a:ext cx="338668" cy="4360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901699</xdr:colOff>
      <xdr:row>98</xdr:row>
      <xdr:rowOff>188384</xdr:rowOff>
    </xdr:from>
    <xdr:to>
      <xdr:col>9</xdr:col>
      <xdr:colOff>419099</xdr:colOff>
      <xdr:row>99</xdr:row>
      <xdr:rowOff>342900</xdr:rowOff>
    </xdr:to>
    <xdr:sp macro="" textlink="">
      <xdr:nvSpPr>
        <xdr:cNvPr id="20" name="Arrow: Down 19">
          <a:extLst>
            <a:ext uri="{FF2B5EF4-FFF2-40B4-BE49-F238E27FC236}">
              <a16:creationId xmlns:a16="http://schemas.microsoft.com/office/drawing/2014/main" id="{00000000-0008-0000-0200-000014000000}"/>
            </a:ext>
          </a:extLst>
        </xdr:cNvPr>
        <xdr:cNvSpPr/>
      </xdr:nvSpPr>
      <xdr:spPr>
        <a:xfrm rot="5400000">
          <a:off x="9041341" y="20357042"/>
          <a:ext cx="345016" cy="444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611967</xdr:colOff>
      <xdr:row>43</xdr:row>
      <xdr:rowOff>162738</xdr:rowOff>
    </xdr:from>
    <xdr:to>
      <xdr:col>4</xdr:col>
      <xdr:colOff>892983</xdr:colOff>
      <xdr:row>45</xdr:row>
      <xdr:rowOff>41181</xdr:rowOff>
    </xdr:to>
    <xdr:sp macro="" textlink="">
      <xdr:nvSpPr>
        <xdr:cNvPr id="7" name="Arrow: Down 6">
          <a:extLst>
            <a:ext uri="{FF2B5EF4-FFF2-40B4-BE49-F238E27FC236}">
              <a16:creationId xmlns:a16="http://schemas.microsoft.com/office/drawing/2014/main" id="{00000000-0008-0000-0200-000007000000}"/>
            </a:ext>
          </a:extLst>
        </xdr:cNvPr>
        <xdr:cNvSpPr/>
      </xdr:nvSpPr>
      <xdr:spPr>
        <a:xfrm rot="5400000">
          <a:off x="5283653" y="9575352"/>
          <a:ext cx="259443" cy="28101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215900</xdr:colOff>
          <xdr:row>95</xdr:row>
          <xdr:rowOff>50800</xdr:rowOff>
        </xdr:from>
        <xdr:to>
          <xdr:col>8</xdr:col>
          <xdr:colOff>768350</xdr:colOff>
          <xdr:row>104</xdr:row>
          <xdr:rowOff>139700</xdr:rowOff>
        </xdr:to>
        <xdr:pic>
          <xdr:nvPicPr>
            <xdr:cNvPr id="11" name="Picture 10">
              <a:extLst>
                <a:ext uri="{FF2B5EF4-FFF2-40B4-BE49-F238E27FC236}">
                  <a16:creationId xmlns:a16="http://schemas.microsoft.com/office/drawing/2014/main" id="{00000000-0008-0000-0200-00000B000000}"/>
                </a:ext>
              </a:extLst>
            </xdr:cNvPr>
            <xdr:cNvPicPr>
              <a:picLocks noChangeAspect="1" noChangeArrowheads="1"/>
              <a:extLst>
                <a:ext uri="{84589F7E-364E-4C9E-8A38-B11213B215E9}">
                  <a14:cameraTool cellRange="'Net Zero Target Year'!$B$10:$E$19" spid="_x0000_s4025"/>
                </a:ext>
              </a:extLst>
            </xdr:cNvPicPr>
          </xdr:nvPicPr>
          <xdr:blipFill>
            <a:blip xmlns:r="http://schemas.openxmlformats.org/officeDocument/2006/relationships" r:embed="rId8"/>
            <a:srcRect/>
            <a:stretch>
              <a:fillRect/>
            </a:stretch>
          </xdr:blipFill>
          <xdr:spPr bwMode="auto">
            <a:xfrm>
              <a:off x="361950" y="19170650"/>
              <a:ext cx="8483600" cy="22161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241300</xdr:colOff>
          <xdr:row>105</xdr:row>
          <xdr:rowOff>114300</xdr:rowOff>
        </xdr:from>
        <xdr:to>
          <xdr:col>8</xdr:col>
          <xdr:colOff>793750</xdr:colOff>
          <xdr:row>118</xdr:row>
          <xdr:rowOff>120650</xdr:rowOff>
        </xdr:to>
        <xdr:pic>
          <xdr:nvPicPr>
            <xdr:cNvPr id="12" name="Picture 11">
              <a:extLst>
                <a:ext uri="{FF2B5EF4-FFF2-40B4-BE49-F238E27FC236}">
                  <a16:creationId xmlns:a16="http://schemas.microsoft.com/office/drawing/2014/main" id="{00000000-0008-0000-0200-00000C000000}"/>
                </a:ext>
              </a:extLst>
            </xdr:cNvPr>
            <xdr:cNvPicPr>
              <a:picLocks noChangeAspect="1" noChangeArrowheads="1"/>
              <a:extLst>
                <a:ext uri="{84589F7E-364E-4C9E-8A38-B11213B215E9}">
                  <a14:cameraTool cellRange="'Net Zero Target Year'!$B$21:$E$32" spid="_x0000_s4026"/>
                </a:ext>
              </a:extLst>
            </xdr:cNvPicPr>
          </xdr:nvPicPr>
          <xdr:blipFill>
            <a:blip xmlns:r="http://schemas.openxmlformats.org/officeDocument/2006/relationships" r:embed="rId9"/>
            <a:srcRect/>
            <a:stretch>
              <a:fillRect/>
            </a:stretch>
          </xdr:blipFill>
          <xdr:spPr bwMode="auto">
            <a:xfrm>
              <a:off x="393700" y="22136100"/>
              <a:ext cx="8489950" cy="24828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8</xdr:col>
      <xdr:colOff>901700</xdr:colOff>
      <xdr:row>100</xdr:row>
      <xdr:rowOff>139701</xdr:rowOff>
    </xdr:from>
    <xdr:to>
      <xdr:col>9</xdr:col>
      <xdr:colOff>410635</xdr:colOff>
      <xdr:row>102</xdr:row>
      <xdr:rowOff>110069</xdr:rowOff>
    </xdr:to>
    <xdr:sp macro="" textlink="">
      <xdr:nvSpPr>
        <xdr:cNvPr id="42" name="Arrow: Down 41">
          <a:extLst>
            <a:ext uri="{FF2B5EF4-FFF2-40B4-BE49-F238E27FC236}">
              <a16:creationId xmlns:a16="http://schemas.microsoft.com/office/drawing/2014/main" id="{00000000-0008-0000-0200-00002A000000}"/>
            </a:ext>
          </a:extLst>
        </xdr:cNvPr>
        <xdr:cNvSpPr/>
      </xdr:nvSpPr>
      <xdr:spPr>
        <a:xfrm rot="5400000">
          <a:off x="9040284" y="21173017"/>
          <a:ext cx="338668" cy="4360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10582</xdr:colOff>
      <xdr:row>112</xdr:row>
      <xdr:rowOff>27518</xdr:rowOff>
    </xdr:from>
    <xdr:to>
      <xdr:col>9</xdr:col>
      <xdr:colOff>446617</xdr:colOff>
      <xdr:row>113</xdr:row>
      <xdr:rowOff>175686</xdr:rowOff>
    </xdr:to>
    <xdr:sp macro="" textlink="">
      <xdr:nvSpPr>
        <xdr:cNvPr id="43" name="Arrow: Down 42">
          <a:extLst>
            <a:ext uri="{FF2B5EF4-FFF2-40B4-BE49-F238E27FC236}">
              <a16:creationId xmlns:a16="http://schemas.microsoft.com/office/drawing/2014/main" id="{00000000-0008-0000-0200-00002B000000}"/>
            </a:ext>
          </a:extLst>
        </xdr:cNvPr>
        <xdr:cNvSpPr/>
      </xdr:nvSpPr>
      <xdr:spPr>
        <a:xfrm rot="5400000">
          <a:off x="9076266" y="23334134"/>
          <a:ext cx="338668" cy="4360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0</xdr:colOff>
      <xdr:row>110</xdr:row>
      <xdr:rowOff>0</xdr:rowOff>
    </xdr:from>
    <xdr:to>
      <xdr:col>9</xdr:col>
      <xdr:colOff>444500</xdr:colOff>
      <xdr:row>111</xdr:row>
      <xdr:rowOff>160866</xdr:rowOff>
    </xdr:to>
    <xdr:sp macro="" textlink="">
      <xdr:nvSpPr>
        <xdr:cNvPr id="44" name="Arrow: Down 43">
          <a:extLst>
            <a:ext uri="{FF2B5EF4-FFF2-40B4-BE49-F238E27FC236}">
              <a16:creationId xmlns:a16="http://schemas.microsoft.com/office/drawing/2014/main" id="{00000000-0008-0000-0200-00002C000000}"/>
            </a:ext>
          </a:extLst>
        </xdr:cNvPr>
        <xdr:cNvSpPr/>
      </xdr:nvSpPr>
      <xdr:spPr>
        <a:xfrm rot="5400000">
          <a:off x="9063567" y="22927733"/>
          <a:ext cx="351366" cy="444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xdr:colOff>
      <xdr:row>114</xdr:row>
      <xdr:rowOff>59267</xdr:rowOff>
    </xdr:from>
    <xdr:to>
      <xdr:col>9</xdr:col>
      <xdr:colOff>436036</xdr:colOff>
      <xdr:row>116</xdr:row>
      <xdr:rowOff>16935</xdr:rowOff>
    </xdr:to>
    <xdr:sp macro="" textlink="">
      <xdr:nvSpPr>
        <xdr:cNvPr id="45" name="Arrow: Down 44">
          <a:extLst>
            <a:ext uri="{FF2B5EF4-FFF2-40B4-BE49-F238E27FC236}">
              <a16:creationId xmlns:a16="http://schemas.microsoft.com/office/drawing/2014/main" id="{00000000-0008-0000-0200-00002D000000}"/>
            </a:ext>
          </a:extLst>
        </xdr:cNvPr>
        <xdr:cNvSpPr/>
      </xdr:nvSpPr>
      <xdr:spPr>
        <a:xfrm rot="5400000">
          <a:off x="9065685" y="23746883"/>
          <a:ext cx="338668" cy="4360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266700</xdr:colOff>
          <xdr:row>122</xdr:row>
          <xdr:rowOff>101600</xdr:rowOff>
        </xdr:from>
        <xdr:to>
          <xdr:col>8</xdr:col>
          <xdr:colOff>765683</xdr:colOff>
          <xdr:row>141</xdr:row>
          <xdr:rowOff>76200</xdr:rowOff>
        </xdr:to>
        <xdr:pic>
          <xdr:nvPicPr>
            <xdr:cNvPr id="46" name="Picture 45">
              <a:extLst>
                <a:ext uri="{FF2B5EF4-FFF2-40B4-BE49-F238E27FC236}">
                  <a16:creationId xmlns:a16="http://schemas.microsoft.com/office/drawing/2014/main" id="{00000000-0008-0000-0200-00002E000000}"/>
                </a:ext>
              </a:extLst>
            </xdr:cNvPr>
            <xdr:cNvPicPr>
              <a:picLocks noChangeAspect="1" noChangeArrowheads="1"/>
              <a:extLst>
                <a:ext uri="{84589F7E-364E-4C9E-8A38-B11213B215E9}">
                  <a14:cameraTool cellRange="'Net Zero Target Year'!$B$40:$H$60" spid="_x0000_s4027"/>
                </a:ext>
              </a:extLst>
            </xdr:cNvPicPr>
          </xdr:nvPicPr>
          <xdr:blipFill>
            <a:blip xmlns:r="http://schemas.openxmlformats.org/officeDocument/2006/relationships" r:embed="rId10"/>
            <a:srcRect/>
            <a:stretch>
              <a:fillRect/>
            </a:stretch>
          </xdr:blipFill>
          <xdr:spPr bwMode="auto">
            <a:xfrm>
              <a:off x="419100" y="25438100"/>
              <a:ext cx="8436483" cy="35941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6</xdr:col>
      <xdr:colOff>546100</xdr:colOff>
      <xdr:row>120</xdr:row>
      <xdr:rowOff>152400</xdr:rowOff>
    </xdr:from>
    <xdr:to>
      <xdr:col>7</xdr:col>
      <xdr:colOff>238128</xdr:colOff>
      <xdr:row>122</xdr:row>
      <xdr:rowOff>39157</xdr:rowOff>
    </xdr:to>
    <xdr:sp macro="" textlink="">
      <xdr:nvSpPr>
        <xdr:cNvPr id="47" name="Arrow: Down 46">
          <a:extLst>
            <a:ext uri="{FF2B5EF4-FFF2-40B4-BE49-F238E27FC236}">
              <a16:creationId xmlns:a16="http://schemas.microsoft.com/office/drawing/2014/main" id="{00000000-0008-0000-0200-00002F000000}"/>
            </a:ext>
          </a:extLst>
        </xdr:cNvPr>
        <xdr:cNvSpPr/>
      </xdr:nvSpPr>
      <xdr:spPr>
        <a:xfrm>
          <a:off x="7416800" y="25031700"/>
          <a:ext cx="301628" cy="3439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442011</xdr:colOff>
      <xdr:row>120</xdr:row>
      <xdr:rowOff>153331</xdr:rowOff>
    </xdr:from>
    <xdr:to>
      <xdr:col>8</xdr:col>
      <xdr:colOff>134039</xdr:colOff>
      <xdr:row>122</xdr:row>
      <xdr:rowOff>40088</xdr:rowOff>
    </xdr:to>
    <xdr:sp macro="" textlink="">
      <xdr:nvSpPr>
        <xdr:cNvPr id="48" name="Arrow: Down 47">
          <a:extLst>
            <a:ext uri="{FF2B5EF4-FFF2-40B4-BE49-F238E27FC236}">
              <a16:creationId xmlns:a16="http://schemas.microsoft.com/office/drawing/2014/main" id="{00000000-0008-0000-0200-000030000000}"/>
            </a:ext>
          </a:extLst>
        </xdr:cNvPr>
        <xdr:cNvSpPr/>
      </xdr:nvSpPr>
      <xdr:spPr>
        <a:xfrm>
          <a:off x="7922311" y="25032631"/>
          <a:ext cx="301628" cy="3439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350523</xdr:colOff>
      <xdr:row>120</xdr:row>
      <xdr:rowOff>159652</xdr:rowOff>
    </xdr:from>
    <xdr:to>
      <xdr:col>8</xdr:col>
      <xdr:colOff>653396</xdr:colOff>
      <xdr:row>122</xdr:row>
      <xdr:rowOff>46409</xdr:rowOff>
    </xdr:to>
    <xdr:sp macro="" textlink="">
      <xdr:nvSpPr>
        <xdr:cNvPr id="49" name="Arrow: Down 48">
          <a:extLst>
            <a:ext uri="{FF2B5EF4-FFF2-40B4-BE49-F238E27FC236}">
              <a16:creationId xmlns:a16="http://schemas.microsoft.com/office/drawing/2014/main" id="{00000000-0008-0000-0200-000031000000}"/>
            </a:ext>
          </a:extLst>
        </xdr:cNvPr>
        <xdr:cNvSpPr/>
      </xdr:nvSpPr>
      <xdr:spPr>
        <a:xfrm>
          <a:off x="8440423" y="25038952"/>
          <a:ext cx="302873" cy="3439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12700</xdr:colOff>
      <xdr:row>129</xdr:row>
      <xdr:rowOff>152400</xdr:rowOff>
    </xdr:from>
    <xdr:to>
      <xdr:col>7</xdr:col>
      <xdr:colOff>314328</xdr:colOff>
      <xdr:row>131</xdr:row>
      <xdr:rowOff>115357</xdr:rowOff>
    </xdr:to>
    <xdr:sp macro="" textlink="">
      <xdr:nvSpPr>
        <xdr:cNvPr id="50" name="Arrow: Down 49">
          <a:extLst>
            <a:ext uri="{FF2B5EF4-FFF2-40B4-BE49-F238E27FC236}">
              <a16:creationId xmlns:a16="http://schemas.microsoft.com/office/drawing/2014/main" id="{00000000-0008-0000-0200-000032000000}"/>
            </a:ext>
          </a:extLst>
        </xdr:cNvPr>
        <xdr:cNvSpPr/>
      </xdr:nvSpPr>
      <xdr:spPr>
        <a:xfrm>
          <a:off x="7493000" y="26822400"/>
          <a:ext cx="301628" cy="3439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518211</xdr:colOff>
      <xdr:row>129</xdr:row>
      <xdr:rowOff>153331</xdr:rowOff>
    </xdr:from>
    <xdr:to>
      <xdr:col>8</xdr:col>
      <xdr:colOff>210239</xdr:colOff>
      <xdr:row>131</xdr:row>
      <xdr:rowOff>116288</xdr:rowOff>
    </xdr:to>
    <xdr:sp macro="" textlink="">
      <xdr:nvSpPr>
        <xdr:cNvPr id="51" name="Arrow: Down 50">
          <a:extLst>
            <a:ext uri="{FF2B5EF4-FFF2-40B4-BE49-F238E27FC236}">
              <a16:creationId xmlns:a16="http://schemas.microsoft.com/office/drawing/2014/main" id="{00000000-0008-0000-0200-000033000000}"/>
            </a:ext>
          </a:extLst>
        </xdr:cNvPr>
        <xdr:cNvSpPr/>
      </xdr:nvSpPr>
      <xdr:spPr>
        <a:xfrm>
          <a:off x="7998511" y="26823331"/>
          <a:ext cx="301628" cy="3439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426723</xdr:colOff>
      <xdr:row>129</xdr:row>
      <xdr:rowOff>159652</xdr:rowOff>
    </xdr:from>
    <xdr:to>
      <xdr:col>8</xdr:col>
      <xdr:colOff>729596</xdr:colOff>
      <xdr:row>131</xdr:row>
      <xdr:rowOff>122609</xdr:rowOff>
    </xdr:to>
    <xdr:sp macro="" textlink="">
      <xdr:nvSpPr>
        <xdr:cNvPr id="52" name="Arrow: Down 51">
          <a:extLst>
            <a:ext uri="{FF2B5EF4-FFF2-40B4-BE49-F238E27FC236}">
              <a16:creationId xmlns:a16="http://schemas.microsoft.com/office/drawing/2014/main" id="{00000000-0008-0000-0200-000034000000}"/>
            </a:ext>
          </a:extLst>
        </xdr:cNvPr>
        <xdr:cNvSpPr/>
      </xdr:nvSpPr>
      <xdr:spPr>
        <a:xfrm>
          <a:off x="8516623" y="26829652"/>
          <a:ext cx="302873" cy="3439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101600</xdr:colOff>
          <xdr:row>43</xdr:row>
          <xdr:rowOff>139700</xdr:rowOff>
        </xdr:from>
        <xdr:to>
          <xdr:col>4</xdr:col>
          <xdr:colOff>495300</xdr:colOff>
          <xdr:row>45</xdr:row>
          <xdr:rowOff>38100</xdr:rowOff>
        </xdr:to>
        <xdr:pic>
          <xdr:nvPicPr>
            <xdr:cNvPr id="56" name="Picture 55">
              <a:extLst>
                <a:ext uri="{FF2B5EF4-FFF2-40B4-BE49-F238E27FC236}">
                  <a16:creationId xmlns:a16="http://schemas.microsoft.com/office/drawing/2014/main" id="{00000000-0008-0000-0200-000038000000}"/>
                </a:ext>
              </a:extLst>
            </xdr:cNvPr>
            <xdr:cNvPicPr>
              <a:picLocks noChangeAspect="1" noChangeArrowheads="1"/>
              <a:extLst>
                <a:ext uri="{84589F7E-364E-4C9E-8A38-B11213B215E9}">
                  <a14:cameraTool cellRange="'High Level'!$B$14:$D$14" spid="_x0000_s4028"/>
                </a:ext>
              </a:extLst>
            </xdr:cNvPicPr>
          </xdr:nvPicPr>
          <xdr:blipFill>
            <a:blip xmlns:r="http://schemas.openxmlformats.org/officeDocument/2006/relationships" r:embed="rId11"/>
            <a:srcRect/>
            <a:stretch>
              <a:fillRect/>
            </a:stretch>
          </xdr:blipFill>
          <xdr:spPr bwMode="auto">
            <a:xfrm>
              <a:off x="254000" y="9563100"/>
              <a:ext cx="4902200" cy="2794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0.90795</cdr:x>
      <cdr:y>0.60146</cdr:y>
    </cdr:from>
    <cdr:to>
      <cdr:x>1</cdr:x>
      <cdr:y>0.85536</cdr:y>
    </cdr:to>
    <cdr:sp macro="" textlink="">
      <cdr:nvSpPr>
        <cdr:cNvPr id="3" name="Rectangle: Rounded Corners 2">
          <a:extLst xmlns:a="http://schemas.openxmlformats.org/drawingml/2006/main">
            <a:ext uri="{FF2B5EF4-FFF2-40B4-BE49-F238E27FC236}">
              <a16:creationId xmlns:a16="http://schemas.microsoft.com/office/drawing/2014/main" id="{15283EF3-1347-495A-02AB-CC0E69B8381D}"/>
            </a:ext>
          </a:extLst>
        </cdr:cNvPr>
        <cdr:cNvSpPr/>
      </cdr:nvSpPr>
      <cdr:spPr>
        <a:xfrm xmlns:a="http://schemas.openxmlformats.org/drawingml/2006/main">
          <a:off x="8440694" y="3651250"/>
          <a:ext cx="855706" cy="1541291"/>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900"/>
            <a:t>Residual emissions will require offsetting to reach Net Zero and will have cost implications</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305636" cy="6084455"/>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0.91035</cdr:x>
      <cdr:y>0.59824</cdr:y>
    </cdr:from>
    <cdr:to>
      <cdr:x>1</cdr:x>
      <cdr:y>0.82536</cdr:y>
    </cdr:to>
    <cdr:sp macro="" textlink="">
      <cdr:nvSpPr>
        <cdr:cNvPr id="4" name="Rectangle: Rounded Corners 3">
          <a:extLst xmlns:a="http://schemas.openxmlformats.org/drawingml/2006/main">
            <a:ext uri="{FF2B5EF4-FFF2-40B4-BE49-F238E27FC236}">
              <a16:creationId xmlns:a16="http://schemas.microsoft.com/office/drawing/2014/main" id="{70B4B064-9042-DB61-40C8-05FB000F5DF3}"/>
            </a:ext>
          </a:extLst>
        </cdr:cNvPr>
        <cdr:cNvSpPr/>
      </cdr:nvSpPr>
      <cdr:spPr>
        <a:xfrm xmlns:a="http://schemas.openxmlformats.org/drawingml/2006/main">
          <a:off x="8463360" y="3632597"/>
          <a:ext cx="833437" cy="1379142"/>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t>Residual</a:t>
          </a:r>
          <a:r>
            <a:rPr lang="en-US" baseline="0"/>
            <a:t> emissions will require offsetting to reach Net Zero</a:t>
          </a:r>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hyperlink" Target="https://www.eauc.org.uk/file_uploads/eauc_carbon_coalition_principles_on_offsetting_final.pdf." TargetMode="External"/><Relationship Id="rId2" Type="http://schemas.openxmlformats.org/officeDocument/2006/relationships/hyperlink" Target="https://www.nationalgrideso.com/future-energy/future-energy-scenarios" TargetMode="External"/><Relationship Id="rId1" Type="http://schemas.openxmlformats.org/officeDocument/2006/relationships/hyperlink" Target="https://www.theccc.org.uk/publication/sixth-carbon-budge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B57DC-8E8B-49D7-B523-C53B13227A24}">
  <sheetPr>
    <tabColor theme="6"/>
  </sheetPr>
  <dimension ref="A1:AK30"/>
  <sheetViews>
    <sheetView tabSelected="1" zoomScale="80" zoomScaleNormal="80" workbookViewId="0"/>
  </sheetViews>
  <sheetFormatPr defaultColWidth="0" defaultRowHeight="14.5" zeroHeight="1" x14ac:dyDescent="0.35"/>
  <cols>
    <col min="1" max="8" width="9.1796875" style="1" customWidth="1"/>
    <col min="9" max="9" width="11.81640625" style="1" customWidth="1"/>
    <col min="10" max="15" width="9.1796875" style="1" customWidth="1"/>
    <col min="16" max="16384" width="9.1796875" style="1" hidden="1"/>
  </cols>
  <sheetData>
    <row r="1" spans="1:37" x14ac:dyDescent="0.35"/>
    <row r="2" spans="1:37" x14ac:dyDescent="0.35">
      <c r="S2" s="140"/>
      <c r="T2" s="140"/>
      <c r="U2" s="140"/>
    </row>
    <row r="3" spans="1:37" x14ac:dyDescent="0.35">
      <c r="S3" s="140"/>
      <c r="T3" s="140"/>
      <c r="U3" s="140"/>
    </row>
    <row r="4" spans="1:37" x14ac:dyDescent="0.35">
      <c r="I4" s="3" t="s">
        <v>1</v>
      </c>
      <c r="S4" s="140"/>
      <c r="T4" s="140"/>
      <c r="U4" s="140"/>
    </row>
    <row r="5" spans="1:37" ht="54" customHeight="1" x14ac:dyDescent="1.4">
      <c r="A5" s="5" t="s">
        <v>3</v>
      </c>
      <c r="B5" s="6"/>
      <c r="C5" s="6"/>
      <c r="D5" s="6"/>
      <c r="E5" s="6"/>
      <c r="F5" s="6"/>
      <c r="G5" s="6"/>
      <c r="H5" s="6"/>
      <c r="I5" s="6"/>
      <c r="J5" s="6"/>
      <c r="K5" s="6"/>
      <c r="L5" s="6"/>
      <c r="M5" s="6"/>
      <c r="N5" s="6"/>
      <c r="O5" s="6"/>
      <c r="P5" s="6"/>
      <c r="Q5" s="6"/>
      <c r="R5" s="6"/>
      <c r="S5" s="6"/>
      <c r="T5" s="6"/>
      <c r="U5" s="6"/>
      <c r="V5" s="6"/>
      <c r="W5" s="6"/>
      <c r="X5" s="6"/>
      <c r="Y5" s="6"/>
      <c r="Z5" s="6"/>
      <c r="AA5" s="6"/>
      <c r="AB5" s="6"/>
      <c r="AC5" s="6"/>
    </row>
    <row r="6" spans="1:37" x14ac:dyDescent="0.35"/>
    <row r="7" spans="1:37" ht="13.5" customHeight="1" x14ac:dyDescent="0.8">
      <c r="A7" s="141" t="s">
        <v>2</v>
      </c>
      <c r="B7" s="141"/>
      <c r="C7" s="141"/>
      <c r="D7" s="141"/>
      <c r="E7" s="141"/>
      <c r="F7" s="141"/>
      <c r="G7" s="141"/>
      <c r="H7" s="141"/>
      <c r="I7" s="141"/>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15" customHeight="1" x14ac:dyDescent="0.8">
      <c r="A8" s="141"/>
      <c r="B8" s="141"/>
      <c r="C8" s="141"/>
      <c r="D8" s="141"/>
      <c r="E8" s="141"/>
      <c r="F8" s="141"/>
      <c r="G8" s="141"/>
      <c r="H8" s="141"/>
      <c r="I8" s="141"/>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ht="75.75" customHeight="1" x14ac:dyDescent="0.35">
      <c r="D9"/>
      <c r="F9"/>
      <c r="J9"/>
    </row>
    <row r="10" spans="1:37" x14ac:dyDescent="0.35"/>
    <row r="11" spans="1:37" ht="22.5" customHeight="1" x14ac:dyDescent="0.35">
      <c r="A11" s="4" t="s">
        <v>0</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7" x14ac:dyDescent="0.3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1:37" x14ac:dyDescent="0.3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1:37" x14ac:dyDescent="0.3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row>
    <row r="15" spans="1:37" x14ac:dyDescent="0.3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row>
    <row r="16" spans="1:37" x14ac:dyDescent="0.3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row>
    <row r="17" spans="1:35" x14ac:dyDescent="0.3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row>
    <row r="18" spans="1:35" x14ac:dyDescent="0.35"/>
    <row r="19" spans="1:35" x14ac:dyDescent="0.35"/>
    <row r="20" spans="1:35" x14ac:dyDescent="0.35"/>
    <row r="21" spans="1:35" x14ac:dyDescent="0.35"/>
    <row r="22" spans="1:35" x14ac:dyDescent="0.35"/>
    <row r="23" spans="1:35" x14ac:dyDescent="0.35"/>
    <row r="24" spans="1:35" x14ac:dyDescent="0.35"/>
    <row r="25" spans="1:35" x14ac:dyDescent="0.35"/>
    <row r="26" spans="1:35" x14ac:dyDescent="0.35"/>
    <row r="27" spans="1:35" x14ac:dyDescent="0.35"/>
    <row r="28" spans="1:35" x14ac:dyDescent="0.35"/>
    <row r="29" spans="1:35" x14ac:dyDescent="0.35"/>
    <row r="30" spans="1:35" x14ac:dyDescent="0.35"/>
  </sheetData>
  <mergeCells count="2">
    <mergeCell ref="S2:U4"/>
    <mergeCell ref="A7:I8"/>
  </mergeCells>
  <printOptions horizontalCentered="1" verticalCentered="1"/>
  <pageMargins left="0.23622047244094491" right="0.23622047244094491" top="0.74803149606299213" bottom="0.74803149606299213" header="0.31496062992125984" footer="0.31496062992125984"/>
  <pageSetup paperSize="9" orientation="landscape" horizontalDpi="360" verticalDpi="360" r:id="rId1"/>
  <drawing r:id="rId2"/>
  <legacyDrawing r:id="rId3"/>
  <oleObjects>
    <mc:AlternateContent xmlns:mc="http://schemas.openxmlformats.org/markup-compatibility/2006">
      <mc:Choice Requires="x14">
        <oleObject progId="Word.Document.12" shapeId="1025" r:id="rId4">
          <objectPr defaultSize="0" r:id="rId5">
            <anchor moveWithCells="1">
              <from>
                <xdr:col>0</xdr:col>
                <xdr:colOff>0</xdr:colOff>
                <xdr:row>28</xdr:row>
                <xdr:rowOff>146050</xdr:rowOff>
              </from>
              <to>
                <xdr:col>10</xdr:col>
                <xdr:colOff>241300</xdr:colOff>
                <xdr:row>1048575</xdr:row>
                <xdr:rowOff>146050</xdr:rowOff>
              </to>
            </anchor>
          </objectPr>
        </oleObject>
      </mc:Choice>
      <mc:Fallback>
        <oleObject progId="Word.Document.12"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9B245-85F2-4521-AD2C-D4057D8DDE0B}">
  <sheetPr>
    <tabColor theme="0" tint="-0.34998626667073579"/>
  </sheetPr>
  <dimension ref="A1:N45"/>
  <sheetViews>
    <sheetView zoomScale="90" zoomScaleNormal="90" workbookViewId="0"/>
  </sheetViews>
  <sheetFormatPr defaultColWidth="0" defaultRowHeight="15" customHeight="1" zeroHeight="1" x14ac:dyDescent="0.35"/>
  <cols>
    <col min="1" max="1" width="4.1796875" style="1" customWidth="1"/>
    <col min="2" max="14" width="8.81640625" style="1" customWidth="1"/>
    <col min="15" max="16384" width="8.81640625" style="1" hidden="1"/>
  </cols>
  <sheetData>
    <row r="1" spans="1:13" s="14" customFormat="1" ht="27" customHeight="1" x14ac:dyDescent="0.55000000000000004">
      <c r="A1" s="15" t="s">
        <v>791</v>
      </c>
    </row>
    <row r="2" spans="1:13" ht="14.5" x14ac:dyDescent="0.35"/>
    <row r="3" spans="1:13" ht="15" customHeight="1" x14ac:dyDescent="0.35">
      <c r="B3" s="144" t="s">
        <v>721</v>
      </c>
      <c r="C3" s="144"/>
      <c r="D3" s="144"/>
      <c r="E3" s="144"/>
      <c r="F3" s="144"/>
      <c r="G3" s="144"/>
      <c r="H3" s="144"/>
      <c r="I3" s="144"/>
      <c r="J3" s="144"/>
      <c r="K3" s="144"/>
      <c r="L3" s="144"/>
      <c r="M3" s="144"/>
    </row>
    <row r="4" spans="1:13" ht="14.5" x14ac:dyDescent="0.35">
      <c r="B4" s="144"/>
      <c r="C4" s="144"/>
      <c r="D4" s="144"/>
      <c r="E4" s="144"/>
      <c r="F4" s="144"/>
      <c r="G4" s="144"/>
      <c r="H4" s="144"/>
      <c r="I4" s="144"/>
      <c r="J4" s="144"/>
      <c r="K4" s="144"/>
      <c r="L4" s="144"/>
      <c r="M4" s="144"/>
    </row>
    <row r="5" spans="1:13" ht="14.5" x14ac:dyDescent="0.35">
      <c r="B5" s="144"/>
      <c r="C5" s="144"/>
      <c r="D5" s="144"/>
      <c r="E5" s="144"/>
      <c r="F5" s="144"/>
      <c r="G5" s="144"/>
      <c r="H5" s="144"/>
      <c r="I5" s="144"/>
      <c r="J5" s="144"/>
      <c r="K5" s="144"/>
      <c r="L5" s="144"/>
      <c r="M5" s="144"/>
    </row>
    <row r="6" spans="1:13" ht="14.5" x14ac:dyDescent="0.35">
      <c r="B6" s="144"/>
      <c r="C6" s="144"/>
      <c r="D6" s="144"/>
      <c r="E6" s="144"/>
      <c r="F6" s="144"/>
      <c r="G6" s="144"/>
      <c r="H6" s="144"/>
      <c r="I6" s="144"/>
      <c r="J6" s="144"/>
      <c r="K6" s="144"/>
      <c r="L6" s="144"/>
      <c r="M6" s="144"/>
    </row>
    <row r="7" spans="1:13" ht="14.5" x14ac:dyDescent="0.35">
      <c r="B7" s="144"/>
      <c r="C7" s="144"/>
      <c r="D7" s="144"/>
      <c r="E7" s="144"/>
      <c r="F7" s="144"/>
      <c r="G7" s="144"/>
      <c r="H7" s="144"/>
      <c r="I7" s="144"/>
      <c r="J7" s="144"/>
      <c r="K7" s="144"/>
      <c r="L7" s="144"/>
      <c r="M7" s="144"/>
    </row>
    <row r="8" spans="1:13" ht="14.5" x14ac:dyDescent="0.35">
      <c r="B8" s="144"/>
      <c r="C8" s="144"/>
      <c r="D8" s="144"/>
      <c r="E8" s="144"/>
      <c r="F8" s="144"/>
      <c r="G8" s="144"/>
      <c r="H8" s="144"/>
      <c r="I8" s="144"/>
      <c r="J8" s="144"/>
      <c r="K8" s="144"/>
      <c r="L8" s="144"/>
      <c r="M8" s="144"/>
    </row>
    <row r="9" spans="1:13" ht="14.5" x14ac:dyDescent="0.35">
      <c r="B9" s="144"/>
      <c r="C9" s="144"/>
      <c r="D9" s="144"/>
      <c r="E9" s="144"/>
      <c r="F9" s="144"/>
      <c r="G9" s="144"/>
      <c r="H9" s="144"/>
      <c r="I9" s="144"/>
      <c r="J9" s="144"/>
      <c r="K9" s="144"/>
      <c r="L9" s="144"/>
      <c r="M9" s="144"/>
    </row>
    <row r="10" spans="1:13" ht="35.25" customHeight="1" x14ac:dyDescent="0.35">
      <c r="B10" s="144"/>
      <c r="C10" s="144"/>
      <c r="D10" s="144"/>
      <c r="E10" s="144"/>
      <c r="F10" s="144"/>
      <c r="G10" s="144"/>
      <c r="H10" s="144"/>
      <c r="I10" s="144"/>
      <c r="J10" s="144"/>
      <c r="K10" s="144"/>
      <c r="L10" s="144"/>
      <c r="M10" s="144"/>
    </row>
    <row r="11" spans="1:13" ht="60.75" customHeight="1" x14ac:dyDescent="0.35">
      <c r="B11" s="144"/>
      <c r="C11" s="144"/>
      <c r="D11" s="144"/>
      <c r="E11" s="144"/>
      <c r="F11" s="144"/>
      <c r="G11" s="144"/>
      <c r="H11" s="144"/>
      <c r="I11" s="144"/>
      <c r="J11" s="144"/>
      <c r="K11" s="144"/>
      <c r="L11" s="144"/>
      <c r="M11" s="144"/>
    </row>
    <row r="12" spans="1:13" ht="14.5" x14ac:dyDescent="0.35">
      <c r="B12" s="144"/>
      <c r="C12" s="144"/>
      <c r="D12" s="144"/>
      <c r="E12" s="144"/>
      <c r="F12" s="144"/>
      <c r="G12" s="144"/>
      <c r="H12" s="144"/>
      <c r="I12" s="144"/>
      <c r="J12" s="144"/>
      <c r="K12" s="144"/>
      <c r="L12" s="144"/>
      <c r="M12" s="144"/>
    </row>
    <row r="13" spans="1:13" ht="14.5" x14ac:dyDescent="0.35">
      <c r="B13" s="144"/>
      <c r="C13" s="144"/>
      <c r="D13" s="144"/>
      <c r="E13" s="144"/>
      <c r="F13" s="144"/>
      <c r="G13" s="144"/>
      <c r="H13" s="144"/>
      <c r="I13" s="144"/>
      <c r="J13" s="144"/>
      <c r="K13" s="144"/>
      <c r="L13" s="144"/>
      <c r="M13" s="144"/>
    </row>
    <row r="14" spans="1:13" ht="14.5" x14ac:dyDescent="0.35">
      <c r="B14" s="145"/>
      <c r="C14" s="145"/>
      <c r="D14" s="145"/>
      <c r="E14" s="145"/>
      <c r="F14" s="145"/>
      <c r="G14" s="145"/>
      <c r="H14" s="145"/>
      <c r="I14" s="145"/>
      <c r="J14" s="145"/>
      <c r="K14" s="145"/>
      <c r="L14" s="145"/>
      <c r="M14" s="145"/>
    </row>
    <row r="15" spans="1:13" ht="20.25" customHeight="1" x14ac:dyDescent="0.35">
      <c r="B15" s="145"/>
      <c r="C15" s="145"/>
      <c r="D15" s="145"/>
      <c r="E15" s="145"/>
      <c r="F15" s="145"/>
      <c r="G15" s="145"/>
      <c r="H15" s="145"/>
      <c r="I15" s="145"/>
      <c r="J15" s="145"/>
      <c r="K15" s="145"/>
      <c r="L15" s="145"/>
      <c r="M15" s="145"/>
    </row>
    <row r="16" spans="1:13" ht="39.75" hidden="1" customHeight="1" x14ac:dyDescent="0.35">
      <c r="B16" s="145"/>
      <c r="C16" s="145"/>
      <c r="D16" s="145"/>
      <c r="E16" s="145"/>
      <c r="F16" s="145"/>
      <c r="G16" s="145"/>
      <c r="H16" s="145"/>
      <c r="I16" s="145"/>
      <c r="J16" s="145"/>
      <c r="K16" s="145"/>
      <c r="L16" s="145"/>
      <c r="M16" s="145"/>
    </row>
    <row r="17" spans="2:13" ht="14.5" hidden="1" x14ac:dyDescent="0.35">
      <c r="B17" s="41"/>
    </row>
    <row r="18" spans="2:13" ht="14.5" hidden="1" x14ac:dyDescent="0.35">
      <c r="B18" s="41"/>
    </row>
    <row r="19" spans="2:13" ht="14.5" hidden="1" x14ac:dyDescent="0.35">
      <c r="B19" s="41"/>
    </row>
    <row r="20" spans="2:13" ht="14.5" hidden="1" x14ac:dyDescent="0.35">
      <c r="B20" s="41"/>
    </row>
    <row r="21" spans="2:13" ht="14.5" hidden="1" x14ac:dyDescent="0.35">
      <c r="B21" s="41"/>
    </row>
    <row r="22" spans="2:13" ht="14.5" hidden="1" x14ac:dyDescent="0.35"/>
    <row r="23" spans="2:13" ht="14.5" hidden="1" x14ac:dyDescent="0.35">
      <c r="B23" s="39"/>
    </row>
    <row r="24" spans="2:13" ht="14.5" hidden="1" x14ac:dyDescent="0.35">
      <c r="B24" s="42"/>
    </row>
    <row r="25" spans="2:13" ht="14.5" hidden="1" x14ac:dyDescent="0.35">
      <c r="B25" s="42"/>
    </row>
    <row r="26" spans="2:13" ht="14.5" hidden="1" x14ac:dyDescent="0.35">
      <c r="B26" s="43"/>
    </row>
    <row r="27" spans="2:13" ht="18.75" hidden="1" customHeight="1" x14ac:dyDescent="0.35">
      <c r="B27" s="39"/>
      <c r="C27" s="40"/>
      <c r="D27" s="40"/>
      <c r="E27" s="40"/>
      <c r="F27" s="40"/>
      <c r="G27" s="40"/>
      <c r="H27" s="40"/>
      <c r="I27" s="40"/>
      <c r="J27" s="40"/>
      <c r="K27" s="40"/>
      <c r="L27" s="40"/>
      <c r="M27" s="40"/>
    </row>
    <row r="28" spans="2:13" ht="18.75" hidden="1" customHeight="1" x14ac:dyDescent="0.35">
      <c r="B28" s="148"/>
      <c r="C28" s="148"/>
      <c r="D28" s="148"/>
      <c r="E28" s="148"/>
      <c r="F28" s="148"/>
      <c r="G28" s="148"/>
      <c r="H28" s="148"/>
      <c r="I28" s="148"/>
      <c r="J28" s="148"/>
      <c r="K28" s="148"/>
      <c r="L28" s="148"/>
      <c r="M28" s="148"/>
    </row>
    <row r="29" spans="2:13" ht="46.5" hidden="1" customHeight="1" x14ac:dyDescent="0.35">
      <c r="B29" s="145"/>
      <c r="C29" s="145"/>
      <c r="D29" s="145"/>
      <c r="E29" s="145"/>
      <c r="F29" s="145"/>
      <c r="G29" s="145"/>
      <c r="H29" s="145"/>
      <c r="I29" s="145"/>
      <c r="J29" s="145"/>
      <c r="K29" s="145"/>
      <c r="L29" s="145"/>
      <c r="M29" s="145"/>
    </row>
    <row r="30" spans="2:13" ht="19.5" hidden="1" customHeight="1" x14ac:dyDescent="0.35">
      <c r="B30" s="40"/>
      <c r="C30" s="40"/>
      <c r="D30" s="40"/>
      <c r="E30" s="40"/>
      <c r="F30" s="40"/>
      <c r="G30" s="40"/>
      <c r="H30" s="40"/>
      <c r="I30" s="40"/>
      <c r="J30" s="40"/>
      <c r="K30" s="40"/>
      <c r="L30" s="40"/>
      <c r="M30" s="40"/>
    </row>
    <row r="31" spans="2:13" ht="46.5" hidden="1" customHeight="1" x14ac:dyDescent="0.35">
      <c r="B31" s="145"/>
      <c r="C31" s="145"/>
      <c r="D31" s="145"/>
      <c r="E31" s="145"/>
      <c r="F31" s="145"/>
      <c r="G31" s="145"/>
      <c r="H31" s="145"/>
      <c r="I31" s="145"/>
      <c r="J31" s="145"/>
      <c r="K31" s="145"/>
      <c r="L31" s="145"/>
      <c r="M31" s="145"/>
    </row>
    <row r="32" spans="2:13" ht="12.75" hidden="1" customHeight="1" x14ac:dyDescent="0.35">
      <c r="B32" s="40"/>
      <c r="C32" s="40"/>
      <c r="D32" s="40"/>
      <c r="E32" s="40"/>
      <c r="F32" s="40"/>
      <c r="G32" s="40"/>
      <c r="H32" s="40"/>
      <c r="I32" s="40"/>
      <c r="J32" s="40"/>
      <c r="K32" s="40"/>
      <c r="L32" s="40"/>
      <c r="M32" s="40"/>
    </row>
    <row r="33" spans="2:13" ht="33.75" hidden="1" customHeight="1" x14ac:dyDescent="0.35">
      <c r="B33" s="145"/>
      <c r="C33" s="145"/>
      <c r="D33" s="145"/>
      <c r="E33" s="145"/>
      <c r="F33" s="145"/>
      <c r="G33" s="145"/>
      <c r="H33" s="145"/>
      <c r="I33" s="145"/>
      <c r="J33" s="145"/>
      <c r="K33" s="145"/>
      <c r="L33" s="145"/>
      <c r="M33" s="145"/>
    </row>
    <row r="34" spans="2:13" ht="18.75" hidden="1" customHeight="1" x14ac:dyDescent="0.35">
      <c r="B34" s="44"/>
      <c r="C34" s="44"/>
      <c r="D34" s="44"/>
      <c r="E34" s="44"/>
      <c r="F34" s="44"/>
      <c r="G34" s="44"/>
      <c r="H34" s="44"/>
      <c r="I34" s="44"/>
      <c r="J34" s="44"/>
      <c r="K34" s="44"/>
      <c r="L34" s="44"/>
      <c r="M34" s="44"/>
    </row>
    <row r="35" spans="2:13" ht="14.5" hidden="1" x14ac:dyDescent="0.35">
      <c r="B35" s="145"/>
      <c r="C35" s="145"/>
      <c r="D35" s="145"/>
      <c r="E35" s="145"/>
      <c r="F35" s="145"/>
      <c r="G35" s="145"/>
      <c r="H35" s="145"/>
      <c r="I35" s="145"/>
      <c r="J35" s="145"/>
      <c r="K35" s="145"/>
      <c r="L35" s="145"/>
      <c r="M35" s="145"/>
    </row>
    <row r="36" spans="2:13" ht="14.5" hidden="1" x14ac:dyDescent="0.35">
      <c r="B36" s="40"/>
      <c r="C36" s="40"/>
      <c r="D36" s="40"/>
      <c r="E36" s="40"/>
      <c r="F36" s="40"/>
      <c r="G36" s="40"/>
      <c r="H36" s="40"/>
      <c r="I36" s="40"/>
      <c r="J36" s="40"/>
      <c r="K36" s="40"/>
      <c r="L36" s="40"/>
      <c r="M36" s="40"/>
    </row>
    <row r="37" spans="2:13" ht="14.5" hidden="1" x14ac:dyDescent="0.35">
      <c r="B37" s="39"/>
    </row>
    <row r="38" spans="2:13" ht="14.5" hidden="1" x14ac:dyDescent="0.35">
      <c r="B38" s="43"/>
    </row>
    <row r="39" spans="2:13" ht="14.5" hidden="1" x14ac:dyDescent="0.35">
      <c r="B39" s="43"/>
    </row>
    <row r="40" spans="2:13" ht="14.5" hidden="1" x14ac:dyDescent="0.35">
      <c r="B40" s="43"/>
    </row>
    <row r="41" spans="2:13" ht="14.5" hidden="1" x14ac:dyDescent="0.35">
      <c r="B41" s="43"/>
    </row>
    <row r="42" spans="2:13" ht="14.5" hidden="1" x14ac:dyDescent="0.35">
      <c r="B42" s="39"/>
    </row>
    <row r="43" spans="2:13" ht="14.5" hidden="1" x14ac:dyDescent="0.35">
      <c r="B43" s="43"/>
    </row>
    <row r="44" spans="2:13" ht="45.75" hidden="1" customHeight="1" x14ac:dyDescent="0.35">
      <c r="B44" s="145"/>
      <c r="C44" s="145"/>
      <c r="D44" s="145"/>
      <c r="E44" s="145"/>
      <c r="F44" s="145"/>
      <c r="G44" s="145"/>
      <c r="H44" s="145"/>
      <c r="I44" s="145"/>
      <c r="J44" s="145"/>
      <c r="K44" s="145"/>
      <c r="L44" s="145"/>
      <c r="M44" s="145"/>
    </row>
    <row r="45" spans="2:13" ht="36" hidden="1" customHeight="1" x14ac:dyDescent="0.35">
      <c r="B45" s="145"/>
      <c r="C45" s="145"/>
      <c r="D45" s="145"/>
      <c r="E45" s="145"/>
      <c r="F45" s="145"/>
      <c r="G45" s="145"/>
      <c r="H45" s="145"/>
      <c r="I45" s="145"/>
      <c r="J45" s="145"/>
      <c r="K45" s="145"/>
      <c r="L45" s="145"/>
      <c r="M45" s="145"/>
    </row>
  </sheetData>
  <mergeCells count="11">
    <mergeCell ref="B45:M45"/>
    <mergeCell ref="B3:M13"/>
    <mergeCell ref="B28:M28"/>
    <mergeCell ref="B29:M29"/>
    <mergeCell ref="B31:M31"/>
    <mergeCell ref="B33:M33"/>
    <mergeCell ref="B35:M35"/>
    <mergeCell ref="B44:M44"/>
    <mergeCell ref="B14:M14"/>
    <mergeCell ref="B15:M15"/>
    <mergeCell ref="B16:M1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59B-554A-4301-AA87-274BB112BF30}">
  <sheetPr>
    <tabColor theme="0" tint="-0.34998626667073579"/>
  </sheetPr>
  <dimension ref="A1:AM58"/>
  <sheetViews>
    <sheetView workbookViewId="0"/>
  </sheetViews>
  <sheetFormatPr defaultColWidth="0" defaultRowHeight="14.5" zeroHeight="1" x14ac:dyDescent="0.35"/>
  <cols>
    <col min="1" max="1" width="38.81640625" bestFit="1" customWidth="1"/>
    <col min="2" max="2" width="34.1796875" bestFit="1" customWidth="1"/>
    <col min="3" max="3" width="7" bestFit="1" customWidth="1"/>
    <col min="4" max="4" width="6.81640625" bestFit="1" customWidth="1"/>
    <col min="5" max="5" width="7" bestFit="1" customWidth="1"/>
    <col min="6" max="7" width="7.81640625" bestFit="1" customWidth="1"/>
    <col min="8" max="10" width="8.81640625" bestFit="1" customWidth="1"/>
    <col min="11" max="25" width="9.81640625" bestFit="1" customWidth="1"/>
    <col min="26" max="31" width="10.81640625" bestFit="1" customWidth="1"/>
    <col min="32" max="32" width="90.81640625" bestFit="1" customWidth="1"/>
    <col min="33" max="35" width="12" bestFit="1" customWidth="1"/>
    <col min="36" max="36" width="2" bestFit="1" customWidth="1"/>
    <col min="37" max="37" width="8.81640625" customWidth="1"/>
    <col min="38" max="39" width="0" hidden="1" customWidth="1"/>
    <col min="40" max="16384" width="8.81640625" hidden="1"/>
  </cols>
  <sheetData>
    <row r="1" spans="1:39" x14ac:dyDescent="0.35">
      <c r="A1" s="13" t="s">
        <v>637</v>
      </c>
      <c r="B1" s="13" t="s">
        <v>638</v>
      </c>
      <c r="C1" s="13">
        <v>2022</v>
      </c>
      <c r="D1" s="13">
        <v>2023</v>
      </c>
      <c r="E1" s="13">
        <v>2024</v>
      </c>
      <c r="F1" s="13">
        <v>2025</v>
      </c>
      <c r="G1" s="13">
        <v>2026</v>
      </c>
      <c r="H1" s="13">
        <v>2027</v>
      </c>
      <c r="I1" s="13">
        <v>2028</v>
      </c>
      <c r="J1" s="13">
        <v>2029</v>
      </c>
      <c r="K1" s="13">
        <v>2030</v>
      </c>
      <c r="L1" s="13">
        <v>2031</v>
      </c>
      <c r="M1" s="13">
        <v>2032</v>
      </c>
      <c r="N1" s="13">
        <v>2033</v>
      </c>
      <c r="O1" s="13">
        <v>2034</v>
      </c>
      <c r="P1" s="13">
        <v>2035</v>
      </c>
      <c r="Q1" s="13">
        <v>2036</v>
      </c>
      <c r="R1" s="13">
        <v>2037</v>
      </c>
      <c r="S1" s="13">
        <v>2038</v>
      </c>
      <c r="T1" s="13">
        <v>2039</v>
      </c>
      <c r="U1" s="13">
        <v>2040</v>
      </c>
      <c r="V1" s="13">
        <v>2041</v>
      </c>
      <c r="W1" s="13">
        <v>2042</v>
      </c>
      <c r="X1" s="13">
        <v>2043</v>
      </c>
      <c r="Y1" s="13">
        <v>2044</v>
      </c>
      <c r="Z1" s="13">
        <v>2045</v>
      </c>
      <c r="AA1" s="13">
        <v>2046</v>
      </c>
      <c r="AB1" s="13">
        <v>2047</v>
      </c>
      <c r="AC1" s="13">
        <v>2048</v>
      </c>
      <c r="AD1" s="13">
        <v>2049</v>
      </c>
      <c r="AE1" s="13">
        <v>2050</v>
      </c>
      <c r="AF1" s="13" t="s">
        <v>639</v>
      </c>
      <c r="AG1" s="1"/>
      <c r="AH1" s="1"/>
      <c r="AI1" s="1"/>
      <c r="AJ1" s="1"/>
      <c r="AK1" s="1"/>
      <c r="AL1" s="1"/>
      <c r="AM1" s="1"/>
    </row>
    <row r="2" spans="1:39" s="1" customFormat="1" x14ac:dyDescent="0.35">
      <c r="A2" s="18" t="s">
        <v>640</v>
      </c>
      <c r="B2" s="18" t="s">
        <v>18</v>
      </c>
      <c r="C2" s="23">
        <v>1.5921062787292557E-2</v>
      </c>
      <c r="D2" s="23">
        <v>3.5402363646179824E-2</v>
      </c>
      <c r="E2" s="23">
        <v>5.6807855926113746E-2</v>
      </c>
      <c r="F2" s="23">
        <v>5.7997982341899866E-2</v>
      </c>
      <c r="G2" s="23">
        <v>8.8622721329765938E-2</v>
      </c>
      <c r="H2" s="23">
        <v>0.11731895254648328</v>
      </c>
      <c r="I2" s="23">
        <v>0.14270726080121388</v>
      </c>
      <c r="J2" s="23">
        <v>0.1659354707827454</v>
      </c>
      <c r="K2" s="23">
        <v>0.18819582565435367</v>
      </c>
      <c r="L2" s="23">
        <v>0.2007268206041031</v>
      </c>
      <c r="M2" s="23">
        <v>0.21095369273938283</v>
      </c>
      <c r="N2" s="23">
        <v>0.21966674799342897</v>
      </c>
      <c r="O2" s="23">
        <v>0.2285889002636613</v>
      </c>
      <c r="P2" s="23">
        <v>0.23738502768759756</v>
      </c>
      <c r="Q2" s="23">
        <v>0.24517977634351656</v>
      </c>
      <c r="R2" s="23">
        <v>0.2494929096368235</v>
      </c>
      <c r="S2" s="23">
        <v>0.25331976123155137</v>
      </c>
      <c r="T2" s="23">
        <v>0.25573919233396736</v>
      </c>
      <c r="U2" s="23">
        <v>0.23931386039784969</v>
      </c>
      <c r="V2" s="23">
        <v>0.24227843994092696</v>
      </c>
      <c r="W2" s="23">
        <v>0.25353106590773622</v>
      </c>
      <c r="X2" s="23">
        <v>0.27443336664345586</v>
      </c>
      <c r="Y2" s="23">
        <v>0.29750548086051354</v>
      </c>
      <c r="Z2" s="23">
        <v>0.31963988666411225</v>
      </c>
      <c r="AA2" s="23">
        <v>0.34206086991531853</v>
      </c>
      <c r="AB2" s="23">
        <v>0.36589283196554134</v>
      </c>
      <c r="AC2" s="23">
        <v>0.36765718499482236</v>
      </c>
      <c r="AD2" s="23">
        <v>0.36921712689064123</v>
      </c>
      <c r="AE2" s="23">
        <v>0.37049148177070806</v>
      </c>
      <c r="AF2" s="18" t="s">
        <v>696</v>
      </c>
    </row>
    <row r="3" spans="1:39" s="1" customFormat="1" x14ac:dyDescent="0.35">
      <c r="A3" s="18" t="s">
        <v>642</v>
      </c>
      <c r="B3" s="18" t="s">
        <v>643</v>
      </c>
      <c r="C3" s="23">
        <v>0</v>
      </c>
      <c r="D3" s="23">
        <v>0</v>
      </c>
      <c r="E3" s="23">
        <v>0</v>
      </c>
      <c r="F3" s="23">
        <v>0</v>
      </c>
      <c r="G3" s="23">
        <v>0</v>
      </c>
      <c r="H3" s="23">
        <v>0</v>
      </c>
      <c r="I3" s="23">
        <v>0</v>
      </c>
      <c r="J3" s="23">
        <v>0</v>
      </c>
      <c r="K3" s="23">
        <v>0</v>
      </c>
      <c r="L3" s="23">
        <v>0</v>
      </c>
      <c r="M3" s="23">
        <v>0</v>
      </c>
      <c r="N3" s="23">
        <v>0</v>
      </c>
      <c r="O3" s="23">
        <v>0</v>
      </c>
      <c r="P3" s="23">
        <v>0</v>
      </c>
      <c r="Q3" s="23">
        <v>0</v>
      </c>
      <c r="R3" s="23">
        <v>0</v>
      </c>
      <c r="S3" s="23">
        <v>0</v>
      </c>
      <c r="T3" s="23">
        <v>0</v>
      </c>
      <c r="U3" s="23">
        <v>0</v>
      </c>
      <c r="V3" s="23">
        <v>0</v>
      </c>
      <c r="W3" s="23">
        <v>0</v>
      </c>
      <c r="X3" s="23">
        <v>0</v>
      </c>
      <c r="Y3" s="23">
        <v>0</v>
      </c>
      <c r="Z3" s="23">
        <v>0</v>
      </c>
      <c r="AA3" s="23">
        <v>0</v>
      </c>
      <c r="AB3" s="23">
        <v>0</v>
      </c>
      <c r="AC3" s="23">
        <v>0</v>
      </c>
      <c r="AD3" s="23">
        <v>0</v>
      </c>
      <c r="AE3" s="23">
        <v>0</v>
      </c>
      <c r="AF3" s="18" t="s">
        <v>693</v>
      </c>
    </row>
    <row r="4" spans="1:39" s="1" customFormat="1" x14ac:dyDescent="0.35">
      <c r="A4" s="18" t="s">
        <v>644</v>
      </c>
      <c r="B4" s="18" t="s">
        <v>645</v>
      </c>
      <c r="C4" s="23">
        <v>6.9999999999999951E-2</v>
      </c>
      <c r="D4" s="23">
        <v>0.13999999999999996</v>
      </c>
      <c r="E4" s="23">
        <v>0.20999999999999996</v>
      </c>
      <c r="F4" s="23">
        <v>0.27999999999999997</v>
      </c>
      <c r="G4" s="23">
        <v>0.35</v>
      </c>
      <c r="H4" s="23">
        <v>0.46294878783143373</v>
      </c>
      <c r="I4" s="23">
        <v>0.52219040955991891</v>
      </c>
      <c r="J4" s="23">
        <v>0.54944458986647993</v>
      </c>
      <c r="K4" s="23">
        <v>0.62679056088082685</v>
      </c>
      <c r="L4" s="23">
        <v>0.6827546116891382</v>
      </c>
      <c r="M4" s="23">
        <v>0.75678854388835404</v>
      </c>
      <c r="N4" s="23">
        <v>0.80171835629053134</v>
      </c>
      <c r="O4" s="23">
        <v>0.83899413600795536</v>
      </c>
      <c r="P4" s="23">
        <v>0.87526177176570041</v>
      </c>
      <c r="Q4" s="23">
        <v>0.87903985069245316</v>
      </c>
      <c r="R4" s="23">
        <v>0.88603728605918086</v>
      </c>
      <c r="S4" s="23">
        <v>0.88889879390633808</v>
      </c>
      <c r="T4" s="23">
        <v>0.89158903718967231</v>
      </c>
      <c r="U4" s="23">
        <v>0.89730645562557476</v>
      </c>
      <c r="V4" s="23">
        <v>0.92452298049119541</v>
      </c>
      <c r="W4" s="23">
        <v>0.93055412494863532</v>
      </c>
      <c r="X4" s="23">
        <v>0.93315340062909713</v>
      </c>
      <c r="Y4" s="23">
        <v>0.93664013771663879</v>
      </c>
      <c r="Z4" s="23">
        <v>0.95439112839592788</v>
      </c>
      <c r="AA4" s="23">
        <v>0.9594417737172708</v>
      </c>
      <c r="AB4" s="23">
        <v>0.96770727627100861</v>
      </c>
      <c r="AC4" s="23">
        <v>0.97004582514399162</v>
      </c>
      <c r="AD4" s="23">
        <v>0.97320874883297548</v>
      </c>
      <c r="AE4" s="23">
        <v>0.97575161326510729</v>
      </c>
      <c r="AF4" s="18" t="s">
        <v>694</v>
      </c>
    </row>
    <row r="5" spans="1:39" s="1" customFormat="1" x14ac:dyDescent="0.35">
      <c r="A5" s="18" t="s">
        <v>646</v>
      </c>
      <c r="B5" s="18" t="s">
        <v>647</v>
      </c>
      <c r="C5" s="23">
        <v>3.020170564396503E-3</v>
      </c>
      <c r="D5" s="23">
        <v>7.4394609172618248E-3</v>
      </c>
      <c r="E5" s="23">
        <v>1.3251610429002306E-2</v>
      </c>
      <c r="F5" s="23">
        <v>2.0847872742208732E-2</v>
      </c>
      <c r="G5" s="23">
        <v>3.098099929798636E-2</v>
      </c>
      <c r="H5" s="23">
        <v>4.421599406365645E-2</v>
      </c>
      <c r="I5" s="23">
        <v>6.1261807877843896E-2</v>
      </c>
      <c r="J5" s="23">
        <v>8.3010116266477488E-2</v>
      </c>
      <c r="K5" s="23">
        <v>0.11042619881139325</v>
      </c>
      <c r="L5" s="23">
        <v>0.14421469770499379</v>
      </c>
      <c r="M5" s="23">
        <v>0.18648668296345577</v>
      </c>
      <c r="N5" s="23">
        <v>0.23650918483081584</v>
      </c>
      <c r="O5" s="23">
        <v>0.29363438287451948</v>
      </c>
      <c r="P5" s="23">
        <v>0.35628876425513545</v>
      </c>
      <c r="Q5" s="23">
        <v>0.4237691728923309</v>
      </c>
      <c r="R5" s="23">
        <v>0.49091609238608358</v>
      </c>
      <c r="S5" s="23">
        <v>0.55407513752685911</v>
      </c>
      <c r="T5" s="23">
        <v>0.60994661070490042</v>
      </c>
      <c r="U5" s="23">
        <v>0.65656166799610072</v>
      </c>
      <c r="V5" s="23">
        <v>0.69504101004961594</v>
      </c>
      <c r="W5" s="23">
        <v>0.69504101004961594</v>
      </c>
      <c r="X5" s="23">
        <v>0.69504101004961594</v>
      </c>
      <c r="Y5" s="23">
        <v>0.69504101004961594</v>
      </c>
      <c r="Z5" s="23">
        <v>0.69504101004961594</v>
      </c>
      <c r="AA5" s="23">
        <v>0.69504101004961594</v>
      </c>
      <c r="AB5" s="23">
        <v>0.69504101004961594</v>
      </c>
      <c r="AC5" s="23">
        <v>0.69504101004961594</v>
      </c>
      <c r="AD5" s="23">
        <v>0.69504101004961594</v>
      </c>
      <c r="AE5" s="23">
        <v>0.69504101004961594</v>
      </c>
      <c r="AF5" s="18" t="s">
        <v>697</v>
      </c>
    </row>
    <row r="6" spans="1:39" s="1" customFormat="1" x14ac:dyDescent="0.35">
      <c r="A6" s="18" t="s">
        <v>163</v>
      </c>
      <c r="B6" s="18" t="s">
        <v>163</v>
      </c>
      <c r="C6" s="23">
        <v>-0.13493474526117036</v>
      </c>
      <c r="D6" s="23">
        <v>-0.2296542715771912</v>
      </c>
      <c r="E6" s="23">
        <v>-0.228026919737566</v>
      </c>
      <c r="F6" s="23">
        <v>-0.21665071825464211</v>
      </c>
      <c r="G6" s="23">
        <v>-0.19980511790374539</v>
      </c>
      <c r="H6" s="23">
        <v>-0.18135748491654557</v>
      </c>
      <c r="I6" s="23">
        <v>-0.16371579532729949</v>
      </c>
      <c r="J6" s="23">
        <v>-0.14308950307348398</v>
      </c>
      <c r="K6" s="23">
        <v>-0.13154507542369998</v>
      </c>
      <c r="L6" s="23">
        <v>-0.11773362564442183</v>
      </c>
      <c r="M6" s="23">
        <v>-9.9610460350426505E-2</v>
      </c>
      <c r="N6" s="23">
        <v>-8.5646327017598556E-2</v>
      </c>
      <c r="O6" s="23">
        <v>-7.1362496571421158E-2</v>
      </c>
      <c r="P6" s="23">
        <v>-6.4689101080213932E-2</v>
      </c>
      <c r="Q6" s="23">
        <v>-5.911439592355798E-2</v>
      </c>
      <c r="R6" s="23">
        <v>-5.2819843250785301E-2</v>
      </c>
      <c r="S6" s="23">
        <v>-4.8017415901697759E-2</v>
      </c>
      <c r="T6" s="23">
        <v>-4.3351448682033465E-2</v>
      </c>
      <c r="U6" s="23">
        <v>-3.2951196931040941E-2</v>
      </c>
      <c r="V6" s="23">
        <v>3.6030372873339157E-3</v>
      </c>
      <c r="W6" s="23">
        <v>1.4348858156991606E-2</v>
      </c>
      <c r="X6" s="23">
        <v>2.5510966530166823E-2</v>
      </c>
      <c r="Y6" s="23">
        <v>3.8633566095893905E-2</v>
      </c>
      <c r="Z6" s="23">
        <v>4.994839851024941E-2</v>
      </c>
      <c r="AA6" s="23">
        <v>6.1775032930257393E-2</v>
      </c>
      <c r="AB6" s="23">
        <v>7.5370051313202749E-2</v>
      </c>
      <c r="AC6" s="23">
        <v>8.7708896355391378E-2</v>
      </c>
      <c r="AD6" s="23">
        <v>0.10008108146850687</v>
      </c>
      <c r="AE6" s="23">
        <v>0.11302993786627065</v>
      </c>
      <c r="AF6" s="18" t="s">
        <v>697</v>
      </c>
    </row>
    <row r="7" spans="1:39" s="1" customFormat="1" x14ac:dyDescent="0.35">
      <c r="A7" s="18" t="s">
        <v>648</v>
      </c>
      <c r="B7" s="18" t="s">
        <v>649</v>
      </c>
      <c r="C7" s="23">
        <v>4.3145293777092902E-3</v>
      </c>
      <c r="D7" s="23">
        <v>1.0627801310374036E-2</v>
      </c>
      <c r="E7" s="23">
        <v>1.8930872041431866E-2</v>
      </c>
      <c r="F7" s="23">
        <v>2.9782675346012477E-2</v>
      </c>
      <c r="G7" s="23">
        <v>4.4258570425694803E-2</v>
      </c>
      <c r="H7" s="23">
        <v>6.3165705805223502E-2</v>
      </c>
      <c r="I7" s="23">
        <v>8.7516868396919856E-2</v>
      </c>
      <c r="J7" s="23">
        <v>0.11858588038068213</v>
      </c>
      <c r="K7" s="23">
        <v>0.15775171258770465</v>
      </c>
      <c r="L7" s="23">
        <v>0.20602099672141971</v>
      </c>
      <c r="M7" s="23">
        <v>0.26640954709065112</v>
      </c>
      <c r="N7" s="23">
        <v>0.33787026404402265</v>
      </c>
      <c r="O7" s="23">
        <v>0.41947768982074218</v>
      </c>
      <c r="P7" s="23">
        <v>0.50898394893590782</v>
      </c>
      <c r="Q7" s="23">
        <v>0.60538453270332993</v>
      </c>
      <c r="R7" s="23">
        <v>0.70130870340869089</v>
      </c>
      <c r="S7" s="23">
        <v>0.79153591075265595</v>
      </c>
      <c r="T7" s="23">
        <v>0.87135230100700067</v>
      </c>
      <c r="U7" s="23">
        <v>0.93794523999442958</v>
      </c>
      <c r="V7" s="23">
        <v>0.99291572864230848</v>
      </c>
      <c r="W7" s="23">
        <v>0.99291572864230848</v>
      </c>
      <c r="X7" s="23">
        <v>0.99291572864230848</v>
      </c>
      <c r="Y7" s="23">
        <v>0.99291572864230848</v>
      </c>
      <c r="Z7" s="23">
        <v>0.99291572864230848</v>
      </c>
      <c r="AA7" s="23">
        <v>0.99291572864230848</v>
      </c>
      <c r="AB7" s="23">
        <v>0.99291572864230848</v>
      </c>
      <c r="AC7" s="23">
        <v>0.99291572864230848</v>
      </c>
      <c r="AD7" s="23">
        <v>0.99291572864230848</v>
      </c>
      <c r="AE7" s="23">
        <v>0.99291572864230848</v>
      </c>
      <c r="AF7" s="18" t="s">
        <v>650</v>
      </c>
    </row>
    <row r="8" spans="1:39" s="1" customFormat="1" x14ac:dyDescent="0.35">
      <c r="A8" s="18" t="s">
        <v>159</v>
      </c>
      <c r="B8" s="18" t="s">
        <v>651</v>
      </c>
      <c r="C8" s="23">
        <v>-0.11605186161075942</v>
      </c>
      <c r="D8" s="23">
        <v>-0.12324267969116917</v>
      </c>
      <c r="E8" s="23">
        <v>-0.13043349777157873</v>
      </c>
      <c r="F8" s="23">
        <v>-0.13762431585198867</v>
      </c>
      <c r="G8" s="23">
        <v>-0.14320984828645844</v>
      </c>
      <c r="H8" s="23">
        <v>-0.14719009507498787</v>
      </c>
      <c r="I8" s="23">
        <v>-0.14956505621757729</v>
      </c>
      <c r="J8" s="23">
        <v>-0.15194001736016652</v>
      </c>
      <c r="K8" s="23">
        <v>-0.15431497850275508</v>
      </c>
      <c r="L8" s="23">
        <v>-0.13246277052043948</v>
      </c>
      <c r="M8" s="23">
        <v>-8.6383393413218532E-2</v>
      </c>
      <c r="N8" s="23">
        <v>-1.6076847181093225E-2</v>
      </c>
      <c r="O8" s="23">
        <v>5.4229699051031886E-2</v>
      </c>
      <c r="P8" s="23">
        <v>0.12453624528315486</v>
      </c>
      <c r="Q8" s="23">
        <v>0.17894171552507968</v>
      </c>
      <c r="R8" s="23">
        <v>0.21744610977680834</v>
      </c>
      <c r="S8" s="23">
        <v>0.24004942803834076</v>
      </c>
      <c r="T8" s="23">
        <v>0.26265274629987406</v>
      </c>
      <c r="U8" s="23">
        <v>0.28525606456140856</v>
      </c>
      <c r="V8" s="23">
        <v>0.32203598808283795</v>
      </c>
      <c r="W8" s="23">
        <v>0.37299251686415819</v>
      </c>
      <c r="X8" s="23">
        <v>0.43812565090537375</v>
      </c>
      <c r="Y8" s="23">
        <v>0.50325878494658705</v>
      </c>
      <c r="Z8" s="23">
        <v>0.56839191898780361</v>
      </c>
      <c r="AA8" s="23">
        <v>0.6132705896538545</v>
      </c>
      <c r="AB8" s="23">
        <v>0.63789479694474438</v>
      </c>
      <c r="AC8" s="23">
        <v>0.64226454086047069</v>
      </c>
      <c r="AD8" s="23">
        <v>0.64663428477619689</v>
      </c>
      <c r="AE8" s="23">
        <v>0.65100402869192286</v>
      </c>
      <c r="AF8" s="18" t="s">
        <v>697</v>
      </c>
    </row>
    <row r="9" spans="1:39" s="1" customFormat="1" x14ac:dyDescent="0.35">
      <c r="A9" s="18" t="s">
        <v>652</v>
      </c>
      <c r="B9" s="18" t="s">
        <v>652</v>
      </c>
      <c r="C9" s="23">
        <v>3.7530509031011697E-2</v>
      </c>
      <c r="D9" s="23">
        <v>5.9407850398970841E-2</v>
      </c>
      <c r="E9" s="23">
        <v>8.2143291154909481E-2</v>
      </c>
      <c r="F9" s="23">
        <v>0.10675885667070201</v>
      </c>
      <c r="G9" s="23">
        <v>0.13254343926176018</v>
      </c>
      <c r="H9" s="23">
        <v>0.15783231298392003</v>
      </c>
      <c r="I9" s="23">
        <v>0.18290624822177881</v>
      </c>
      <c r="J9" s="23">
        <v>0.20882665480268353</v>
      </c>
      <c r="K9" s="23">
        <v>0.23566859413264954</v>
      </c>
      <c r="L9" s="23">
        <v>0.24566925566641437</v>
      </c>
      <c r="M9" s="23">
        <v>0.25464236956963771</v>
      </c>
      <c r="N9" s="23">
        <v>0.26214432470348581</v>
      </c>
      <c r="O9" s="23">
        <v>0.27117122041324476</v>
      </c>
      <c r="P9" s="23">
        <v>0.27592154671706287</v>
      </c>
      <c r="Q9" s="23">
        <v>0.28064192190489046</v>
      </c>
      <c r="R9" s="23">
        <v>0.28543091134784032</v>
      </c>
      <c r="S9" s="23">
        <v>0.29030593667249072</v>
      </c>
      <c r="T9" s="23">
        <v>0.2952781105803261</v>
      </c>
      <c r="U9" s="23">
        <v>0.30007755323700036</v>
      </c>
      <c r="V9" s="23">
        <v>0.30543162283203501</v>
      </c>
      <c r="W9" s="23">
        <v>0.31056041228821729</v>
      </c>
      <c r="X9" s="23">
        <v>0.31571889088878158</v>
      </c>
      <c r="Y9" s="23">
        <v>0.32392032114365976</v>
      </c>
      <c r="Z9" s="23">
        <v>0.32919877585559443</v>
      </c>
      <c r="AA9" s="23">
        <v>0.33450872579804408</v>
      </c>
      <c r="AB9" s="23">
        <v>0.33987850655849033</v>
      </c>
      <c r="AC9" s="23">
        <v>0.34530943729223712</v>
      </c>
      <c r="AD9" s="23">
        <v>0.35080628401707581</v>
      </c>
      <c r="AE9" s="23">
        <v>0.35704122320408149</v>
      </c>
      <c r="AF9" s="18" t="s">
        <v>641</v>
      </c>
    </row>
    <row r="10" spans="1:39" s="1" customFormat="1" x14ac:dyDescent="0.35">
      <c r="A10" s="18" t="s">
        <v>653</v>
      </c>
      <c r="B10" s="18" t="s">
        <v>653</v>
      </c>
      <c r="C10" s="23">
        <v>4.7591726854230958E-2</v>
      </c>
      <c r="D10" s="23">
        <v>8.6098727202997799E-2</v>
      </c>
      <c r="E10" s="23">
        <v>0.14043660023761526</v>
      </c>
      <c r="F10" s="23">
        <v>0.19758716955319006</v>
      </c>
      <c r="G10" s="23">
        <v>0.2449574690770811</v>
      </c>
      <c r="H10" s="23">
        <v>0.29583931117629553</v>
      </c>
      <c r="I10" s="23">
        <v>0.37337580697760603</v>
      </c>
      <c r="J10" s="23">
        <v>0.47459128808287404</v>
      </c>
      <c r="K10" s="23">
        <v>0.55121040477573879</v>
      </c>
      <c r="L10" s="23">
        <v>0.61016930659011615</v>
      </c>
      <c r="M10" s="23">
        <v>0.66396075095032248</v>
      </c>
      <c r="N10" s="23">
        <v>0.70352561370188915</v>
      </c>
      <c r="O10" s="23">
        <v>0.71692786836636191</v>
      </c>
      <c r="P10" s="23">
        <v>0.77751465627829586</v>
      </c>
      <c r="Q10" s="23">
        <v>0.81111533874262065</v>
      </c>
      <c r="R10" s="23">
        <v>0.83722058778239405</v>
      </c>
      <c r="S10" s="23">
        <v>0.85515835031195297</v>
      </c>
      <c r="T10" s="23">
        <v>0.87188639976936055</v>
      </c>
      <c r="U10" s="23">
        <v>0.93524500621918638</v>
      </c>
      <c r="V10" s="23">
        <v>0.96050608304805485</v>
      </c>
      <c r="W10" s="23">
        <v>0.96061298601532119</v>
      </c>
      <c r="X10" s="23">
        <v>0.96231672618872255</v>
      </c>
      <c r="Y10" s="23">
        <v>0.96430311201136121</v>
      </c>
      <c r="Z10" s="23">
        <v>0.96640266479659009</v>
      </c>
      <c r="AA10" s="23">
        <v>0.96940045265514019</v>
      </c>
      <c r="AB10" s="23">
        <v>0.97282226487816748</v>
      </c>
      <c r="AC10" s="23">
        <v>0.97685195939238845</v>
      </c>
      <c r="AD10" s="23">
        <v>0.98136796140274907</v>
      </c>
      <c r="AE10" s="23">
        <v>0.98816026282926528</v>
      </c>
      <c r="AF10" s="18" t="s">
        <v>641</v>
      </c>
    </row>
    <row r="11" spans="1:39" s="1" customFormat="1" x14ac:dyDescent="0.35">
      <c r="A11" s="18" t="s">
        <v>654</v>
      </c>
      <c r="B11" s="18" t="s">
        <v>654</v>
      </c>
      <c r="C11" s="23">
        <v>1.1993852181297771E-2</v>
      </c>
      <c r="D11" s="23">
        <v>2.6810287463071396E-2</v>
      </c>
      <c r="E11" s="23">
        <v>4.3333248866909403E-2</v>
      </c>
      <c r="F11" s="23">
        <v>6.5021705124628043E-2</v>
      </c>
      <c r="G11" s="23">
        <v>9.2871640279365827E-2</v>
      </c>
      <c r="H11" s="23">
        <v>0.1278577348544247</v>
      </c>
      <c r="I11" s="23">
        <v>0.17460802838219686</v>
      </c>
      <c r="J11" s="23">
        <v>0.21743629734691061</v>
      </c>
      <c r="K11" s="23">
        <v>0.26125958765141361</v>
      </c>
      <c r="L11" s="23">
        <v>0.29866032889633098</v>
      </c>
      <c r="M11" s="23">
        <v>0.3390475730351199</v>
      </c>
      <c r="N11" s="23">
        <v>0.38269616102200599</v>
      </c>
      <c r="O11" s="23">
        <v>0.42972174834106891</v>
      </c>
      <c r="P11" s="23">
        <v>0.47693015197262112</v>
      </c>
      <c r="Q11" s="23">
        <v>0.52173934586153947</v>
      </c>
      <c r="R11" s="23">
        <v>0.56502873474480919</v>
      </c>
      <c r="S11" s="23">
        <v>0.60899067833100229</v>
      </c>
      <c r="T11" s="23">
        <v>0.65491937588847082</v>
      </c>
      <c r="U11" s="23">
        <v>0.70247779711487812</v>
      </c>
      <c r="V11" s="23">
        <v>0.7536374355692913</v>
      </c>
      <c r="W11" s="23">
        <v>0.79989651155649344</v>
      </c>
      <c r="X11" s="23">
        <v>0.84091396835724619</v>
      </c>
      <c r="Y11" s="23">
        <v>0.87637142336073137</v>
      </c>
      <c r="Z11" s="23">
        <v>0.90795963744581309</v>
      </c>
      <c r="AA11" s="23">
        <v>0.93653009292414957</v>
      </c>
      <c r="AB11" s="23">
        <v>0.96444455460315504</v>
      </c>
      <c r="AC11" s="23">
        <v>0.9899730927657151</v>
      </c>
      <c r="AD11" s="23">
        <v>0.99612759581852373</v>
      </c>
      <c r="AE11" s="23">
        <v>0.99949098500090483</v>
      </c>
      <c r="AF11" s="18" t="s">
        <v>641</v>
      </c>
    </row>
    <row r="12" spans="1:39" s="1" customFormat="1" x14ac:dyDescent="0.35">
      <c r="A12" s="18" t="s">
        <v>655</v>
      </c>
      <c r="B12" s="18" t="s">
        <v>655</v>
      </c>
      <c r="C12" s="23">
        <v>1.2309325550998288E-2</v>
      </c>
      <c r="D12" s="23">
        <v>2.460719798193358E-2</v>
      </c>
      <c r="E12" s="23">
        <v>3.6894161950191226E-2</v>
      </c>
      <c r="F12" s="23">
        <v>4.9170749373995869E-2</v>
      </c>
      <c r="G12" s="23">
        <v>6.1437466322760391E-2</v>
      </c>
      <c r="H12" s="23">
        <v>7.3694794185228535E-2</v>
      </c>
      <c r="I12" s="23">
        <v>8.4078213032132643E-2</v>
      </c>
      <c r="J12" s="23">
        <v>9.4453136282434333E-2</v>
      </c>
      <c r="K12" s="23">
        <v>0.10776016779488598</v>
      </c>
      <c r="L12" s="23">
        <v>0.12089568844539463</v>
      </c>
      <c r="M12" s="23">
        <v>0.13397869744660959</v>
      </c>
      <c r="N12" s="23">
        <v>0.14701250127148252</v>
      </c>
      <c r="O12" s="23">
        <v>0.15999950470758009</v>
      </c>
      <c r="P12" s="23">
        <v>0.17294199027064061</v>
      </c>
      <c r="Q12" s="23">
        <v>0.18392397000252461</v>
      </c>
      <c r="R12" s="23">
        <v>0.19486566829733187</v>
      </c>
      <c r="S12" s="23">
        <v>0.20576904970392962</v>
      </c>
      <c r="T12" s="23">
        <v>0.21663598295900841</v>
      </c>
      <c r="U12" s="23">
        <v>0.22812386719340277</v>
      </c>
      <c r="V12" s="23">
        <v>0.23946509347688744</v>
      </c>
      <c r="W12" s="23">
        <v>0.25074796714999081</v>
      </c>
      <c r="X12" s="23">
        <v>0.26197588090601776</v>
      </c>
      <c r="Y12" s="23">
        <v>0.27315151885608002</v>
      </c>
      <c r="Z12" s="23">
        <v>0.28427743054614829</v>
      </c>
      <c r="AA12" s="23">
        <v>0.29308037438648704</v>
      </c>
      <c r="AB12" s="23">
        <v>0.30183832404628336</v>
      </c>
      <c r="AC12" s="23">
        <v>0.31055347391761462</v>
      </c>
      <c r="AD12" s="23">
        <v>0.31922791137079648</v>
      </c>
      <c r="AE12" s="23">
        <v>0.32786362197389179</v>
      </c>
      <c r="AF12" s="18" t="s">
        <v>641</v>
      </c>
    </row>
    <row r="13" spans="1:39" s="1" customFormat="1" x14ac:dyDescent="0.35">
      <c r="A13" s="18" t="s">
        <v>656</v>
      </c>
      <c r="B13" s="18" t="s">
        <v>656</v>
      </c>
      <c r="C13" s="23">
        <v>1.2051229428170199E-2</v>
      </c>
      <c r="D13" s="23">
        <v>1.6206339661671346E-2</v>
      </c>
      <c r="E13" s="23">
        <v>6.4447644453304387E-3</v>
      </c>
      <c r="F13" s="23">
        <v>-9.005854019424487E-3</v>
      </c>
      <c r="G13" s="23">
        <v>-3.0100770184133992E-2</v>
      </c>
      <c r="H13" s="23">
        <v>-5.4796861904161061E-2</v>
      </c>
      <c r="I13" s="23">
        <v>-7.9789688516768695E-2</v>
      </c>
      <c r="J13" s="23">
        <v>-0.10119942547744065</v>
      </c>
      <c r="K13" s="23">
        <v>-0.1259931185569475</v>
      </c>
      <c r="L13" s="23">
        <v>-0.14691967459086916</v>
      </c>
      <c r="M13" s="23">
        <v>-0.18091587941456733</v>
      </c>
      <c r="N13" s="23">
        <v>-0.22402525273318541</v>
      </c>
      <c r="O13" s="23">
        <v>-0.27783617576323627</v>
      </c>
      <c r="P13" s="23">
        <v>-0.33732208111439693</v>
      </c>
      <c r="Q13" s="23">
        <v>-0.39686476410043781</v>
      </c>
      <c r="R13" s="23">
        <v>-0.44619781592679741</v>
      </c>
      <c r="S13" s="23">
        <v>-0.48962507759738</v>
      </c>
      <c r="T13" s="23">
        <v>-0.51159473520038024</v>
      </c>
      <c r="U13" s="23">
        <v>-0.554482488508939</v>
      </c>
      <c r="V13" s="23">
        <v>-0.62717511651362545</v>
      </c>
      <c r="W13" s="23">
        <v>-0.70228083403639274</v>
      </c>
      <c r="X13" s="23">
        <v>-0.77818133897646424</v>
      </c>
      <c r="Y13" s="23">
        <v>-0.8547014053795694</v>
      </c>
      <c r="Z13" s="23">
        <v>-0.90812529768553851</v>
      </c>
      <c r="AA13" s="23">
        <v>-0.95002686634455868</v>
      </c>
      <c r="AB13" s="23">
        <v>-0.99694379276420197</v>
      </c>
      <c r="AC13" s="23">
        <v>-1.0505757858394189</v>
      </c>
      <c r="AD13" s="23">
        <v>-1.1193993413587469</v>
      </c>
      <c r="AE13" s="23">
        <v>-1.2091031102266991</v>
      </c>
      <c r="AF13" s="18" t="s">
        <v>641</v>
      </c>
    </row>
    <row r="14" spans="1:39" s="1" customFormat="1" x14ac:dyDescent="0.35">
      <c r="A14" s="18" t="s">
        <v>657</v>
      </c>
      <c r="B14" s="18" t="s">
        <v>658</v>
      </c>
      <c r="C14" s="23">
        <v>4.1471494828099344E-2</v>
      </c>
      <c r="D14" s="23">
        <v>7.2367085217072913E-2</v>
      </c>
      <c r="E14" s="23">
        <v>0.10156860041337747</v>
      </c>
      <c r="F14" s="23">
        <v>0.14184752473209952</v>
      </c>
      <c r="G14" s="23">
        <v>0.21498034269906582</v>
      </c>
      <c r="H14" s="23">
        <v>0.26184049585460706</v>
      </c>
      <c r="I14" s="23">
        <v>0.29693520803009255</v>
      </c>
      <c r="J14" s="23">
        <v>0.33270128868369669</v>
      </c>
      <c r="K14" s="23">
        <v>0.38853602079457739</v>
      </c>
      <c r="L14" s="23">
        <v>0.43591358252249096</v>
      </c>
      <c r="M14" s="23">
        <v>0.51202430477631555</v>
      </c>
      <c r="N14" s="23">
        <v>0.56616584228179634</v>
      </c>
      <c r="O14" s="23">
        <v>0.6171142174653973</v>
      </c>
      <c r="P14" s="23">
        <v>0.6832897674310966</v>
      </c>
      <c r="Q14" s="23">
        <v>0.75765707800600834</v>
      </c>
      <c r="R14" s="23">
        <v>0.8053105596375062</v>
      </c>
      <c r="S14" s="23">
        <v>0.82982090094297023</v>
      </c>
      <c r="T14" s="23">
        <v>0.85659334777631313</v>
      </c>
      <c r="U14" s="23">
        <v>0.90028689257964012</v>
      </c>
      <c r="V14" s="23">
        <v>0.91033510098828829</v>
      </c>
      <c r="W14" s="23">
        <v>0.93243157819423717</v>
      </c>
      <c r="X14" s="23">
        <v>0.93660261434679193</v>
      </c>
      <c r="Y14" s="23">
        <v>0.94156168910777005</v>
      </c>
      <c r="Z14" s="23">
        <v>0.94211122044953866</v>
      </c>
      <c r="AA14" s="23">
        <v>0.94770302333378154</v>
      </c>
      <c r="AB14" s="23">
        <v>0.94822952888278056</v>
      </c>
      <c r="AC14" s="23">
        <v>0.9515528571159011</v>
      </c>
      <c r="AD14" s="23">
        <v>0.95239639138623255</v>
      </c>
      <c r="AE14" s="23">
        <v>0.95335963451946415</v>
      </c>
      <c r="AF14" s="18" t="s">
        <v>641</v>
      </c>
    </row>
    <row r="15" spans="1:39" s="1" customFormat="1" x14ac:dyDescent="0.35">
      <c r="A15" s="18" t="s">
        <v>659</v>
      </c>
      <c r="B15" s="18" t="s">
        <v>658</v>
      </c>
      <c r="C15" s="23">
        <v>4.1471494828099344E-2</v>
      </c>
      <c r="D15" s="23">
        <v>7.2367085217072913E-2</v>
      </c>
      <c r="E15" s="23">
        <v>0.10156860041337747</v>
      </c>
      <c r="F15" s="23">
        <v>0.14184752473209952</v>
      </c>
      <c r="G15" s="23">
        <v>0.21498034269906582</v>
      </c>
      <c r="H15" s="23">
        <v>0.26184049585460706</v>
      </c>
      <c r="I15" s="23">
        <v>0.29693520803009255</v>
      </c>
      <c r="J15" s="23">
        <v>0.33270128868369669</v>
      </c>
      <c r="K15" s="23">
        <v>0.38853602079457739</v>
      </c>
      <c r="L15" s="23">
        <v>0.43591358252249096</v>
      </c>
      <c r="M15" s="23">
        <v>0.51202430477631555</v>
      </c>
      <c r="N15" s="23">
        <v>0.56616584228179634</v>
      </c>
      <c r="O15" s="23">
        <v>0.6171142174653973</v>
      </c>
      <c r="P15" s="23">
        <v>0.6832897674310966</v>
      </c>
      <c r="Q15" s="23">
        <v>0.75765707800600834</v>
      </c>
      <c r="R15" s="23">
        <v>0.8053105596375062</v>
      </c>
      <c r="S15" s="23">
        <v>0.82982090094297023</v>
      </c>
      <c r="T15" s="23">
        <v>0.85659334777631313</v>
      </c>
      <c r="U15" s="23">
        <v>0.90028689257964012</v>
      </c>
      <c r="V15" s="23">
        <v>0.91033510098828829</v>
      </c>
      <c r="W15" s="23">
        <v>0.93243157819423717</v>
      </c>
      <c r="X15" s="23">
        <v>0.93660261434679193</v>
      </c>
      <c r="Y15" s="23">
        <v>0.94156168910777005</v>
      </c>
      <c r="Z15" s="23">
        <v>0.94211122044953866</v>
      </c>
      <c r="AA15" s="23">
        <v>0.94770302333378154</v>
      </c>
      <c r="AB15" s="23">
        <v>0.94822952888278056</v>
      </c>
      <c r="AC15" s="23">
        <v>0.9515528571159011</v>
      </c>
      <c r="AD15" s="23">
        <v>0.95239639138623255</v>
      </c>
      <c r="AE15" s="23">
        <v>0.95335963451946415</v>
      </c>
      <c r="AF15" s="18" t="s">
        <v>641</v>
      </c>
    </row>
    <row r="16" spans="1:39" s="1" customFormat="1" x14ac:dyDescent="0.35">
      <c r="A16" s="18" t="s">
        <v>660</v>
      </c>
      <c r="B16" s="18" t="s">
        <v>661</v>
      </c>
      <c r="C16" s="23">
        <v>2.4937114625805494E-2</v>
      </c>
      <c r="D16" s="23">
        <v>5.555906430406235E-2</v>
      </c>
      <c r="E16" s="23">
        <v>8.3225187026505859E-2</v>
      </c>
      <c r="F16" s="23">
        <v>0.11412610014230627</v>
      </c>
      <c r="G16" s="23">
        <v>0.14996895340737604</v>
      </c>
      <c r="H16" s="23">
        <v>0.18882212416688463</v>
      </c>
      <c r="I16" s="23">
        <v>0.22722534180507484</v>
      </c>
      <c r="J16" s="23">
        <v>0.26984065221778902</v>
      </c>
      <c r="K16" s="23">
        <v>0.31287541543929004</v>
      </c>
      <c r="L16" s="23">
        <v>0.34072746359385309</v>
      </c>
      <c r="M16" s="23">
        <v>0.3693368013150094</v>
      </c>
      <c r="N16" s="23">
        <v>0.40825022194320287</v>
      </c>
      <c r="O16" s="23">
        <v>0.45744184155731871</v>
      </c>
      <c r="P16" s="23">
        <v>0.50601995665745447</v>
      </c>
      <c r="Q16" s="23">
        <v>0.55304164568386294</v>
      </c>
      <c r="R16" s="23">
        <v>0.59826572539764622</v>
      </c>
      <c r="S16" s="23">
        <v>0.64251025500803627</v>
      </c>
      <c r="T16" s="23">
        <v>0.68581261310130814</v>
      </c>
      <c r="U16" s="23">
        <v>0.72974221386597959</v>
      </c>
      <c r="V16" s="23">
        <v>0.77280056318932977</v>
      </c>
      <c r="W16" s="23">
        <v>0.81109588375334574</v>
      </c>
      <c r="X16" s="23">
        <v>0.84622093274711407</v>
      </c>
      <c r="Y16" s="23">
        <v>0.88048966419717967</v>
      </c>
      <c r="Z16" s="23">
        <v>0.90473560333637038</v>
      </c>
      <c r="AA16" s="23">
        <v>0.92398813998160378</v>
      </c>
      <c r="AB16" s="23">
        <v>0.94309871837848491</v>
      </c>
      <c r="AC16" s="23">
        <v>0.94462589358997551</v>
      </c>
      <c r="AD16" s="23">
        <v>0.94612426418718354</v>
      </c>
      <c r="AE16" s="23">
        <v>0.94623525695853528</v>
      </c>
      <c r="AF16" s="18" t="s">
        <v>641</v>
      </c>
    </row>
    <row r="17" spans="1:32" s="1" customFormat="1" x14ac:dyDescent="0.35">
      <c r="A17" s="18" t="s">
        <v>720</v>
      </c>
      <c r="B17" s="18" t="s">
        <v>720</v>
      </c>
      <c r="C17" s="23">
        <v>0</v>
      </c>
      <c r="D17" s="23">
        <v>0</v>
      </c>
      <c r="E17" s="23">
        <v>0</v>
      </c>
      <c r="F17" s="23">
        <v>0</v>
      </c>
      <c r="G17" s="23">
        <v>0</v>
      </c>
      <c r="H17" s="23">
        <v>0</v>
      </c>
      <c r="I17" s="23">
        <v>0</v>
      </c>
      <c r="J17" s="23">
        <v>0</v>
      </c>
      <c r="K17" s="23">
        <v>0</v>
      </c>
      <c r="L17" s="23">
        <v>0</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18" t="s">
        <v>695</v>
      </c>
    </row>
    <row r="18" spans="1:32" s="1" customFormat="1" x14ac:dyDescent="0.35">
      <c r="A18" s="18" t="s">
        <v>663</v>
      </c>
      <c r="B18" s="18" t="s">
        <v>663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18" t="s">
        <v>695</v>
      </c>
    </row>
    <row r="19" spans="1:32" s="1" customFormat="1" x14ac:dyDescent="0.35">
      <c r="A19" s="18" t="s">
        <v>701</v>
      </c>
      <c r="B19" s="18"/>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18" t="s">
        <v>695</v>
      </c>
    </row>
    <row r="20" spans="1:32" s="1" customFormat="1" x14ac:dyDescent="0.35"/>
    <row r="21" spans="1:32" s="1" customFormat="1" x14ac:dyDescent="0.35"/>
    <row r="22" spans="1:32" s="1" customFormat="1" x14ac:dyDescent="0.35"/>
    <row r="23" spans="1:32" s="1" customFormat="1" x14ac:dyDescent="0.35"/>
    <row r="24" spans="1:32" s="1" customFormat="1" x14ac:dyDescent="0.35"/>
    <row r="25" spans="1:32" s="1" customFormat="1" x14ac:dyDescent="0.35"/>
    <row r="26" spans="1:32" s="1" customFormat="1" x14ac:dyDescent="0.35"/>
    <row r="27" spans="1:32" s="1" customFormat="1" x14ac:dyDescent="0.35"/>
    <row r="28" spans="1:32" s="1" customFormat="1" x14ac:dyDescent="0.35"/>
    <row r="29" spans="1:32" s="1" customFormat="1" x14ac:dyDescent="0.35"/>
    <row r="30" spans="1:32" s="1" customFormat="1" x14ac:dyDescent="0.35"/>
    <row r="31" spans="1:32" s="1" customFormat="1" x14ac:dyDescent="0.35"/>
    <row r="32" spans="1:32"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hidden="1" x14ac:dyDescent="0.35"/>
    <row r="50" s="1" customFormat="1" hidden="1" x14ac:dyDescent="0.35"/>
    <row r="51" s="1" customFormat="1" hidden="1" x14ac:dyDescent="0.35"/>
    <row r="52" s="1" customFormat="1" hidden="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x14ac:dyDescent="0.35"/>
  </sheetData>
  <autoFilter ref="A1:AF19" xr:uid="{880A759B-554A-4301-AA87-274BB112BF3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0690B-6E59-4AB1-8B85-9C6AD92647EE}">
  <sheetPr>
    <tabColor theme="0" tint="-0.34998626667073579"/>
  </sheetPr>
  <dimension ref="A1:AM58"/>
  <sheetViews>
    <sheetView zoomScale="90" zoomScaleNormal="90" workbookViewId="0"/>
  </sheetViews>
  <sheetFormatPr defaultColWidth="0" defaultRowHeight="14.5" zeroHeight="1" x14ac:dyDescent="0.35"/>
  <cols>
    <col min="1" max="1" width="38.81640625" bestFit="1" customWidth="1"/>
    <col min="2" max="2" width="34.1796875" bestFit="1" customWidth="1"/>
    <col min="3" max="4" width="6.81640625" bestFit="1" customWidth="1"/>
    <col min="5" max="5" width="7" bestFit="1" customWidth="1"/>
    <col min="6" max="7" width="7.81640625" bestFit="1" customWidth="1"/>
    <col min="8" max="10" width="8.81640625" bestFit="1" customWidth="1"/>
    <col min="11" max="25" width="9.81640625" bestFit="1" customWidth="1"/>
    <col min="26" max="31" width="10.81640625" bestFit="1" customWidth="1"/>
    <col min="32" max="32" width="90.81640625" bestFit="1" customWidth="1"/>
    <col min="33" max="35" width="12" bestFit="1" customWidth="1"/>
    <col min="36" max="36" width="2" bestFit="1" customWidth="1"/>
    <col min="37" max="37" width="8.81640625" customWidth="1"/>
    <col min="38" max="39" width="0" hidden="1" customWidth="1"/>
    <col min="40" max="16384" width="8.81640625" hidden="1"/>
  </cols>
  <sheetData>
    <row r="1" spans="1:39" x14ac:dyDescent="0.35">
      <c r="A1" s="13" t="s">
        <v>637</v>
      </c>
      <c r="B1" s="13" t="s">
        <v>638</v>
      </c>
      <c r="C1" s="13">
        <v>2022</v>
      </c>
      <c r="D1" s="13">
        <v>2023</v>
      </c>
      <c r="E1" s="13">
        <v>2024</v>
      </c>
      <c r="F1" s="13">
        <v>2025</v>
      </c>
      <c r="G1" s="13">
        <v>2026</v>
      </c>
      <c r="H1" s="13">
        <v>2027</v>
      </c>
      <c r="I1" s="13">
        <v>2028</v>
      </c>
      <c r="J1" s="13">
        <v>2029</v>
      </c>
      <c r="K1" s="13">
        <v>2030</v>
      </c>
      <c r="L1" s="13">
        <v>2031</v>
      </c>
      <c r="M1" s="13">
        <v>2032</v>
      </c>
      <c r="N1" s="13">
        <v>2033</v>
      </c>
      <c r="O1" s="13">
        <v>2034</v>
      </c>
      <c r="P1" s="13">
        <v>2035</v>
      </c>
      <c r="Q1" s="13">
        <v>2036</v>
      </c>
      <c r="R1" s="13">
        <v>2037</v>
      </c>
      <c r="S1" s="13">
        <v>2038</v>
      </c>
      <c r="T1" s="13">
        <v>2039</v>
      </c>
      <c r="U1" s="13">
        <v>2040</v>
      </c>
      <c r="V1" s="13">
        <v>2041</v>
      </c>
      <c r="W1" s="13">
        <v>2042</v>
      </c>
      <c r="X1" s="13">
        <v>2043</v>
      </c>
      <c r="Y1" s="13">
        <v>2044</v>
      </c>
      <c r="Z1" s="13">
        <v>2045</v>
      </c>
      <c r="AA1" s="13">
        <v>2046</v>
      </c>
      <c r="AB1" s="13">
        <v>2047</v>
      </c>
      <c r="AC1" s="13">
        <v>2048</v>
      </c>
      <c r="AD1" s="13">
        <v>2049</v>
      </c>
      <c r="AE1" s="13">
        <v>2050</v>
      </c>
      <c r="AF1" s="13" t="s">
        <v>639</v>
      </c>
      <c r="AG1" s="1"/>
      <c r="AH1" s="1"/>
      <c r="AI1" s="1"/>
      <c r="AJ1" s="1"/>
      <c r="AK1" s="1"/>
      <c r="AL1" s="1"/>
      <c r="AM1" s="1"/>
    </row>
    <row r="2" spans="1:39" s="1" customFormat="1" x14ac:dyDescent="0.35">
      <c r="A2" s="18" t="s">
        <v>640</v>
      </c>
      <c r="B2" s="18" t="s">
        <v>18</v>
      </c>
      <c r="C2" s="23">
        <f>C23</f>
        <v>4.7763188361877672E-2</v>
      </c>
      <c r="D2" s="23">
        <f t="shared" ref="D2:AE2" si="0">D23</f>
        <v>0.10620709093853947</v>
      </c>
      <c r="E2" s="23">
        <f t="shared" si="0"/>
        <v>0.17042356777834122</v>
      </c>
      <c r="F2" s="23">
        <f t="shared" si="0"/>
        <v>0.17399394702569959</v>
      </c>
      <c r="G2" s="23">
        <f t="shared" si="0"/>
        <v>0.2658681639892978</v>
      </c>
      <c r="H2" s="23">
        <f t="shared" si="0"/>
        <v>0.35195685763944984</v>
      </c>
      <c r="I2" s="23">
        <f t="shared" si="0"/>
        <v>0.42812178240364163</v>
      </c>
      <c r="J2" s="23">
        <f t="shared" si="0"/>
        <v>0.49780641234823619</v>
      </c>
      <c r="K2" s="23">
        <f t="shared" si="0"/>
        <v>0.564587476963061</v>
      </c>
      <c r="L2" s="23">
        <f t="shared" si="0"/>
        <v>0.60218046181230933</v>
      </c>
      <c r="M2" s="23">
        <f t="shared" si="0"/>
        <v>0.63286107821814852</v>
      </c>
      <c r="N2" s="23">
        <f t="shared" si="0"/>
        <v>0.65900024398028689</v>
      </c>
      <c r="O2" s="23">
        <f t="shared" si="0"/>
        <v>0.6857667007909839</v>
      </c>
      <c r="P2" s="23">
        <f t="shared" si="0"/>
        <v>0.71215508306279274</v>
      </c>
      <c r="Q2" s="23">
        <f t="shared" si="0"/>
        <v>0.73553932903054964</v>
      </c>
      <c r="R2" s="23">
        <f t="shared" si="0"/>
        <v>0.74098296354141613</v>
      </c>
      <c r="S2" s="23">
        <f t="shared" si="0"/>
        <v>0.74098296354141613</v>
      </c>
      <c r="T2" s="23">
        <f t="shared" si="0"/>
        <v>0.74098296354141613</v>
      </c>
      <c r="U2" s="23">
        <f t="shared" si="0"/>
        <v>0.71794158119354901</v>
      </c>
      <c r="V2" s="23">
        <f t="shared" si="0"/>
        <v>0.72683531982278082</v>
      </c>
      <c r="W2" s="23">
        <f t="shared" si="0"/>
        <v>0.74098296354141613</v>
      </c>
      <c r="X2" s="23">
        <f t="shared" si="0"/>
        <v>0.74098296354141613</v>
      </c>
      <c r="Y2" s="23">
        <f t="shared" si="0"/>
        <v>0.74098296354141613</v>
      </c>
      <c r="Z2" s="23">
        <f t="shared" si="0"/>
        <v>0.74098296354141613</v>
      </c>
      <c r="AA2" s="23">
        <f t="shared" si="0"/>
        <v>0.74098296354141613</v>
      </c>
      <c r="AB2" s="23">
        <f t="shared" si="0"/>
        <v>0.74098296354141613</v>
      </c>
      <c r="AC2" s="23">
        <f t="shared" si="0"/>
        <v>0.74098296354141613</v>
      </c>
      <c r="AD2" s="23">
        <f t="shared" si="0"/>
        <v>0.74098296354141613</v>
      </c>
      <c r="AE2" s="23">
        <f t="shared" si="0"/>
        <v>0.74098296354141613</v>
      </c>
      <c r="AF2" s="18" t="s">
        <v>641</v>
      </c>
    </row>
    <row r="3" spans="1:39" s="1" customFormat="1" x14ac:dyDescent="0.35">
      <c r="A3" s="18" t="s">
        <v>642</v>
      </c>
      <c r="B3" s="18" t="s">
        <v>643</v>
      </c>
      <c r="C3" s="23">
        <f>C24</f>
        <v>9.5681707648785322E-2</v>
      </c>
      <c r="D3" s="23">
        <f t="shared" ref="D3:AE3" si="1">D24</f>
        <v>0.21955541139112889</v>
      </c>
      <c r="E3" s="23">
        <f t="shared" si="1"/>
        <v>0.35118581641659125</v>
      </c>
      <c r="F3" s="23">
        <f t="shared" si="1"/>
        <v>0.44743433783162789</v>
      </c>
      <c r="G3" s="23">
        <f t="shared" si="1"/>
        <v>0.55239358455129561</v>
      </c>
      <c r="H3" s="23">
        <f t="shared" si="1"/>
        <v>0.640781139635339</v>
      </c>
      <c r="I3" s="23">
        <f t="shared" si="1"/>
        <v>0.71748951618587964</v>
      </c>
      <c r="J3" s="23">
        <f t="shared" si="1"/>
        <v>0.79728438409176405</v>
      </c>
      <c r="K3" s="23">
        <f t="shared" si="1"/>
        <v>0.79728438409176405</v>
      </c>
      <c r="L3" s="23">
        <f t="shared" si="1"/>
        <v>0.79728438409176405</v>
      </c>
      <c r="M3" s="23">
        <f t="shared" si="1"/>
        <v>0.79728438409176405</v>
      </c>
      <c r="N3" s="23">
        <f t="shared" si="1"/>
        <v>0.79728438409176405</v>
      </c>
      <c r="O3" s="23">
        <f t="shared" si="1"/>
        <v>0.79728438409176405</v>
      </c>
      <c r="P3" s="23">
        <f t="shared" si="1"/>
        <v>0.79728438409176405</v>
      </c>
      <c r="Q3" s="23">
        <f t="shared" si="1"/>
        <v>0.79728438409176405</v>
      </c>
      <c r="R3" s="23">
        <f t="shared" si="1"/>
        <v>0.79728438409176405</v>
      </c>
      <c r="S3" s="23">
        <f t="shared" si="1"/>
        <v>0.79728438409176405</v>
      </c>
      <c r="T3" s="23">
        <f t="shared" si="1"/>
        <v>0.79728438409176405</v>
      </c>
      <c r="U3" s="23">
        <f t="shared" si="1"/>
        <v>0.79728438409176405</v>
      </c>
      <c r="V3" s="23">
        <f t="shared" si="1"/>
        <v>0.79728438409176405</v>
      </c>
      <c r="W3" s="23">
        <f t="shared" si="1"/>
        <v>0.79728438409176405</v>
      </c>
      <c r="X3" s="23">
        <f t="shared" si="1"/>
        <v>0.79728438409176405</v>
      </c>
      <c r="Y3" s="23">
        <f t="shared" si="1"/>
        <v>0.79728438409176405</v>
      </c>
      <c r="Z3" s="23">
        <f t="shared" si="1"/>
        <v>0.79728438409176405</v>
      </c>
      <c r="AA3" s="23">
        <f t="shared" si="1"/>
        <v>0.79728438409176405</v>
      </c>
      <c r="AB3" s="23">
        <f t="shared" si="1"/>
        <v>0.79728438409176405</v>
      </c>
      <c r="AC3" s="23">
        <f t="shared" si="1"/>
        <v>0.79728438409176405</v>
      </c>
      <c r="AD3" s="23">
        <f t="shared" si="1"/>
        <v>0.79728438409176405</v>
      </c>
      <c r="AE3" s="23">
        <f t="shared" si="1"/>
        <v>0.79650743234592258</v>
      </c>
      <c r="AF3" s="18" t="s">
        <v>641</v>
      </c>
    </row>
    <row r="4" spans="1:39" s="1" customFormat="1" x14ac:dyDescent="0.35">
      <c r="A4" s="18" t="s">
        <v>644</v>
      </c>
      <c r="B4" s="18" t="s">
        <v>645</v>
      </c>
      <c r="C4" s="23">
        <v>6.9999999999999951E-2</v>
      </c>
      <c r="D4" s="23">
        <v>0.13999999999999996</v>
      </c>
      <c r="E4" s="23">
        <v>0.20999999999999996</v>
      </c>
      <c r="F4" s="23">
        <v>0.27999999999999997</v>
      </c>
      <c r="G4" s="23">
        <v>0.35</v>
      </c>
      <c r="H4" s="23">
        <f>G4+0.165</f>
        <v>0.51500000000000001</v>
      </c>
      <c r="I4" s="23">
        <f t="shared" ref="I4:J4" si="2">H4+0.165</f>
        <v>0.68</v>
      </c>
      <c r="J4" s="23">
        <f t="shared" si="2"/>
        <v>0.84500000000000008</v>
      </c>
      <c r="K4" s="23">
        <f>J4+0.155</f>
        <v>1</v>
      </c>
      <c r="L4" s="23">
        <f>K4</f>
        <v>1</v>
      </c>
      <c r="M4" s="23">
        <f t="shared" ref="M4:AE4" si="3">L4</f>
        <v>1</v>
      </c>
      <c r="N4" s="23">
        <f t="shared" si="3"/>
        <v>1</v>
      </c>
      <c r="O4" s="23">
        <f t="shared" si="3"/>
        <v>1</v>
      </c>
      <c r="P4" s="23">
        <f t="shared" si="3"/>
        <v>1</v>
      </c>
      <c r="Q4" s="23">
        <f t="shared" si="3"/>
        <v>1</v>
      </c>
      <c r="R4" s="23">
        <f t="shared" si="3"/>
        <v>1</v>
      </c>
      <c r="S4" s="23">
        <f t="shared" si="3"/>
        <v>1</v>
      </c>
      <c r="T4" s="23">
        <f t="shared" si="3"/>
        <v>1</v>
      </c>
      <c r="U4" s="23">
        <f t="shared" si="3"/>
        <v>1</v>
      </c>
      <c r="V4" s="23">
        <f t="shared" si="3"/>
        <v>1</v>
      </c>
      <c r="W4" s="23">
        <f t="shared" si="3"/>
        <v>1</v>
      </c>
      <c r="X4" s="23">
        <f t="shared" si="3"/>
        <v>1</v>
      </c>
      <c r="Y4" s="23">
        <f t="shared" si="3"/>
        <v>1</v>
      </c>
      <c r="Z4" s="23">
        <f t="shared" si="3"/>
        <v>1</v>
      </c>
      <c r="AA4" s="23">
        <f t="shared" si="3"/>
        <v>1</v>
      </c>
      <c r="AB4" s="23">
        <f t="shared" si="3"/>
        <v>1</v>
      </c>
      <c r="AC4" s="23">
        <f t="shared" si="3"/>
        <v>1</v>
      </c>
      <c r="AD4" s="23">
        <f t="shared" si="3"/>
        <v>1</v>
      </c>
      <c r="AE4" s="23">
        <f t="shared" si="3"/>
        <v>1</v>
      </c>
      <c r="AF4" s="18" t="s">
        <v>702</v>
      </c>
    </row>
    <row r="5" spans="1:39" s="1" customFormat="1" x14ac:dyDescent="0.35">
      <c r="A5" s="18" t="s">
        <v>646</v>
      </c>
      <c r="B5" s="18" t="s">
        <v>647</v>
      </c>
      <c r="C5" s="23">
        <f>C25</f>
        <v>4.5726925273676416E-2</v>
      </c>
      <c r="D5" s="23">
        <f t="shared" ref="D5:AE5" si="4">D25</f>
        <v>0.10303748502863833</v>
      </c>
      <c r="E5" s="23">
        <f t="shared" si="4"/>
        <v>0.17126513502220758</v>
      </c>
      <c r="F5" s="23">
        <f t="shared" si="4"/>
        <v>0.25812739092444331</v>
      </c>
      <c r="G5" s="23">
        <f t="shared" si="4"/>
        <v>0.32938705396155904</v>
      </c>
      <c r="H5" s="23">
        <f t="shared" si="4"/>
        <v>0.4029517091570477</v>
      </c>
      <c r="I5" s="23">
        <f t="shared" si="4"/>
        <v>0.47955602147067589</v>
      </c>
      <c r="J5" s="23">
        <f t="shared" si="4"/>
        <v>0.56714489647469857</v>
      </c>
      <c r="K5" s="23">
        <f t="shared" si="4"/>
        <v>0.66500968078341915</v>
      </c>
      <c r="L5" s="23">
        <f t="shared" si="4"/>
        <v>0.75183932054090286</v>
      </c>
      <c r="M5" s="23">
        <f t="shared" si="4"/>
        <v>0.8372424612589684</v>
      </c>
      <c r="N5" s="23">
        <f t="shared" si="4"/>
        <v>0.91546867199308712</v>
      </c>
      <c r="O5" s="23">
        <f t="shared" si="4"/>
        <v>0.99105990905800301</v>
      </c>
      <c r="P5" s="23">
        <f t="shared" si="4"/>
        <v>0.99215694269163979</v>
      </c>
      <c r="Q5" s="23">
        <f t="shared" si="4"/>
        <v>0.99215694269163979</v>
      </c>
      <c r="R5" s="23">
        <f t="shared" si="4"/>
        <v>0.99215694269163979</v>
      </c>
      <c r="S5" s="23">
        <f t="shared" si="4"/>
        <v>0.99215694269163979</v>
      </c>
      <c r="T5" s="23">
        <f t="shared" si="4"/>
        <v>0.99215694269163979</v>
      </c>
      <c r="U5" s="23">
        <f t="shared" si="4"/>
        <v>0.99215694269163979</v>
      </c>
      <c r="V5" s="23">
        <f t="shared" si="4"/>
        <v>0.99215694269163979</v>
      </c>
      <c r="W5" s="23">
        <f t="shared" si="4"/>
        <v>0.99215694269163979</v>
      </c>
      <c r="X5" s="23">
        <f t="shared" si="4"/>
        <v>0.99215694269163979</v>
      </c>
      <c r="Y5" s="23">
        <f t="shared" si="4"/>
        <v>0.99215694269163979</v>
      </c>
      <c r="Z5" s="23">
        <f t="shared" si="4"/>
        <v>0.99215694269163979</v>
      </c>
      <c r="AA5" s="23">
        <f t="shared" si="4"/>
        <v>0.99215694269163979</v>
      </c>
      <c r="AB5" s="23">
        <f t="shared" si="4"/>
        <v>0.99215694269163979</v>
      </c>
      <c r="AC5" s="23">
        <f t="shared" si="4"/>
        <v>0.99215694269163979</v>
      </c>
      <c r="AD5" s="23">
        <f t="shared" si="4"/>
        <v>0.99215694269163979</v>
      </c>
      <c r="AE5" s="23">
        <f t="shared" si="4"/>
        <v>0.99215694269163979</v>
      </c>
      <c r="AF5" s="18" t="s">
        <v>641</v>
      </c>
    </row>
    <row r="6" spans="1:39" s="1" customFormat="1" x14ac:dyDescent="0.35">
      <c r="A6" s="18" t="s">
        <v>163</v>
      </c>
      <c r="B6" s="18" t="s">
        <v>163</v>
      </c>
      <c r="C6" s="23">
        <v>-0.19276392180167196</v>
      </c>
      <c r="D6" s="23">
        <v>-0.32807753082455887</v>
      </c>
      <c r="E6" s="23">
        <v>-0.32575274248223718</v>
      </c>
      <c r="F6" s="23">
        <v>-0.30950102607806018</v>
      </c>
      <c r="G6" s="23">
        <v>-0.28543588271963627</v>
      </c>
      <c r="H6" s="23">
        <v>-0.25908212130935082</v>
      </c>
      <c r="I6" s="23">
        <v>-0.23387970761042787</v>
      </c>
      <c r="J6" s="23">
        <v>-0.20441357581926284</v>
      </c>
      <c r="K6" s="23">
        <v>-0.18792153631957143</v>
      </c>
      <c r="L6" s="23">
        <v>-0.16819089377774549</v>
      </c>
      <c r="M6" s="23">
        <v>-0.14230065764346644</v>
      </c>
      <c r="N6" s="23">
        <v>-0.12235189573942651</v>
      </c>
      <c r="O6" s="23">
        <v>-0.10194642367345881</v>
      </c>
      <c r="P6" s="23">
        <v>-9.2413001543162773E-2</v>
      </c>
      <c r="Q6" s="23">
        <v>-8.4449137033654267E-2</v>
      </c>
      <c r="R6" s="23">
        <v>-7.5456918929693292E-2</v>
      </c>
      <c r="S6" s="23">
        <v>-6.8596308430996802E-2</v>
      </c>
      <c r="T6" s="23">
        <v>-6.1930640974333526E-2</v>
      </c>
      <c r="U6" s="23">
        <v>-4.7073138472915638E-2</v>
      </c>
      <c r="V6" s="23">
        <v>5.1471961247627372E-3</v>
      </c>
      <c r="W6" s="23">
        <v>2.0498368795702295E-2</v>
      </c>
      <c r="X6" s="23">
        <v>3.6444237900238319E-2</v>
      </c>
      <c r="Y6" s="23">
        <v>5.5190808708419872E-2</v>
      </c>
      <c r="Z6" s="23">
        <v>7.1354855014642019E-2</v>
      </c>
      <c r="AA6" s="23">
        <v>8.8250047043224852E-2</v>
      </c>
      <c r="AB6" s="23">
        <v>0.10767150187600392</v>
      </c>
      <c r="AC6" s="23">
        <v>0.12529842336484484</v>
      </c>
      <c r="AD6" s="23">
        <v>0.1429729735264384</v>
      </c>
      <c r="AE6" s="23">
        <v>0.16147133980895809</v>
      </c>
      <c r="AF6" s="18" t="s">
        <v>641</v>
      </c>
    </row>
    <row r="7" spans="1:39" s="1" customFormat="1" x14ac:dyDescent="0.35">
      <c r="A7" s="18" t="s">
        <v>648</v>
      </c>
      <c r="B7" s="18" t="s">
        <v>649</v>
      </c>
      <c r="C7" s="23">
        <v>4.3145293777092902E-3</v>
      </c>
      <c r="D7" s="23">
        <v>1.0627801310374036E-2</v>
      </c>
      <c r="E7" s="23">
        <v>1.8930872041431866E-2</v>
      </c>
      <c r="F7" s="23">
        <v>2.9782675346012477E-2</v>
      </c>
      <c r="G7" s="23">
        <v>4.4258570425694803E-2</v>
      </c>
      <c r="H7" s="23">
        <v>6.3165705805223502E-2</v>
      </c>
      <c r="I7" s="23">
        <v>8.7516868396919856E-2</v>
      </c>
      <c r="J7" s="23">
        <v>0.11858588038068213</v>
      </c>
      <c r="K7" s="23">
        <v>0.15775171258770465</v>
      </c>
      <c r="L7" s="23">
        <v>0.20602099672141971</v>
      </c>
      <c r="M7" s="23">
        <v>0.26640954709065112</v>
      </c>
      <c r="N7" s="23">
        <v>0.33787026404402265</v>
      </c>
      <c r="O7" s="23">
        <v>0.41947768982074218</v>
      </c>
      <c r="P7" s="23">
        <v>0.50898394893590782</v>
      </c>
      <c r="Q7" s="23">
        <v>0.60538453270332993</v>
      </c>
      <c r="R7" s="23">
        <v>0.70130870340869089</v>
      </c>
      <c r="S7" s="23">
        <v>0.79153591075265595</v>
      </c>
      <c r="T7" s="23">
        <v>0.87135230100700067</v>
      </c>
      <c r="U7" s="23">
        <v>0.93794523999442958</v>
      </c>
      <c r="V7" s="23">
        <v>0.99291572864230848</v>
      </c>
      <c r="W7" s="23">
        <v>0.99291572864230848</v>
      </c>
      <c r="X7" s="23">
        <v>0.99291572864230848</v>
      </c>
      <c r="Y7" s="23">
        <v>0.99291572864230848</v>
      </c>
      <c r="Z7" s="23">
        <v>0.99291572864230848</v>
      </c>
      <c r="AA7" s="23">
        <v>0.99291572864230848</v>
      </c>
      <c r="AB7" s="23">
        <v>0.99291572864230848</v>
      </c>
      <c r="AC7" s="23">
        <v>0.99291572864230848</v>
      </c>
      <c r="AD7" s="23">
        <v>0.99291572864230848</v>
      </c>
      <c r="AE7" s="23">
        <v>0.99291572864230848</v>
      </c>
      <c r="AF7" s="18" t="s">
        <v>650</v>
      </c>
    </row>
    <row r="8" spans="1:39" s="1" customFormat="1" x14ac:dyDescent="0.35">
      <c r="A8" s="18" t="s">
        <v>159</v>
      </c>
      <c r="B8" s="18" t="s">
        <v>651</v>
      </c>
      <c r="C8" s="23">
        <v>-0.16578837372965632</v>
      </c>
      <c r="D8" s="23">
        <v>-0.17606097098738455</v>
      </c>
      <c r="E8" s="23">
        <v>-0.18633356824511246</v>
      </c>
      <c r="F8" s="23">
        <v>-0.19660616550284096</v>
      </c>
      <c r="G8" s="23">
        <v>-0.2045854975520835</v>
      </c>
      <c r="H8" s="23">
        <v>-0.21027156439283981</v>
      </c>
      <c r="I8" s="23">
        <v>-0.21366436602511044</v>
      </c>
      <c r="J8" s="23">
        <v>-0.21705716765738076</v>
      </c>
      <c r="K8" s="23">
        <v>-0.22044996928965013</v>
      </c>
      <c r="L8" s="23">
        <v>-0.18923252931491355</v>
      </c>
      <c r="M8" s="23">
        <v>-0.12340484773316934</v>
      </c>
      <c r="N8" s="23">
        <v>-2.2966924544418895E-2</v>
      </c>
      <c r="O8" s="23">
        <v>7.7470998644331268E-2</v>
      </c>
      <c r="P8" s="23">
        <v>0.17790892183307838</v>
      </c>
      <c r="Q8" s="23">
        <v>0.25563102217868527</v>
      </c>
      <c r="R8" s="23">
        <v>0.31063729968115478</v>
      </c>
      <c r="S8" s="23">
        <v>0.34292775434048683</v>
      </c>
      <c r="T8" s="23">
        <v>0.37521820899982011</v>
      </c>
      <c r="U8" s="23">
        <v>0.40750866365915511</v>
      </c>
      <c r="V8" s="23">
        <v>0.46005141154691137</v>
      </c>
      <c r="W8" s="23">
        <v>0.53284645266308317</v>
      </c>
      <c r="X8" s="23">
        <v>0.62589378700767684</v>
      </c>
      <c r="Y8" s="23">
        <v>0.71894112135226718</v>
      </c>
      <c r="Z8" s="23">
        <v>0.8119884556968624</v>
      </c>
      <c r="AA8" s="23">
        <v>0.87610084236264929</v>
      </c>
      <c r="AB8" s="23">
        <v>0.91127828134963484</v>
      </c>
      <c r="AC8" s="23">
        <v>0.91752077265781529</v>
      </c>
      <c r="AD8" s="23">
        <v>0.92376326396599562</v>
      </c>
      <c r="AE8" s="23">
        <v>0.93000575527417562</v>
      </c>
      <c r="AF8" s="18" t="s">
        <v>641</v>
      </c>
    </row>
    <row r="9" spans="1:39" s="1" customFormat="1" x14ac:dyDescent="0.35">
      <c r="A9" s="18" t="s">
        <v>652</v>
      </c>
      <c r="B9" s="18" t="s">
        <v>652</v>
      </c>
      <c r="C9" s="23">
        <f>C26</f>
        <v>5.6295763546517552E-2</v>
      </c>
      <c r="D9" s="23">
        <f t="shared" ref="D9:AE9" si="5">D26</f>
        <v>8.9111775598456261E-2</v>
      </c>
      <c r="E9" s="23">
        <f t="shared" si="5"/>
        <v>0.12321493673236422</v>
      </c>
      <c r="F9" s="23">
        <f t="shared" si="5"/>
        <v>0.16013828500605301</v>
      </c>
      <c r="G9" s="23">
        <f t="shared" si="5"/>
        <v>0.19881515889264029</v>
      </c>
      <c r="H9" s="23">
        <f t="shared" si="5"/>
        <v>0.23674846947588005</v>
      </c>
      <c r="I9" s="23">
        <f t="shared" si="5"/>
        <v>0.27435937233266822</v>
      </c>
      <c r="J9" s="23">
        <f t="shared" si="5"/>
        <v>0.31323998220402527</v>
      </c>
      <c r="K9" s="23">
        <f t="shared" si="5"/>
        <v>0.35350289119897432</v>
      </c>
      <c r="L9" s="23">
        <f t="shared" si="5"/>
        <v>0.35704122320408149</v>
      </c>
      <c r="M9" s="23">
        <f t="shared" si="5"/>
        <v>0.35704122320408149</v>
      </c>
      <c r="N9" s="23">
        <f t="shared" si="5"/>
        <v>0.35704122320408149</v>
      </c>
      <c r="O9" s="23">
        <f t="shared" si="5"/>
        <v>0.35704122320408149</v>
      </c>
      <c r="P9" s="23">
        <f t="shared" si="5"/>
        <v>0.35704122320408149</v>
      </c>
      <c r="Q9" s="23">
        <f t="shared" si="5"/>
        <v>0.35704122320408149</v>
      </c>
      <c r="R9" s="23">
        <f t="shared" si="5"/>
        <v>0.35704122320408149</v>
      </c>
      <c r="S9" s="23">
        <f t="shared" si="5"/>
        <v>0.35704122320408149</v>
      </c>
      <c r="T9" s="23">
        <f t="shared" si="5"/>
        <v>0.35704122320408149</v>
      </c>
      <c r="U9" s="23">
        <f t="shared" si="5"/>
        <v>0.35704122320408149</v>
      </c>
      <c r="V9" s="23">
        <f t="shared" si="5"/>
        <v>0.35704122320408149</v>
      </c>
      <c r="W9" s="23">
        <f t="shared" si="5"/>
        <v>0.35704122320408149</v>
      </c>
      <c r="X9" s="23">
        <f t="shared" si="5"/>
        <v>0.35704122320408149</v>
      </c>
      <c r="Y9" s="23">
        <f t="shared" si="5"/>
        <v>0.35704122320408149</v>
      </c>
      <c r="Z9" s="23">
        <f t="shared" si="5"/>
        <v>0.35704122320408149</v>
      </c>
      <c r="AA9" s="23">
        <f t="shared" si="5"/>
        <v>0.35704122320408149</v>
      </c>
      <c r="AB9" s="23">
        <f t="shared" si="5"/>
        <v>0.35704122320408149</v>
      </c>
      <c r="AC9" s="23">
        <f t="shared" si="5"/>
        <v>0.35704122320408149</v>
      </c>
      <c r="AD9" s="23">
        <f t="shared" si="5"/>
        <v>0.35704122320408149</v>
      </c>
      <c r="AE9" s="23">
        <f t="shared" si="5"/>
        <v>0.35704122320408149</v>
      </c>
      <c r="AF9" s="18" t="s">
        <v>641</v>
      </c>
    </row>
    <row r="10" spans="1:39" s="1" customFormat="1" x14ac:dyDescent="0.35">
      <c r="A10" s="18" t="s">
        <v>653</v>
      </c>
      <c r="B10" s="18" t="s">
        <v>653</v>
      </c>
      <c r="C10" s="23">
        <v>4.7591726854230958E-2</v>
      </c>
      <c r="D10" s="23">
        <v>8.6098727202997799E-2</v>
      </c>
      <c r="E10" s="23">
        <v>0.14043660023761526</v>
      </c>
      <c r="F10" s="23">
        <v>0.19758716955319006</v>
      </c>
      <c r="G10" s="23">
        <v>0.2449574690770811</v>
      </c>
      <c r="H10" s="23">
        <v>0.29583931117629553</v>
      </c>
      <c r="I10" s="23">
        <v>0.37337580697760603</v>
      </c>
      <c r="J10" s="23">
        <v>0.47459128808287404</v>
      </c>
      <c r="K10" s="23">
        <v>0.55121040477573879</v>
      </c>
      <c r="L10" s="23">
        <v>0.61016930659011615</v>
      </c>
      <c r="M10" s="23">
        <v>0.66396075095032248</v>
      </c>
      <c r="N10" s="23">
        <v>0.70352561370188915</v>
      </c>
      <c r="O10" s="23">
        <v>0.71692786836636191</v>
      </c>
      <c r="P10" s="23">
        <v>0.77751465627829586</v>
      </c>
      <c r="Q10" s="23">
        <v>0.81111533874262065</v>
      </c>
      <c r="R10" s="23">
        <v>0.83722058778239405</v>
      </c>
      <c r="S10" s="23">
        <v>0.85515835031195297</v>
      </c>
      <c r="T10" s="23">
        <v>0.87188639976936055</v>
      </c>
      <c r="U10" s="23">
        <v>0.93524500621918638</v>
      </c>
      <c r="V10" s="23">
        <v>0.96050608304805485</v>
      </c>
      <c r="W10" s="23">
        <v>0.96061298601532119</v>
      </c>
      <c r="X10" s="23">
        <v>0.96231672618872255</v>
      </c>
      <c r="Y10" s="23">
        <v>0.96430311201136121</v>
      </c>
      <c r="Z10" s="23">
        <v>0.96640266479659009</v>
      </c>
      <c r="AA10" s="23">
        <v>0.96940045265514019</v>
      </c>
      <c r="AB10" s="23">
        <v>0.97282226487816748</v>
      </c>
      <c r="AC10" s="23">
        <v>0.97685195939238845</v>
      </c>
      <c r="AD10" s="23">
        <v>0.98136796140274907</v>
      </c>
      <c r="AE10" s="23">
        <v>0.98816026282926528</v>
      </c>
      <c r="AF10" s="18" t="s">
        <v>641</v>
      </c>
    </row>
    <row r="11" spans="1:39" s="1" customFormat="1" x14ac:dyDescent="0.35">
      <c r="A11" s="18" t="s">
        <v>654</v>
      </c>
      <c r="B11" s="18" t="s">
        <v>654</v>
      </c>
      <c r="C11" s="23">
        <v>1.1993852181297771E-2</v>
      </c>
      <c r="D11" s="23">
        <v>2.6810287463071396E-2</v>
      </c>
      <c r="E11" s="23">
        <v>4.3333248866909403E-2</v>
      </c>
      <c r="F11" s="23">
        <v>6.5021705124628043E-2</v>
      </c>
      <c r="G11" s="23">
        <v>9.2871640279365827E-2</v>
      </c>
      <c r="H11" s="23">
        <v>0.1278577348544247</v>
      </c>
      <c r="I11" s="23">
        <v>0.17460802838219686</v>
      </c>
      <c r="J11" s="23">
        <v>0.21743629734691061</v>
      </c>
      <c r="K11" s="23">
        <v>0.26125958765141361</v>
      </c>
      <c r="L11" s="23">
        <v>0.29866032889633098</v>
      </c>
      <c r="M11" s="23">
        <v>0.3390475730351199</v>
      </c>
      <c r="N11" s="23">
        <v>0.38269616102200599</v>
      </c>
      <c r="O11" s="23">
        <v>0.42972174834106891</v>
      </c>
      <c r="P11" s="23">
        <v>0.47693015197262112</v>
      </c>
      <c r="Q11" s="23">
        <v>0.52173934586153947</v>
      </c>
      <c r="R11" s="23">
        <v>0.56502873474480919</v>
      </c>
      <c r="S11" s="23">
        <v>0.60899067833100229</v>
      </c>
      <c r="T11" s="23">
        <v>0.65491937588847082</v>
      </c>
      <c r="U11" s="23">
        <v>0.70247779711487812</v>
      </c>
      <c r="V11" s="23">
        <v>0.7536374355692913</v>
      </c>
      <c r="W11" s="23">
        <v>0.79989651155649344</v>
      </c>
      <c r="X11" s="23">
        <v>0.84091396835724619</v>
      </c>
      <c r="Y11" s="23">
        <v>0.87637142336073137</v>
      </c>
      <c r="Z11" s="23">
        <v>0.90795963744581309</v>
      </c>
      <c r="AA11" s="23">
        <v>0.93653009292414957</v>
      </c>
      <c r="AB11" s="23">
        <v>0.96444455460315504</v>
      </c>
      <c r="AC11" s="23">
        <v>0.9899730927657151</v>
      </c>
      <c r="AD11" s="23">
        <v>0.99612759581852373</v>
      </c>
      <c r="AE11" s="23">
        <v>0.99949098500090483</v>
      </c>
      <c r="AF11" s="18" t="s">
        <v>641</v>
      </c>
    </row>
    <row r="12" spans="1:39" s="1" customFormat="1" x14ac:dyDescent="0.35">
      <c r="A12" s="18" t="s">
        <v>655</v>
      </c>
      <c r="B12" s="18" t="s">
        <v>655</v>
      </c>
      <c r="C12" s="23">
        <v>1.2309325550998288E-2</v>
      </c>
      <c r="D12" s="23">
        <v>2.460719798193358E-2</v>
      </c>
      <c r="E12" s="23">
        <v>3.6894161950191226E-2</v>
      </c>
      <c r="F12" s="23">
        <v>4.9170749373995869E-2</v>
      </c>
      <c r="G12" s="23">
        <v>6.1437466322760391E-2</v>
      </c>
      <c r="H12" s="23">
        <v>7.3694794185228535E-2</v>
      </c>
      <c r="I12" s="23">
        <v>8.4078213032132643E-2</v>
      </c>
      <c r="J12" s="23">
        <v>9.4453136282434333E-2</v>
      </c>
      <c r="K12" s="23">
        <v>0.10776016779488598</v>
      </c>
      <c r="L12" s="23">
        <v>0.12089568844539463</v>
      </c>
      <c r="M12" s="23">
        <v>0.13397869744660959</v>
      </c>
      <c r="N12" s="23">
        <v>0.14701250127148252</v>
      </c>
      <c r="O12" s="23">
        <v>0.15999950470758009</v>
      </c>
      <c r="P12" s="23">
        <v>0.17294199027064061</v>
      </c>
      <c r="Q12" s="23">
        <v>0.18392397000252461</v>
      </c>
      <c r="R12" s="23">
        <v>0.19486566829733187</v>
      </c>
      <c r="S12" s="23">
        <v>0.20576904970392962</v>
      </c>
      <c r="T12" s="23">
        <v>0.21663598295900841</v>
      </c>
      <c r="U12" s="23">
        <v>0.22812386719340277</v>
      </c>
      <c r="V12" s="23">
        <v>0.23946509347688744</v>
      </c>
      <c r="W12" s="23">
        <v>0.25074796714999081</v>
      </c>
      <c r="X12" s="23">
        <v>0.26197588090601776</v>
      </c>
      <c r="Y12" s="23">
        <v>0.27315151885608002</v>
      </c>
      <c r="Z12" s="23">
        <v>0.28427743054614829</v>
      </c>
      <c r="AA12" s="23">
        <v>0.29308037438648704</v>
      </c>
      <c r="AB12" s="23">
        <v>0.30183832404628336</v>
      </c>
      <c r="AC12" s="23">
        <v>0.31055347391761462</v>
      </c>
      <c r="AD12" s="23">
        <v>0.31922791137079648</v>
      </c>
      <c r="AE12" s="23">
        <v>0.32786362197389179</v>
      </c>
      <c r="AF12" s="18" t="s">
        <v>641</v>
      </c>
    </row>
    <row r="13" spans="1:39" s="1" customFormat="1" x14ac:dyDescent="0.35">
      <c r="A13" s="18" t="s">
        <v>656</v>
      </c>
      <c r="B13" s="18" t="s">
        <v>656</v>
      </c>
      <c r="C13" s="23">
        <v>1.2051229428170199E-2</v>
      </c>
      <c r="D13" s="23">
        <v>1.6206339661671346E-2</v>
      </c>
      <c r="E13" s="23">
        <v>6.4447644453304387E-3</v>
      </c>
      <c r="F13" s="23">
        <v>-9.005854019424487E-3</v>
      </c>
      <c r="G13" s="23">
        <v>-3.0100770184133992E-2</v>
      </c>
      <c r="H13" s="23">
        <v>-5.4796861904161061E-2</v>
      </c>
      <c r="I13" s="23">
        <v>-7.9789688516768695E-2</v>
      </c>
      <c r="J13" s="23">
        <v>-0.10119942547744065</v>
      </c>
      <c r="K13" s="23">
        <v>-0.1259931185569475</v>
      </c>
      <c r="L13" s="23">
        <v>-0.14691967459086916</v>
      </c>
      <c r="M13" s="23">
        <v>-0.18091587941456733</v>
      </c>
      <c r="N13" s="23">
        <v>-0.22402525273318541</v>
      </c>
      <c r="O13" s="23">
        <v>-0.27783617576323627</v>
      </c>
      <c r="P13" s="23">
        <v>-0.33732208111439693</v>
      </c>
      <c r="Q13" s="23">
        <v>-0.39686476410043781</v>
      </c>
      <c r="R13" s="23">
        <v>-0.44619781592679741</v>
      </c>
      <c r="S13" s="23">
        <v>-0.48962507759738</v>
      </c>
      <c r="T13" s="23">
        <v>-0.51159473520038024</v>
      </c>
      <c r="U13" s="23">
        <v>-0.554482488508939</v>
      </c>
      <c r="V13" s="23">
        <v>-0.62717511651362545</v>
      </c>
      <c r="W13" s="23">
        <v>-0.70228083403639274</v>
      </c>
      <c r="X13" s="23">
        <v>-0.77818133897646424</v>
      </c>
      <c r="Y13" s="23">
        <v>-0.8547014053795694</v>
      </c>
      <c r="Z13" s="23">
        <v>-0.90812529768553851</v>
      </c>
      <c r="AA13" s="23">
        <v>-0.95002686634455868</v>
      </c>
      <c r="AB13" s="23">
        <v>-0.99694379276420197</v>
      </c>
      <c r="AC13" s="23">
        <v>-1.0505757858394189</v>
      </c>
      <c r="AD13" s="23">
        <v>-1.1193993413587469</v>
      </c>
      <c r="AE13" s="23">
        <v>-1.2091031102266991</v>
      </c>
      <c r="AF13" s="18" t="s">
        <v>641</v>
      </c>
    </row>
    <row r="14" spans="1:39" s="1" customFormat="1" x14ac:dyDescent="0.35">
      <c r="A14" s="18" t="s">
        <v>657</v>
      </c>
      <c r="B14" s="18" t="s">
        <v>658</v>
      </c>
      <c r="C14" s="23">
        <v>4.1471494828099344E-2</v>
      </c>
      <c r="D14" s="23">
        <v>7.2367085217072913E-2</v>
      </c>
      <c r="E14" s="23">
        <v>0.10156860041337747</v>
      </c>
      <c r="F14" s="23">
        <v>0.14184752473209952</v>
      </c>
      <c r="G14" s="23">
        <v>0.21498034269906582</v>
      </c>
      <c r="H14" s="23">
        <v>0.26184049585460706</v>
      </c>
      <c r="I14" s="23">
        <v>0.29693520803009255</v>
      </c>
      <c r="J14" s="23">
        <v>0.33270128868369669</v>
      </c>
      <c r="K14" s="23">
        <v>0.38853602079457739</v>
      </c>
      <c r="L14" s="23">
        <v>0.43591358252249096</v>
      </c>
      <c r="M14" s="23">
        <v>0.51202430477631555</v>
      </c>
      <c r="N14" s="23">
        <v>0.56616584228179634</v>
      </c>
      <c r="O14" s="23">
        <v>0.6171142174653973</v>
      </c>
      <c r="P14" s="23">
        <v>0.6832897674310966</v>
      </c>
      <c r="Q14" s="23">
        <v>0.75765707800600834</v>
      </c>
      <c r="R14" s="23">
        <v>0.8053105596375062</v>
      </c>
      <c r="S14" s="23">
        <v>0.82982090094297023</v>
      </c>
      <c r="T14" s="23">
        <v>0.85659334777631313</v>
      </c>
      <c r="U14" s="23">
        <v>0.90028689257964012</v>
      </c>
      <c r="V14" s="23">
        <v>0.91033510098828829</v>
      </c>
      <c r="W14" s="23">
        <v>0.93243157819423717</v>
      </c>
      <c r="X14" s="23">
        <v>0.93660261434679193</v>
      </c>
      <c r="Y14" s="23">
        <v>0.94156168910777005</v>
      </c>
      <c r="Z14" s="23">
        <v>0.94211122044953866</v>
      </c>
      <c r="AA14" s="23">
        <v>0.94770302333378154</v>
      </c>
      <c r="AB14" s="23">
        <v>0.94822952888278056</v>
      </c>
      <c r="AC14" s="23">
        <v>0.9515528571159011</v>
      </c>
      <c r="AD14" s="23">
        <v>0.95239639138623255</v>
      </c>
      <c r="AE14" s="23">
        <v>0.95335963451946415</v>
      </c>
      <c r="AF14" s="18" t="s">
        <v>641</v>
      </c>
    </row>
    <row r="15" spans="1:39" s="1" customFormat="1" x14ac:dyDescent="0.35">
      <c r="A15" s="18" t="s">
        <v>659</v>
      </c>
      <c r="B15" s="18" t="s">
        <v>658</v>
      </c>
      <c r="C15" s="23">
        <v>4.1471494828099344E-2</v>
      </c>
      <c r="D15" s="23">
        <v>7.2367085217072913E-2</v>
      </c>
      <c r="E15" s="23">
        <v>0.10156860041337747</v>
      </c>
      <c r="F15" s="23">
        <v>0.14184752473209952</v>
      </c>
      <c r="G15" s="23">
        <v>0.21498034269906582</v>
      </c>
      <c r="H15" s="23">
        <v>0.26184049585460706</v>
      </c>
      <c r="I15" s="23">
        <v>0.29693520803009255</v>
      </c>
      <c r="J15" s="23">
        <v>0.33270128868369669</v>
      </c>
      <c r="K15" s="23">
        <v>0.38853602079457739</v>
      </c>
      <c r="L15" s="23">
        <v>0.43591358252249096</v>
      </c>
      <c r="M15" s="23">
        <v>0.51202430477631555</v>
      </c>
      <c r="N15" s="23">
        <v>0.56616584228179634</v>
      </c>
      <c r="O15" s="23">
        <v>0.6171142174653973</v>
      </c>
      <c r="P15" s="23">
        <v>0.6832897674310966</v>
      </c>
      <c r="Q15" s="23">
        <v>0.75765707800600834</v>
      </c>
      <c r="R15" s="23">
        <v>0.8053105596375062</v>
      </c>
      <c r="S15" s="23">
        <v>0.82982090094297023</v>
      </c>
      <c r="T15" s="23">
        <v>0.85659334777631313</v>
      </c>
      <c r="U15" s="23">
        <v>0.90028689257964012</v>
      </c>
      <c r="V15" s="23">
        <v>0.91033510098828829</v>
      </c>
      <c r="W15" s="23">
        <v>0.93243157819423717</v>
      </c>
      <c r="X15" s="23">
        <v>0.93660261434679193</v>
      </c>
      <c r="Y15" s="23">
        <v>0.94156168910777005</v>
      </c>
      <c r="Z15" s="23">
        <v>0.94211122044953866</v>
      </c>
      <c r="AA15" s="23">
        <v>0.94770302333378154</v>
      </c>
      <c r="AB15" s="23">
        <v>0.94822952888278056</v>
      </c>
      <c r="AC15" s="23">
        <v>0.9515528571159011</v>
      </c>
      <c r="AD15" s="23">
        <v>0.95239639138623255</v>
      </c>
      <c r="AE15" s="23">
        <v>0.95335963451946415</v>
      </c>
      <c r="AF15" s="18" t="s">
        <v>641</v>
      </c>
    </row>
    <row r="16" spans="1:39" s="1" customFormat="1" x14ac:dyDescent="0.35">
      <c r="A16" s="18" t="s">
        <v>660</v>
      </c>
      <c r="B16" s="18" t="s">
        <v>661</v>
      </c>
      <c r="C16" s="23">
        <v>2.4937114625805494E-2</v>
      </c>
      <c r="D16" s="23">
        <v>5.555906430406235E-2</v>
      </c>
      <c r="E16" s="23">
        <v>8.3225187026505859E-2</v>
      </c>
      <c r="F16" s="23">
        <v>0.11412610014230627</v>
      </c>
      <c r="G16" s="23">
        <v>0.14996895340737604</v>
      </c>
      <c r="H16" s="23">
        <v>0.18882212416688463</v>
      </c>
      <c r="I16" s="23">
        <v>0.22722534180507484</v>
      </c>
      <c r="J16" s="23">
        <v>0.26984065221778902</v>
      </c>
      <c r="K16" s="23">
        <v>0.31287541543929004</v>
      </c>
      <c r="L16" s="23">
        <v>0.34072746359385309</v>
      </c>
      <c r="M16" s="23">
        <v>0.3693368013150094</v>
      </c>
      <c r="N16" s="23">
        <v>0.40825022194320287</v>
      </c>
      <c r="O16" s="23">
        <v>0.45744184155731871</v>
      </c>
      <c r="P16" s="23">
        <v>0.50601995665745447</v>
      </c>
      <c r="Q16" s="23">
        <v>0.55304164568386294</v>
      </c>
      <c r="R16" s="23">
        <v>0.59826572539764622</v>
      </c>
      <c r="S16" s="23">
        <v>0.64251025500803627</v>
      </c>
      <c r="T16" s="23">
        <v>0.68581261310130814</v>
      </c>
      <c r="U16" s="23">
        <v>0.72974221386597959</v>
      </c>
      <c r="V16" s="23">
        <v>0.77280056318932977</v>
      </c>
      <c r="W16" s="23">
        <v>0.81109588375334574</v>
      </c>
      <c r="X16" s="23">
        <v>0.84622093274711407</v>
      </c>
      <c r="Y16" s="23">
        <v>0.88048966419717967</v>
      </c>
      <c r="Z16" s="23">
        <v>0.90473560333637038</v>
      </c>
      <c r="AA16" s="23">
        <v>0.92398813998160378</v>
      </c>
      <c r="AB16" s="23">
        <v>0.94309871837848491</v>
      </c>
      <c r="AC16" s="23">
        <v>0.94462589358997551</v>
      </c>
      <c r="AD16" s="23">
        <v>0.94612426418718354</v>
      </c>
      <c r="AE16" s="23">
        <v>0.94623525695853528</v>
      </c>
      <c r="AF16" s="18" t="s">
        <v>641</v>
      </c>
    </row>
    <row r="17" spans="1:32" s="1" customFormat="1" x14ac:dyDescent="0.35">
      <c r="A17" s="18" t="s">
        <v>720</v>
      </c>
      <c r="B17" s="18" t="s">
        <v>720</v>
      </c>
      <c r="C17" s="23">
        <v>2.6157725033925661E-3</v>
      </c>
      <c r="D17" s="23">
        <v>4.2411802728417039E-3</v>
      </c>
      <c r="E17" s="23">
        <v>6.675511908946925E-3</v>
      </c>
      <c r="F17" s="23">
        <v>1.0315669308899296E-2</v>
      </c>
      <c r="G17" s="23">
        <v>1.5747555273314208E-2</v>
      </c>
      <c r="H17" s="23">
        <v>2.3836793939875034E-2</v>
      </c>
      <c r="I17" s="23">
        <v>3.5830791271182279E-2</v>
      </c>
      <c r="J17" s="23">
        <v>5.3517495813629988E-2</v>
      </c>
      <c r="K17" s="23">
        <v>7.9372819402076744E-2</v>
      </c>
      <c r="L17" s="23">
        <v>0.11669293779224264</v>
      </c>
      <c r="M17" s="23">
        <v>0.16957161055229844</v>
      </c>
      <c r="N17" s="23">
        <v>0.24063217022177366</v>
      </c>
      <c r="O17" s="23">
        <v>0.33579412509591794</v>
      </c>
      <c r="P17" s="23">
        <v>0.43113374081928113</v>
      </c>
      <c r="Q17" s="23">
        <v>0.52633349587411027</v>
      </c>
      <c r="R17" s="23">
        <v>0.62072054704421487</v>
      </c>
      <c r="S17" s="23">
        <v>0.71338390997508971</v>
      </c>
      <c r="T17" s="23">
        <v>0.80268305682501162</v>
      </c>
      <c r="U17" s="23">
        <v>0.88573005378965708</v>
      </c>
      <c r="V17" s="23">
        <v>0.95817032005412983</v>
      </c>
      <c r="W17" s="23">
        <v>1</v>
      </c>
      <c r="X17" s="23">
        <v>1</v>
      </c>
      <c r="Y17" s="23">
        <v>1</v>
      </c>
      <c r="Z17" s="23">
        <v>1</v>
      </c>
      <c r="AA17" s="23">
        <v>1</v>
      </c>
      <c r="AB17" s="23">
        <v>1</v>
      </c>
      <c r="AC17" s="23">
        <v>1</v>
      </c>
      <c r="AD17" s="23">
        <v>1</v>
      </c>
      <c r="AE17" s="23">
        <v>1</v>
      </c>
      <c r="AF17" s="18" t="s">
        <v>662</v>
      </c>
    </row>
    <row r="18" spans="1:32" s="1" customFormat="1" x14ac:dyDescent="0.35">
      <c r="A18" s="18" t="s">
        <v>663</v>
      </c>
      <c r="B18" s="18" t="s">
        <v>663</v>
      </c>
      <c r="C18" s="23">
        <v>1.1603429686296658E-3</v>
      </c>
      <c r="D18" s="23">
        <v>1.8586024541767212E-3</v>
      </c>
      <c r="E18" s="23">
        <v>2.8135749858807825E-3</v>
      </c>
      <c r="F18" s="23">
        <v>4.1279457822046518E-3</v>
      </c>
      <c r="G18" s="23">
        <v>5.9523198302271051E-3</v>
      </c>
      <c r="H18" s="23">
        <v>8.5023360887200288E-3</v>
      </c>
      <c r="I18" s="23">
        <v>1.2089473053687256E-2</v>
      </c>
      <c r="J18" s="23">
        <v>1.7165545686365115E-2</v>
      </c>
      <c r="K18" s="23">
        <v>2.437747086306926E-2</v>
      </c>
      <c r="L18" s="23">
        <v>3.4645992709349489E-2</v>
      </c>
      <c r="M18" s="23">
        <v>4.926152213722168E-2</v>
      </c>
      <c r="N18" s="23">
        <v>6.988413684516781E-2</v>
      </c>
      <c r="O18" s="23">
        <v>9.8872174017216888E-2</v>
      </c>
      <c r="P18" s="23">
        <v>0.13791309407677432</v>
      </c>
      <c r="Q18" s="23">
        <v>0.18981704916910544</v>
      </c>
      <c r="R18" s="23">
        <v>0.25665485786654346</v>
      </c>
      <c r="S18" s="23">
        <v>0.33849497698139686</v>
      </c>
      <c r="T18" s="23">
        <v>0.44219335626636547</v>
      </c>
      <c r="U18" s="23">
        <v>0.54917423970152834</v>
      </c>
      <c r="V18" s="23">
        <v>0.66211428864814914</v>
      </c>
      <c r="W18" s="23">
        <v>0.72874672690866149</v>
      </c>
      <c r="X18" s="23">
        <v>0.75185432390340745</v>
      </c>
      <c r="Y18" s="23">
        <v>0.78083209255361019</v>
      </c>
      <c r="Z18" s="23">
        <v>0.8156903013811162</v>
      </c>
      <c r="AA18" s="23">
        <v>0.85694922215947011</v>
      </c>
      <c r="AB18" s="23">
        <v>0.90464308329482634</v>
      </c>
      <c r="AC18" s="23">
        <v>0.95923054542965203</v>
      </c>
      <c r="AD18" s="23">
        <v>1</v>
      </c>
      <c r="AE18" s="23">
        <v>0.78083209255361019</v>
      </c>
      <c r="AF18" s="18"/>
    </row>
    <row r="19" spans="1:32" s="1" customFormat="1" x14ac:dyDescent="0.35">
      <c r="A19" s="18" t="s">
        <v>701</v>
      </c>
      <c r="B19" s="18"/>
      <c r="C19" s="23">
        <v>0</v>
      </c>
      <c r="D19" s="23">
        <f>C19+0.125</f>
        <v>0.125</v>
      </c>
      <c r="E19" s="23">
        <f t="shared" ref="E19:K19" si="6">D19+0.125</f>
        <v>0.25</v>
      </c>
      <c r="F19" s="23">
        <f t="shared" si="6"/>
        <v>0.375</v>
      </c>
      <c r="G19" s="23">
        <f t="shared" si="6"/>
        <v>0.5</v>
      </c>
      <c r="H19" s="23">
        <f t="shared" si="6"/>
        <v>0.625</v>
      </c>
      <c r="I19" s="23">
        <f t="shared" si="6"/>
        <v>0.75</v>
      </c>
      <c r="J19" s="23">
        <f t="shared" si="6"/>
        <v>0.875</v>
      </c>
      <c r="K19" s="23">
        <f t="shared" si="6"/>
        <v>1</v>
      </c>
      <c r="L19" s="23">
        <f>K19</f>
        <v>1</v>
      </c>
      <c r="M19" s="23">
        <f t="shared" ref="M19:AE19" si="7">L19</f>
        <v>1</v>
      </c>
      <c r="N19" s="23">
        <f t="shared" si="7"/>
        <v>1</v>
      </c>
      <c r="O19" s="23">
        <f t="shared" si="7"/>
        <v>1</v>
      </c>
      <c r="P19" s="23">
        <f t="shared" si="7"/>
        <v>1</v>
      </c>
      <c r="Q19" s="23">
        <f t="shared" si="7"/>
        <v>1</v>
      </c>
      <c r="R19" s="23">
        <f t="shared" si="7"/>
        <v>1</v>
      </c>
      <c r="S19" s="23">
        <f t="shared" si="7"/>
        <v>1</v>
      </c>
      <c r="T19" s="23">
        <f t="shared" si="7"/>
        <v>1</v>
      </c>
      <c r="U19" s="23">
        <f t="shared" si="7"/>
        <v>1</v>
      </c>
      <c r="V19" s="23">
        <f t="shared" si="7"/>
        <v>1</v>
      </c>
      <c r="W19" s="23">
        <f t="shared" si="7"/>
        <v>1</v>
      </c>
      <c r="X19" s="23">
        <f t="shared" si="7"/>
        <v>1</v>
      </c>
      <c r="Y19" s="23">
        <f t="shared" si="7"/>
        <v>1</v>
      </c>
      <c r="Z19" s="23">
        <f t="shared" si="7"/>
        <v>1</v>
      </c>
      <c r="AA19" s="23">
        <f t="shared" si="7"/>
        <v>1</v>
      </c>
      <c r="AB19" s="23">
        <f t="shared" si="7"/>
        <v>1</v>
      </c>
      <c r="AC19" s="23">
        <f t="shared" si="7"/>
        <v>1</v>
      </c>
      <c r="AD19" s="23">
        <f t="shared" si="7"/>
        <v>1</v>
      </c>
      <c r="AE19" s="23">
        <f t="shared" si="7"/>
        <v>1</v>
      </c>
      <c r="AF19" s="18" t="s">
        <v>702</v>
      </c>
    </row>
    <row r="20" spans="1:32" s="1" customFormat="1" x14ac:dyDescent="0.35"/>
    <row r="21" spans="1:32" s="1" customFormat="1" x14ac:dyDescent="0.35">
      <c r="A21" s="20" t="s">
        <v>703</v>
      </c>
      <c r="C21" s="37">
        <v>0.5</v>
      </c>
    </row>
    <row r="22" spans="1:32" s="1" customFormat="1" x14ac:dyDescent="0.35"/>
    <row r="23" spans="1:32" s="1" customFormat="1" x14ac:dyDescent="0.35">
      <c r="A23" s="18" t="s">
        <v>640</v>
      </c>
      <c r="B23" s="18" t="s">
        <v>18</v>
      </c>
      <c r="C23" s="23">
        <f>IF('2050'!C2*(1+$C$21)&gt;MAX('2050'!C2:AE2),MAX('2050'!C2:AE2),'2050'!C2*(1+$C$21))</f>
        <v>4.7763188361877672E-2</v>
      </c>
      <c r="D23" s="23">
        <f>IF('2050'!D2*(1+$C$21)&gt;MAX('2050'!D2:AF2),MAX('2050'!D2:AF2),'2050'!D2*(1+$C$21))</f>
        <v>0.10620709093853947</v>
      </c>
      <c r="E23" s="23">
        <f>IF('2050'!E2*(1+$C$21)&gt;MAX('2050'!E2:AG2),MAX('2050'!E2:AG2),'2050'!E2*(1+$C$21))</f>
        <v>0.17042356777834122</v>
      </c>
      <c r="F23" s="23">
        <f>IF('2050'!F2*(1+$C$21)&gt;MAX('2050'!F2:AH2),MAX('2050'!F2:AH2),'2050'!F2*(1+$C$21))</f>
        <v>0.17399394702569959</v>
      </c>
      <c r="G23" s="23">
        <f>IF('2050'!G2*(1+$C$21)&gt;MAX('2050'!G2:AI2),MAX('2050'!G2:AI2),'2050'!G2*(1+$C$21))</f>
        <v>0.2658681639892978</v>
      </c>
      <c r="H23" s="23">
        <f>IF('2050'!H2*(1+$C$21)&gt;MAX('2050'!H2:AJ2),MAX('2050'!H2:AJ2),'2050'!H2*(1+$C$21))</f>
        <v>0.35195685763944984</v>
      </c>
      <c r="I23" s="23">
        <f>IF('2050'!I2*(1+$C$21)&gt;MAX('2050'!I2:AK2),MAX('2050'!I2:AK2),'2050'!I2*(1+$C$21))</f>
        <v>0.42812178240364163</v>
      </c>
      <c r="J23" s="23">
        <f>IF('2050'!J2*(1+$C$21)&gt;MAX('2050'!J2:AL2),MAX('2050'!J2:AL2),'2050'!J2*(1+$C$21))</f>
        <v>0.49780641234823619</v>
      </c>
      <c r="K23" s="23">
        <f>IF('2050'!K2*(1+$C$21)&gt;MAX('2050'!K2:AM2),MAX('2050'!K2:AM2),'2050'!K2*(1+$C$21))</f>
        <v>0.564587476963061</v>
      </c>
      <c r="L23" s="23">
        <f>IF('2050'!L2*(1+$C$21)&gt;MAX('2050'!L2:AN2),MAX('2050'!L2:AN2),'2050'!L2*(1+$C$21))</f>
        <v>0.60218046181230933</v>
      </c>
      <c r="M23" s="23">
        <f>IF('2050'!M2*(1+$C$21)&gt;MAX('2050'!M2:AO2),MAX('2050'!M2:AO2),'2050'!M2*(1+$C$21))</f>
        <v>0.63286107821814852</v>
      </c>
      <c r="N23" s="23">
        <f>IF('2050'!N2*(1+$C$21)&gt;MAX('2050'!N2:AP2),MAX('2050'!N2:AP2),'2050'!N2*(1+$C$21))</f>
        <v>0.65900024398028689</v>
      </c>
      <c r="O23" s="23">
        <f>IF('2050'!O2*(1+$C$21)&gt;MAX('2050'!O2:AQ2),MAX('2050'!O2:AQ2),'2050'!O2*(1+$C$21))</f>
        <v>0.6857667007909839</v>
      </c>
      <c r="P23" s="23">
        <f>IF('2050'!P2*(1+$C$21)&gt;MAX('2050'!P2:AR2),MAX('2050'!P2:AR2),'2050'!P2*(1+$C$21))</f>
        <v>0.71215508306279274</v>
      </c>
      <c r="Q23" s="23">
        <f>IF('2050'!Q2*(1+$C$21)&gt;MAX('2050'!Q2:AS2),MAX('2050'!Q2:AS2),'2050'!Q2*(1+$C$21))</f>
        <v>0.73553932903054964</v>
      </c>
      <c r="R23" s="23">
        <f>IF('2050'!R2*(1+$C$21)&gt;MAX('2050'!R2:AT2),MAX('2050'!R2:AT2),'2050'!R2*(1+$C$21))</f>
        <v>0.74098296354141613</v>
      </c>
      <c r="S23" s="23">
        <f>IF('2050'!S2*(1+$C$21)&gt;MAX('2050'!S2:AU2),MAX('2050'!S2:AU2),'2050'!S2*(1+$C$21))</f>
        <v>0.74098296354141613</v>
      </c>
      <c r="T23" s="23">
        <f>IF('2050'!T2*(1+$C$21)&gt;MAX('2050'!T2:AV2),MAX('2050'!T2:AV2),'2050'!T2*(1+$C$21))</f>
        <v>0.74098296354141613</v>
      </c>
      <c r="U23" s="23">
        <f>IF('2050'!U2*(1+$C$21)&gt;MAX('2050'!U2:AW2),MAX('2050'!U2:AW2),'2050'!U2*(1+$C$21))</f>
        <v>0.71794158119354901</v>
      </c>
      <c r="V23" s="23">
        <f>IF('2050'!V2*(1+$C$21)&gt;MAX('2050'!V2:AX2),MAX('2050'!V2:AX2),'2050'!V2*(1+$C$21))</f>
        <v>0.72683531982278082</v>
      </c>
      <c r="W23" s="23">
        <f>IF('2050'!W2*(1+$C$21)&gt;MAX('2050'!W2:AY2),MAX('2050'!W2:AY2),'2050'!W2*(1+$C$21))</f>
        <v>0.74098296354141613</v>
      </c>
      <c r="X23" s="23">
        <f>IF('2050'!X2*(1+$C$21)&gt;MAX('2050'!X2:AZ2),MAX('2050'!X2:AZ2),'2050'!X2*(1+$C$21))</f>
        <v>0.74098296354141613</v>
      </c>
      <c r="Y23" s="23">
        <f>IF('2050'!Y2*(1+$C$21)&gt;MAX('2050'!Y2:BA2),MAX('2050'!Y2:BA2),'2050'!Y2*(1+$C$21))</f>
        <v>0.74098296354141613</v>
      </c>
      <c r="Z23" s="23">
        <f>IF('2050'!Z2*(1+$C$21)&gt;MAX('2050'!Z2:BB2),MAX('2050'!Z2:BB2),'2050'!Z2*(1+$C$21))</f>
        <v>0.74098296354141613</v>
      </c>
      <c r="AA23" s="23">
        <f>IF('2050'!AA2*(1+$C$21)&gt;MAX('2050'!AA2:BC2),MAX('2050'!AA2:BC2),'2050'!AA2*(1+$C$21))</f>
        <v>0.74098296354141613</v>
      </c>
      <c r="AB23" s="23">
        <f>IF('2050'!AB2*(1+$C$21)&gt;MAX('2050'!AB2:BD2),MAX('2050'!AB2:BD2),'2050'!AB2*(1+$C$21))</f>
        <v>0.74098296354141613</v>
      </c>
      <c r="AC23" s="23">
        <f>IF('2050'!AC2*(1+$C$21)&gt;MAX('2050'!AC2:BE2),MAX('2050'!AC2:BE2),'2050'!AC2*(1+$C$21))</f>
        <v>0.74098296354141613</v>
      </c>
      <c r="AD23" s="23">
        <f>IF('2050'!AD2*(1+$C$21)&gt;MAX('2050'!AD2:BF2),MAX('2050'!AD2:BF2),'2050'!AD2*(1+$C$21))</f>
        <v>0.74098296354141613</v>
      </c>
      <c r="AE23" s="23">
        <f>IF('2050'!AE2*(1+$C$21)&gt;MAX('2050'!AE2:BG2),MAX('2050'!AE2:BG2),'2050'!AE2*(1+$C$21))</f>
        <v>0.74098296354141613</v>
      </c>
      <c r="AF23" s="18" t="s">
        <v>641</v>
      </c>
    </row>
    <row r="24" spans="1:32" s="1" customFormat="1" x14ac:dyDescent="0.35">
      <c r="A24" s="18" t="s">
        <v>642</v>
      </c>
      <c r="B24" s="18" t="s">
        <v>643</v>
      </c>
      <c r="C24" s="23">
        <f>IF('2050'!C3*(1+$C$21)&gt;MAX('2050'!C3:AE3),MAX('2050'!C3:AE3),'2050'!C3*(1+$C$21))</f>
        <v>9.5681707648785322E-2</v>
      </c>
      <c r="D24" s="23">
        <f>IF('2050'!D3*(1+$C$21)&gt;MAX('2050'!D3:AF3),MAX('2050'!D3:AF3),'2050'!D3*(1+$C$21))</f>
        <v>0.21955541139112889</v>
      </c>
      <c r="E24" s="23">
        <f>IF('2050'!E3*(1+$C$21)&gt;MAX('2050'!E3:AG3),MAX('2050'!E3:AG3),'2050'!E3*(1+$C$21))</f>
        <v>0.35118581641659125</v>
      </c>
      <c r="F24" s="23">
        <f>IF('2050'!F3*(1+$C$21)&gt;MAX('2050'!F3:AH3),MAX('2050'!F3:AH3),'2050'!F3*(1+$C$21))</f>
        <v>0.44743433783162789</v>
      </c>
      <c r="G24" s="23">
        <f>IF('2050'!G3*(1+$C$21)&gt;MAX('2050'!G3:AI3),MAX('2050'!G3:AI3),'2050'!G3*(1+$C$21))</f>
        <v>0.55239358455129561</v>
      </c>
      <c r="H24" s="23">
        <f>IF('2050'!H3*(1+$C$21)&gt;MAX('2050'!H3:AJ3),MAX('2050'!H3:AJ3),'2050'!H3*(1+$C$21))</f>
        <v>0.640781139635339</v>
      </c>
      <c r="I24" s="23">
        <f>IF('2050'!I3*(1+$C$21)&gt;MAX('2050'!I3:AK3),MAX('2050'!I3:AK3),'2050'!I3*(1+$C$21))</f>
        <v>0.71748951618587964</v>
      </c>
      <c r="J24" s="23">
        <f>IF('2050'!J3*(1+$C$21)&gt;MAX('2050'!J3:AL3),MAX('2050'!J3:AL3),'2050'!J3*(1+$C$21))</f>
        <v>0.79728438409176405</v>
      </c>
      <c r="K24" s="23">
        <f>IF('2050'!K3*(1+$C$21)&gt;MAX('2050'!K3:AM3),MAX('2050'!K3:AM3),'2050'!K3*(1+$C$21))</f>
        <v>0.79728438409176405</v>
      </c>
      <c r="L24" s="23">
        <f>IF('2050'!L3*(1+$C$21)&gt;MAX('2050'!L3:AN3),MAX('2050'!L3:AN3),'2050'!L3*(1+$C$21))</f>
        <v>0.79728438409176405</v>
      </c>
      <c r="M24" s="23">
        <f>IF('2050'!M3*(1+$C$21)&gt;MAX('2050'!M3:AO3),MAX('2050'!M3:AO3),'2050'!M3*(1+$C$21))</f>
        <v>0.79728438409176405</v>
      </c>
      <c r="N24" s="23">
        <f>IF('2050'!N3*(1+$C$21)&gt;MAX('2050'!N3:AP3),MAX('2050'!N3:AP3),'2050'!N3*(1+$C$21))</f>
        <v>0.79728438409176405</v>
      </c>
      <c r="O24" s="23">
        <f>IF('2050'!O3*(1+$C$21)&gt;MAX('2050'!O3:AQ3),MAX('2050'!O3:AQ3),'2050'!O3*(1+$C$21))</f>
        <v>0.79728438409176405</v>
      </c>
      <c r="P24" s="23">
        <f>IF('2050'!P3*(1+$C$21)&gt;MAX('2050'!P3:AR3),MAX('2050'!P3:AR3),'2050'!P3*(1+$C$21))</f>
        <v>0.79728438409176405</v>
      </c>
      <c r="Q24" s="23">
        <f>IF('2050'!Q3*(1+$C$21)&gt;MAX('2050'!Q3:AS3),MAX('2050'!Q3:AS3),'2050'!Q3*(1+$C$21))</f>
        <v>0.79728438409176405</v>
      </c>
      <c r="R24" s="23">
        <f>IF('2050'!R3*(1+$C$21)&gt;MAX('2050'!R3:AT3),MAX('2050'!R3:AT3),'2050'!R3*(1+$C$21))</f>
        <v>0.79728438409176405</v>
      </c>
      <c r="S24" s="23">
        <f>IF('2050'!S3*(1+$C$21)&gt;MAX('2050'!S3:AU3),MAX('2050'!S3:AU3),'2050'!S3*(1+$C$21))</f>
        <v>0.79728438409176405</v>
      </c>
      <c r="T24" s="23">
        <f>IF('2050'!T3*(1+$C$21)&gt;MAX('2050'!T3:AV3),MAX('2050'!T3:AV3),'2050'!T3*(1+$C$21))</f>
        <v>0.79728438409176405</v>
      </c>
      <c r="U24" s="23">
        <f>IF('2050'!U3*(1+$C$21)&gt;MAX('2050'!U3:AW3),MAX('2050'!U3:AW3),'2050'!U3*(1+$C$21))</f>
        <v>0.79728438409176405</v>
      </c>
      <c r="V24" s="23">
        <f>IF('2050'!V3*(1+$C$21)&gt;MAX('2050'!V3:AX3),MAX('2050'!V3:AX3),'2050'!V3*(1+$C$21))</f>
        <v>0.79728438409176405</v>
      </c>
      <c r="W24" s="23">
        <f>IF('2050'!W3*(1+$C$21)&gt;MAX('2050'!W3:AY3),MAX('2050'!W3:AY3),'2050'!W3*(1+$C$21))</f>
        <v>0.79728438409176405</v>
      </c>
      <c r="X24" s="23">
        <f>IF('2050'!X3*(1+$C$21)&gt;MAX('2050'!X3:AZ3),MAX('2050'!X3:AZ3),'2050'!X3*(1+$C$21))</f>
        <v>0.79728438409176405</v>
      </c>
      <c r="Y24" s="23">
        <f>IF('2050'!Y3*(1+$C$21)&gt;MAX('2050'!Y3:BA3),MAX('2050'!Y3:BA3),'2050'!Y3*(1+$C$21))</f>
        <v>0.79728438409176405</v>
      </c>
      <c r="Z24" s="23">
        <f>IF('2050'!Z3*(1+$C$21)&gt;MAX('2050'!Z3:BB3),MAX('2050'!Z3:BB3),'2050'!Z3*(1+$C$21))</f>
        <v>0.79728438409176405</v>
      </c>
      <c r="AA24" s="23">
        <f>IF('2050'!AA3*(1+$C$21)&gt;MAX('2050'!AA3:BC3),MAX('2050'!AA3:BC3),'2050'!AA3*(1+$C$21))</f>
        <v>0.79728438409176405</v>
      </c>
      <c r="AB24" s="23">
        <f>IF('2050'!AB3*(1+$C$21)&gt;MAX('2050'!AB3:BD3),MAX('2050'!AB3:BD3),'2050'!AB3*(1+$C$21))</f>
        <v>0.79728438409176405</v>
      </c>
      <c r="AC24" s="23">
        <f>IF('2050'!AC3*(1+$C$21)&gt;MAX('2050'!AC3:BE3),MAX('2050'!AC3:BE3),'2050'!AC3*(1+$C$21))</f>
        <v>0.79728438409176405</v>
      </c>
      <c r="AD24" s="23">
        <f>IF('2050'!AD3*(1+$C$21)&gt;MAX('2050'!AD3:BF3),MAX('2050'!AD3:BF3),'2050'!AD3*(1+$C$21))</f>
        <v>0.79728438409176405</v>
      </c>
      <c r="AE24" s="23">
        <f>IF('2050'!AE3*(1+$C$21)&gt;MAX('2050'!AE3:BG3),MAX('2050'!AE3:BG3),'2050'!AE3*(1+$C$21))</f>
        <v>0.79650743234592258</v>
      </c>
      <c r="AF24" s="18" t="s">
        <v>641</v>
      </c>
    </row>
    <row r="25" spans="1:32" s="1" customFormat="1" x14ac:dyDescent="0.35">
      <c r="A25" s="18" t="s">
        <v>646</v>
      </c>
      <c r="B25" s="18" t="s">
        <v>647</v>
      </c>
      <c r="C25" s="23">
        <f>IF('2050'!C5*(1+$C$21)&gt;MAX('2050'!C5:AE5),MAX('2050'!C5:AE5),'2050'!C5*(1+$C$21))</f>
        <v>4.5726925273676416E-2</v>
      </c>
      <c r="D25" s="23">
        <f>IF('2050'!D5*(1+$C$21)&gt;MAX('2050'!D5:AF5),MAX('2050'!D5:AF5),'2050'!D5*(1+$C$21))</f>
        <v>0.10303748502863833</v>
      </c>
      <c r="E25" s="23">
        <f>IF('2050'!E5*(1+$C$21)&gt;MAX('2050'!E5:AG5),MAX('2050'!E5:AG5),'2050'!E5*(1+$C$21))</f>
        <v>0.17126513502220758</v>
      </c>
      <c r="F25" s="23">
        <f>IF('2050'!F5*(1+$C$21)&gt;MAX('2050'!F5:AH5),MAX('2050'!F5:AH5),'2050'!F5*(1+$C$21))</f>
        <v>0.25812739092444331</v>
      </c>
      <c r="G25" s="23">
        <f>IF('2050'!G5*(1+$C$21)&gt;MAX('2050'!G5:AI5),MAX('2050'!G5:AI5),'2050'!G5*(1+$C$21))</f>
        <v>0.32938705396155904</v>
      </c>
      <c r="H25" s="23">
        <f>IF('2050'!H5*(1+$C$21)&gt;MAX('2050'!H5:AJ5),MAX('2050'!H5:AJ5),'2050'!H5*(1+$C$21))</f>
        <v>0.4029517091570477</v>
      </c>
      <c r="I25" s="23">
        <f>IF('2050'!I5*(1+$C$21)&gt;MAX('2050'!I5:AK5),MAX('2050'!I5:AK5),'2050'!I5*(1+$C$21))</f>
        <v>0.47955602147067589</v>
      </c>
      <c r="J25" s="23">
        <f>IF('2050'!J5*(1+$C$21)&gt;MAX('2050'!J5:AL5),MAX('2050'!J5:AL5),'2050'!J5*(1+$C$21))</f>
        <v>0.56714489647469857</v>
      </c>
      <c r="K25" s="23">
        <f>IF('2050'!K5*(1+$C$21)&gt;MAX('2050'!K5:AM5),MAX('2050'!K5:AM5),'2050'!K5*(1+$C$21))</f>
        <v>0.66500968078341915</v>
      </c>
      <c r="L25" s="23">
        <f>IF('2050'!L5*(1+$C$21)&gt;MAX('2050'!L5:AN5),MAX('2050'!L5:AN5),'2050'!L5*(1+$C$21))</f>
        <v>0.75183932054090286</v>
      </c>
      <c r="M25" s="23">
        <f>IF('2050'!M5*(1+$C$21)&gt;MAX('2050'!M5:AO5),MAX('2050'!M5:AO5),'2050'!M5*(1+$C$21))</f>
        <v>0.8372424612589684</v>
      </c>
      <c r="N25" s="23">
        <f>IF('2050'!N5*(1+$C$21)&gt;MAX('2050'!N5:AP5),MAX('2050'!N5:AP5),'2050'!N5*(1+$C$21))</f>
        <v>0.91546867199308712</v>
      </c>
      <c r="O25" s="23">
        <f>IF('2050'!O5*(1+$C$21)&gt;MAX('2050'!O5:AQ5),MAX('2050'!O5:AQ5),'2050'!O5*(1+$C$21))</f>
        <v>0.99105990905800301</v>
      </c>
      <c r="P25" s="23">
        <f>IF('2050'!P5*(1+$C$21)&gt;MAX('2050'!P5:AR5),MAX('2050'!P5:AR5),'2050'!P5*(1+$C$21))</f>
        <v>0.99215694269163979</v>
      </c>
      <c r="Q25" s="23">
        <f>IF('2050'!Q5*(1+$C$21)&gt;MAX('2050'!Q5:AS5),MAX('2050'!Q5:AS5),'2050'!Q5*(1+$C$21))</f>
        <v>0.99215694269163979</v>
      </c>
      <c r="R25" s="23">
        <f>IF('2050'!R5*(1+$C$21)&gt;MAX('2050'!R5:AT5),MAX('2050'!R5:AT5),'2050'!R5*(1+$C$21))</f>
        <v>0.99215694269163979</v>
      </c>
      <c r="S25" s="23">
        <f>IF('2050'!S5*(1+$C$21)&gt;MAX('2050'!S5:AU5),MAX('2050'!S5:AU5),'2050'!S5*(1+$C$21))</f>
        <v>0.99215694269163979</v>
      </c>
      <c r="T25" s="23">
        <f>IF('2050'!T5*(1+$C$21)&gt;MAX('2050'!T5:AV5),MAX('2050'!T5:AV5),'2050'!T5*(1+$C$21))</f>
        <v>0.99215694269163979</v>
      </c>
      <c r="U25" s="23">
        <f>IF('2050'!U5*(1+$C$21)&gt;MAX('2050'!U5:AW5),MAX('2050'!U5:AW5),'2050'!U5*(1+$C$21))</f>
        <v>0.99215694269163979</v>
      </c>
      <c r="V25" s="23">
        <f>IF('2050'!V5*(1+$C$21)&gt;MAX('2050'!V5:AX5),MAX('2050'!V5:AX5),'2050'!V5*(1+$C$21))</f>
        <v>0.99215694269163979</v>
      </c>
      <c r="W25" s="23">
        <f>IF('2050'!W5*(1+$C$21)&gt;MAX('2050'!W5:AY5),MAX('2050'!W5:AY5),'2050'!W5*(1+$C$21))</f>
        <v>0.99215694269163979</v>
      </c>
      <c r="X25" s="23">
        <f>IF('2050'!X5*(1+$C$21)&gt;MAX('2050'!X5:AZ5),MAX('2050'!X5:AZ5),'2050'!X5*(1+$C$21))</f>
        <v>0.99215694269163979</v>
      </c>
      <c r="Y25" s="23">
        <f>IF('2050'!Y5*(1+$C$21)&gt;MAX('2050'!Y5:BA5),MAX('2050'!Y5:BA5),'2050'!Y5*(1+$C$21))</f>
        <v>0.99215694269163979</v>
      </c>
      <c r="Z25" s="23">
        <f>IF('2050'!Z5*(1+$C$21)&gt;MAX('2050'!Z5:BB5),MAX('2050'!Z5:BB5),'2050'!Z5*(1+$C$21))</f>
        <v>0.99215694269163979</v>
      </c>
      <c r="AA25" s="23">
        <f>IF('2050'!AA5*(1+$C$21)&gt;MAX('2050'!AA5:BC5),MAX('2050'!AA5:BC5),'2050'!AA5*(1+$C$21))</f>
        <v>0.99215694269163979</v>
      </c>
      <c r="AB25" s="23">
        <f>IF('2050'!AB5*(1+$C$21)&gt;MAX('2050'!AB5:BD5),MAX('2050'!AB5:BD5),'2050'!AB5*(1+$C$21))</f>
        <v>0.99215694269163979</v>
      </c>
      <c r="AC25" s="23">
        <f>IF('2050'!AC5*(1+$C$21)&gt;MAX('2050'!AC5:BE5),MAX('2050'!AC5:BE5),'2050'!AC5*(1+$C$21))</f>
        <v>0.99215694269163979</v>
      </c>
      <c r="AD25" s="23">
        <f>IF('2050'!AD5*(1+$C$21)&gt;MAX('2050'!AD5:BF5),MAX('2050'!AD5:BF5),'2050'!AD5*(1+$C$21))</f>
        <v>0.99215694269163979</v>
      </c>
      <c r="AE25" s="23">
        <f>IF('2050'!AE5*(1+$C$21)&gt;MAX('2050'!AE5:BG5),MAX('2050'!AE5:BG5),'2050'!AE5*(1+$C$21))</f>
        <v>0.99215694269163979</v>
      </c>
      <c r="AF25" s="18" t="s">
        <v>641</v>
      </c>
    </row>
    <row r="26" spans="1:32" s="1" customFormat="1" x14ac:dyDescent="0.35">
      <c r="A26" s="18" t="s">
        <v>652</v>
      </c>
      <c r="B26" s="18" t="s">
        <v>652</v>
      </c>
      <c r="C26" s="23">
        <f>IF('2050'!C9*(1+$C$21)&gt;MAX('2050'!C9:AE9),MAX('2050'!C9:AE9),'2050'!C9*(1+$C$21))</f>
        <v>5.6295763546517552E-2</v>
      </c>
      <c r="D26" s="23">
        <f>IF('2050'!D9*(1+$C$21)&gt;MAX('2050'!D9:AF9),MAX('2050'!D9:AF9),'2050'!D9*(1+$C$21))</f>
        <v>8.9111775598456261E-2</v>
      </c>
      <c r="E26" s="23">
        <f>IF('2050'!E9*(1+$C$21)&gt;MAX('2050'!E9:AG9),MAX('2050'!E9:AG9),'2050'!E9*(1+$C$21))</f>
        <v>0.12321493673236422</v>
      </c>
      <c r="F26" s="23">
        <f>IF('2050'!F9*(1+$C$21)&gt;MAX('2050'!F9:AH9),MAX('2050'!F9:AH9),'2050'!F9*(1+$C$21))</f>
        <v>0.16013828500605301</v>
      </c>
      <c r="G26" s="23">
        <f>IF('2050'!G9*(1+$C$21)&gt;MAX('2050'!G9:AI9),MAX('2050'!G9:AI9),'2050'!G9*(1+$C$21))</f>
        <v>0.19881515889264029</v>
      </c>
      <c r="H26" s="23">
        <f>IF('2050'!H9*(1+$C$21)&gt;MAX('2050'!H9:AJ9),MAX('2050'!H9:AJ9),'2050'!H9*(1+$C$21))</f>
        <v>0.23674846947588005</v>
      </c>
      <c r="I26" s="23">
        <f>IF('2050'!I9*(1+$C$21)&gt;MAX('2050'!I9:AK9),MAX('2050'!I9:AK9),'2050'!I9*(1+$C$21))</f>
        <v>0.27435937233266822</v>
      </c>
      <c r="J26" s="23">
        <f>IF('2050'!J9*(1+$C$21)&gt;MAX('2050'!J9:AL9),MAX('2050'!J9:AL9),'2050'!J9*(1+$C$21))</f>
        <v>0.31323998220402527</v>
      </c>
      <c r="K26" s="23">
        <f>IF('2050'!K9*(1+$C$21)&gt;MAX('2050'!K9:AM9),MAX('2050'!K9:AM9),'2050'!K9*(1+$C$21))</f>
        <v>0.35350289119897432</v>
      </c>
      <c r="L26" s="23">
        <f>IF('2050'!L9*(1+$C$21)&gt;MAX('2050'!L9:AN9),MAX('2050'!L9:AN9),'2050'!L9*(1+$C$21))</f>
        <v>0.35704122320408149</v>
      </c>
      <c r="M26" s="23">
        <f>IF('2050'!M9*(1+$C$21)&gt;MAX('2050'!M9:AO9),MAX('2050'!M9:AO9),'2050'!M9*(1+$C$21))</f>
        <v>0.35704122320408149</v>
      </c>
      <c r="N26" s="23">
        <f>IF('2050'!N9*(1+$C$21)&gt;MAX('2050'!N9:AP9),MAX('2050'!N9:AP9),'2050'!N9*(1+$C$21))</f>
        <v>0.35704122320408149</v>
      </c>
      <c r="O26" s="23">
        <f>IF('2050'!O9*(1+$C$21)&gt;MAX('2050'!O9:AQ9),MAX('2050'!O9:AQ9),'2050'!O9*(1+$C$21))</f>
        <v>0.35704122320408149</v>
      </c>
      <c r="P26" s="23">
        <f>IF('2050'!P9*(1+$C$21)&gt;MAX('2050'!P9:AR9),MAX('2050'!P9:AR9),'2050'!P9*(1+$C$21))</f>
        <v>0.35704122320408149</v>
      </c>
      <c r="Q26" s="23">
        <f>IF('2050'!Q9*(1+$C$21)&gt;MAX('2050'!Q9:AS9),MAX('2050'!Q9:AS9),'2050'!Q9*(1+$C$21))</f>
        <v>0.35704122320408149</v>
      </c>
      <c r="R26" s="23">
        <f>IF('2050'!R9*(1+$C$21)&gt;MAX('2050'!R9:AT9),MAX('2050'!R9:AT9),'2050'!R9*(1+$C$21))</f>
        <v>0.35704122320408149</v>
      </c>
      <c r="S26" s="23">
        <f>IF('2050'!S9*(1+$C$21)&gt;MAX('2050'!S9:AU9),MAX('2050'!S9:AU9),'2050'!S9*(1+$C$21))</f>
        <v>0.35704122320408149</v>
      </c>
      <c r="T26" s="23">
        <f>IF('2050'!T9*(1+$C$21)&gt;MAX('2050'!T9:AV9),MAX('2050'!T9:AV9),'2050'!T9*(1+$C$21))</f>
        <v>0.35704122320408149</v>
      </c>
      <c r="U26" s="23">
        <f>IF('2050'!U9*(1+$C$21)&gt;MAX('2050'!U9:AW9),MAX('2050'!U9:AW9),'2050'!U9*(1+$C$21))</f>
        <v>0.35704122320408149</v>
      </c>
      <c r="V26" s="23">
        <f>IF('2050'!V9*(1+$C$21)&gt;MAX('2050'!V9:AX9),MAX('2050'!V9:AX9),'2050'!V9*(1+$C$21))</f>
        <v>0.35704122320408149</v>
      </c>
      <c r="W26" s="23">
        <f>IF('2050'!W9*(1+$C$21)&gt;MAX('2050'!W9:AY9),MAX('2050'!W9:AY9),'2050'!W9*(1+$C$21))</f>
        <v>0.35704122320408149</v>
      </c>
      <c r="X26" s="23">
        <f>IF('2050'!X9*(1+$C$21)&gt;MAX('2050'!X9:AZ9),MAX('2050'!X9:AZ9),'2050'!X9*(1+$C$21))</f>
        <v>0.35704122320408149</v>
      </c>
      <c r="Y26" s="23">
        <f>IF('2050'!Y9*(1+$C$21)&gt;MAX('2050'!Y9:BA9),MAX('2050'!Y9:BA9),'2050'!Y9*(1+$C$21))</f>
        <v>0.35704122320408149</v>
      </c>
      <c r="Z26" s="23">
        <f>IF('2050'!Z9*(1+$C$21)&gt;MAX('2050'!Z9:BB9),MAX('2050'!Z9:BB9),'2050'!Z9*(1+$C$21))</f>
        <v>0.35704122320408149</v>
      </c>
      <c r="AA26" s="23">
        <f>IF('2050'!AA9*(1+$C$21)&gt;MAX('2050'!AA9:BC9),MAX('2050'!AA9:BC9),'2050'!AA9*(1+$C$21))</f>
        <v>0.35704122320408149</v>
      </c>
      <c r="AB26" s="23">
        <f>IF('2050'!AB9*(1+$C$21)&gt;MAX('2050'!AB9:BD9),MAX('2050'!AB9:BD9),'2050'!AB9*(1+$C$21))</f>
        <v>0.35704122320408149</v>
      </c>
      <c r="AC26" s="23">
        <f>IF('2050'!AC9*(1+$C$21)&gt;MAX('2050'!AC9:BE9),MAX('2050'!AC9:BE9),'2050'!AC9*(1+$C$21))</f>
        <v>0.35704122320408149</v>
      </c>
      <c r="AD26" s="23">
        <f>IF('2050'!AD9*(1+$C$21)&gt;MAX('2050'!AD9:BF9),MAX('2050'!AD9:BF9),'2050'!AD9*(1+$C$21))</f>
        <v>0.35704122320408149</v>
      </c>
      <c r="AE26" s="23">
        <f>IF('2050'!AE9*(1+$C$21)&gt;MAX('2050'!AE9:BG9),MAX('2050'!AE9:BG9),'2050'!AE9*(1+$C$21))</f>
        <v>0.35704122320408149</v>
      </c>
      <c r="AF26" s="18" t="s">
        <v>641</v>
      </c>
    </row>
    <row r="27" spans="1:32" s="1" customFormat="1" x14ac:dyDescent="0.35"/>
    <row r="28" spans="1:32" s="1" customFormat="1" x14ac:dyDescent="0.35"/>
    <row r="29" spans="1:32" s="1" customFormat="1" x14ac:dyDescent="0.35"/>
    <row r="30" spans="1:32" s="1" customFormat="1" x14ac:dyDescent="0.35"/>
    <row r="31" spans="1:32" s="1" customFormat="1" x14ac:dyDescent="0.35"/>
    <row r="32" spans="1:32"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hidden="1" x14ac:dyDescent="0.35"/>
    <row r="50" s="1" customFormat="1" hidden="1" x14ac:dyDescent="0.35"/>
    <row r="51" s="1" customFormat="1" hidden="1" x14ac:dyDescent="0.35"/>
    <row r="52" s="1" customFormat="1" hidden="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x14ac:dyDescent="0.3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04ED6-39B9-47B8-A8E2-363E9929054B}">
  <sheetPr>
    <tabColor theme="0" tint="-0.34998626667073579"/>
  </sheetPr>
  <dimension ref="A1:AM59"/>
  <sheetViews>
    <sheetView workbookViewId="0">
      <selection activeCell="C5" sqref="C5"/>
    </sheetView>
  </sheetViews>
  <sheetFormatPr defaultColWidth="0" defaultRowHeight="14.5" zeroHeight="1" x14ac:dyDescent="0.35"/>
  <cols>
    <col min="1" max="1" width="38.81640625" bestFit="1" customWidth="1"/>
    <col min="2" max="2" width="34.1796875" bestFit="1" customWidth="1"/>
    <col min="3" max="4" width="6.81640625" bestFit="1" customWidth="1"/>
    <col min="5" max="5" width="7" bestFit="1" customWidth="1"/>
    <col min="6" max="7" width="7.81640625" bestFit="1" customWidth="1"/>
    <col min="8" max="10" width="8.81640625" bestFit="1" customWidth="1"/>
    <col min="11" max="25" width="9.81640625" bestFit="1" customWidth="1"/>
    <col min="26" max="31" width="10.81640625" bestFit="1" customWidth="1"/>
    <col min="32" max="32" width="90.81640625" bestFit="1" customWidth="1"/>
    <col min="33" max="35" width="12" bestFit="1" customWidth="1"/>
    <col min="36" max="36" width="2" bestFit="1" customWidth="1"/>
    <col min="37" max="37" width="8.81640625" customWidth="1"/>
    <col min="38" max="39" width="0" hidden="1" customWidth="1"/>
    <col min="40" max="16384" width="8.81640625" hidden="1"/>
  </cols>
  <sheetData>
    <row r="1" spans="1:39" x14ac:dyDescent="0.35">
      <c r="A1" s="13" t="s">
        <v>637</v>
      </c>
      <c r="B1" s="13" t="s">
        <v>638</v>
      </c>
      <c r="C1" s="13">
        <v>2022</v>
      </c>
      <c r="D1" s="13">
        <v>2023</v>
      </c>
      <c r="E1" s="13">
        <v>2024</v>
      </c>
      <c r="F1" s="13">
        <v>2025</v>
      </c>
      <c r="G1" s="13">
        <v>2026</v>
      </c>
      <c r="H1" s="13">
        <v>2027</v>
      </c>
      <c r="I1" s="13">
        <v>2028</v>
      </c>
      <c r="J1" s="13">
        <v>2029</v>
      </c>
      <c r="K1" s="13">
        <v>2030</v>
      </c>
      <c r="L1" s="13">
        <v>2031</v>
      </c>
      <c r="M1" s="13">
        <v>2032</v>
      </c>
      <c r="N1" s="13">
        <v>2033</v>
      </c>
      <c r="O1" s="13">
        <v>2034</v>
      </c>
      <c r="P1" s="13">
        <v>2035</v>
      </c>
      <c r="Q1" s="13">
        <v>2036</v>
      </c>
      <c r="R1" s="13">
        <v>2037</v>
      </c>
      <c r="S1" s="13">
        <v>2038</v>
      </c>
      <c r="T1" s="13">
        <v>2039</v>
      </c>
      <c r="U1" s="13">
        <v>2040</v>
      </c>
      <c r="V1" s="13">
        <v>2041</v>
      </c>
      <c r="W1" s="13">
        <v>2042</v>
      </c>
      <c r="X1" s="13">
        <v>2043</v>
      </c>
      <c r="Y1" s="13">
        <v>2044</v>
      </c>
      <c r="Z1" s="13">
        <v>2045</v>
      </c>
      <c r="AA1" s="13">
        <v>2046</v>
      </c>
      <c r="AB1" s="13">
        <v>2047</v>
      </c>
      <c r="AC1" s="13">
        <v>2048</v>
      </c>
      <c r="AD1" s="13">
        <v>2049</v>
      </c>
      <c r="AE1" s="13">
        <v>2050</v>
      </c>
      <c r="AF1" s="13" t="s">
        <v>639</v>
      </c>
      <c r="AG1" s="1"/>
      <c r="AH1" s="1"/>
      <c r="AI1" s="1"/>
      <c r="AJ1" s="1"/>
      <c r="AK1" s="1"/>
      <c r="AL1" s="1"/>
      <c r="AM1" s="1"/>
    </row>
    <row r="2" spans="1:39" s="1" customFormat="1" x14ac:dyDescent="0.35">
      <c r="A2" s="18" t="s">
        <v>640</v>
      </c>
      <c r="B2" s="18" t="s">
        <v>18</v>
      </c>
      <c r="C2" s="23">
        <f>C23</f>
        <v>4.3782922665054534E-2</v>
      </c>
      <c r="D2" s="23">
        <f t="shared" ref="D2:AE3" si="0">D23</f>
        <v>9.7356500026994516E-2</v>
      </c>
      <c r="E2" s="23">
        <f t="shared" si="0"/>
        <v>0.1562216037968128</v>
      </c>
      <c r="F2" s="23">
        <f t="shared" si="0"/>
        <v>0.15949445144022464</v>
      </c>
      <c r="G2" s="23">
        <f t="shared" si="0"/>
        <v>0.24371248365685633</v>
      </c>
      <c r="H2" s="23">
        <f t="shared" si="0"/>
        <v>0.32262711950282902</v>
      </c>
      <c r="I2" s="23">
        <f t="shared" si="0"/>
        <v>0.39244496720333816</v>
      </c>
      <c r="J2" s="23">
        <f t="shared" si="0"/>
        <v>0.45632254465254984</v>
      </c>
      <c r="K2" s="23">
        <f t="shared" si="0"/>
        <v>0.51753852054947258</v>
      </c>
      <c r="L2" s="23">
        <f t="shared" si="0"/>
        <v>0.55199875666128351</v>
      </c>
      <c r="M2" s="23">
        <f t="shared" si="0"/>
        <v>0.58012265503330274</v>
      </c>
      <c r="N2" s="23">
        <f t="shared" si="0"/>
        <v>0.60408355698192973</v>
      </c>
      <c r="O2" s="23">
        <f t="shared" si="0"/>
        <v>0.6286194757250686</v>
      </c>
      <c r="P2" s="23">
        <f t="shared" si="0"/>
        <v>0.65280882614089331</v>
      </c>
      <c r="Q2" s="23">
        <f t="shared" si="0"/>
        <v>0.67424438494467054</v>
      </c>
      <c r="R2" s="23">
        <f t="shared" si="0"/>
        <v>0.68610550150126459</v>
      </c>
      <c r="S2" s="23">
        <f t="shared" si="0"/>
        <v>0.6966293433867663</v>
      </c>
      <c r="T2" s="23">
        <f t="shared" si="0"/>
        <v>0.70328277891841018</v>
      </c>
      <c r="U2" s="23">
        <f t="shared" si="0"/>
        <v>0.65811311609408663</v>
      </c>
      <c r="V2" s="23">
        <f t="shared" si="0"/>
        <v>0.66626570983754918</v>
      </c>
      <c r="W2" s="23">
        <f t="shared" si="0"/>
        <v>0.69721043124627458</v>
      </c>
      <c r="X2" s="23">
        <f t="shared" si="0"/>
        <v>0.74098296354141613</v>
      </c>
      <c r="Y2" s="23">
        <f t="shared" si="0"/>
        <v>0.74098296354141613</v>
      </c>
      <c r="Z2" s="23">
        <f t="shared" si="0"/>
        <v>0.74098296354141613</v>
      </c>
      <c r="AA2" s="23">
        <f t="shared" si="0"/>
        <v>0.74098296354141613</v>
      </c>
      <c r="AB2" s="23">
        <f t="shared" si="0"/>
        <v>0.74098296354141613</v>
      </c>
      <c r="AC2" s="23">
        <f t="shared" si="0"/>
        <v>0.74098296354141613</v>
      </c>
      <c r="AD2" s="23">
        <f t="shared" si="0"/>
        <v>0.74098296354141613</v>
      </c>
      <c r="AE2" s="23">
        <f t="shared" si="0"/>
        <v>0.74098296354141613</v>
      </c>
      <c r="AF2" s="18" t="s">
        <v>641</v>
      </c>
    </row>
    <row r="3" spans="1:39" s="1" customFormat="1" x14ac:dyDescent="0.35">
      <c r="A3" s="18" t="s">
        <v>642</v>
      </c>
      <c r="B3" s="18" t="s">
        <v>643</v>
      </c>
      <c r="C3" s="23">
        <f>C24</f>
        <v>8.7708232011386542E-2</v>
      </c>
      <c r="D3" s="23">
        <f t="shared" si="0"/>
        <v>0.2012591271085348</v>
      </c>
      <c r="E3" s="23">
        <f t="shared" si="0"/>
        <v>0.32192033171520862</v>
      </c>
      <c r="F3" s="23">
        <f t="shared" si="0"/>
        <v>0.41014814301232555</v>
      </c>
      <c r="G3" s="23">
        <f t="shared" si="0"/>
        <v>0.5063607858386876</v>
      </c>
      <c r="H3" s="23">
        <f t="shared" si="0"/>
        <v>0.58738271133239406</v>
      </c>
      <c r="I3" s="23">
        <f t="shared" si="0"/>
        <v>0.65769872317038969</v>
      </c>
      <c r="J3" s="23">
        <f t="shared" si="0"/>
        <v>0.73459037113992465</v>
      </c>
      <c r="K3" s="23">
        <f t="shared" si="0"/>
        <v>0.79728438409176405</v>
      </c>
      <c r="L3" s="23">
        <f t="shared" si="0"/>
        <v>0.79728438409176405</v>
      </c>
      <c r="M3" s="23">
        <f t="shared" si="0"/>
        <v>0.79728438409176405</v>
      </c>
      <c r="N3" s="23">
        <f t="shared" si="0"/>
        <v>0.79728438409176405</v>
      </c>
      <c r="O3" s="23">
        <f t="shared" si="0"/>
        <v>0.79728438409176405</v>
      </c>
      <c r="P3" s="23">
        <f t="shared" si="0"/>
        <v>0.79728438409176405</v>
      </c>
      <c r="Q3" s="23">
        <f t="shared" si="0"/>
        <v>0.79728438409176405</v>
      </c>
      <c r="R3" s="23">
        <f t="shared" si="0"/>
        <v>0.79728438409176405</v>
      </c>
      <c r="S3" s="23">
        <f t="shared" si="0"/>
        <v>0.79728438409176405</v>
      </c>
      <c r="T3" s="23">
        <f t="shared" si="0"/>
        <v>0.79728438409176405</v>
      </c>
      <c r="U3" s="23">
        <f t="shared" si="0"/>
        <v>0.79728438409176405</v>
      </c>
      <c r="V3" s="23">
        <f t="shared" si="0"/>
        <v>0.79728438409176405</v>
      </c>
      <c r="W3" s="23">
        <f t="shared" si="0"/>
        <v>0.79728438409176405</v>
      </c>
      <c r="X3" s="23">
        <f t="shared" si="0"/>
        <v>0.79728438409176405</v>
      </c>
      <c r="Y3" s="23">
        <f t="shared" si="0"/>
        <v>0.79728438409176405</v>
      </c>
      <c r="Z3" s="23">
        <f t="shared" si="0"/>
        <v>0.79728438409176405</v>
      </c>
      <c r="AA3" s="23">
        <f t="shared" si="0"/>
        <v>0.79728438409176405</v>
      </c>
      <c r="AB3" s="23">
        <f t="shared" si="0"/>
        <v>0.79728438409176405</v>
      </c>
      <c r="AC3" s="23">
        <f t="shared" si="0"/>
        <v>0.79728438409176405</v>
      </c>
      <c r="AD3" s="23">
        <f t="shared" si="0"/>
        <v>0.79728438409176405</v>
      </c>
      <c r="AE3" s="23">
        <f t="shared" si="0"/>
        <v>0.79650743234592258</v>
      </c>
      <c r="AF3" s="18" t="s">
        <v>641</v>
      </c>
    </row>
    <row r="4" spans="1:39" s="1" customFormat="1" x14ac:dyDescent="0.35">
      <c r="A4" s="18" t="s">
        <v>644</v>
      </c>
      <c r="B4" s="18" t="s">
        <v>645</v>
      </c>
      <c r="C4" s="23">
        <v>6.9999999999999951E-2</v>
      </c>
      <c r="D4" s="23">
        <v>0.13999999999999996</v>
      </c>
      <c r="E4" s="23">
        <v>0.20999999999999996</v>
      </c>
      <c r="F4" s="23">
        <v>0.27999999999999997</v>
      </c>
      <c r="G4" s="23">
        <v>0.35</v>
      </c>
      <c r="H4" s="23">
        <f>G4+0.1</f>
        <v>0.44999999999999996</v>
      </c>
      <c r="I4" s="23">
        <f t="shared" ref="I4:L4" si="1">H4+0.1</f>
        <v>0.54999999999999993</v>
      </c>
      <c r="J4" s="23">
        <f t="shared" si="1"/>
        <v>0.64999999999999991</v>
      </c>
      <c r="K4" s="23">
        <f t="shared" si="1"/>
        <v>0.74999999999999989</v>
      </c>
      <c r="L4" s="23">
        <f t="shared" si="1"/>
        <v>0.84999999999999987</v>
      </c>
      <c r="M4" s="23">
        <f>L4+0.075</f>
        <v>0.92499999999999982</v>
      </c>
      <c r="N4" s="23">
        <f>M4+0.075</f>
        <v>0.99999999999999978</v>
      </c>
      <c r="O4" s="23">
        <f t="shared" ref="O4:AE4" si="2">N4</f>
        <v>0.99999999999999978</v>
      </c>
      <c r="P4" s="23">
        <f t="shared" si="2"/>
        <v>0.99999999999999978</v>
      </c>
      <c r="Q4" s="23">
        <f t="shared" si="2"/>
        <v>0.99999999999999978</v>
      </c>
      <c r="R4" s="23">
        <f t="shared" si="2"/>
        <v>0.99999999999999978</v>
      </c>
      <c r="S4" s="23">
        <f t="shared" si="2"/>
        <v>0.99999999999999978</v>
      </c>
      <c r="T4" s="23">
        <f t="shared" si="2"/>
        <v>0.99999999999999978</v>
      </c>
      <c r="U4" s="23">
        <f t="shared" si="2"/>
        <v>0.99999999999999978</v>
      </c>
      <c r="V4" s="23">
        <f t="shared" si="2"/>
        <v>0.99999999999999978</v>
      </c>
      <c r="W4" s="23">
        <f t="shared" si="2"/>
        <v>0.99999999999999978</v>
      </c>
      <c r="X4" s="23">
        <f t="shared" si="2"/>
        <v>0.99999999999999978</v>
      </c>
      <c r="Y4" s="23">
        <f t="shared" si="2"/>
        <v>0.99999999999999978</v>
      </c>
      <c r="Z4" s="23">
        <f t="shared" si="2"/>
        <v>0.99999999999999978</v>
      </c>
      <c r="AA4" s="23">
        <f t="shared" si="2"/>
        <v>0.99999999999999978</v>
      </c>
      <c r="AB4" s="23">
        <f t="shared" si="2"/>
        <v>0.99999999999999978</v>
      </c>
      <c r="AC4" s="23">
        <f t="shared" si="2"/>
        <v>0.99999999999999978</v>
      </c>
      <c r="AD4" s="23">
        <f t="shared" si="2"/>
        <v>0.99999999999999978</v>
      </c>
      <c r="AE4" s="23">
        <f t="shared" si="2"/>
        <v>0.99999999999999978</v>
      </c>
      <c r="AF4" s="18" t="s">
        <v>702</v>
      </c>
    </row>
    <row r="5" spans="1:39" s="1" customFormat="1" x14ac:dyDescent="0.35">
      <c r="A5" s="18" t="s">
        <v>646</v>
      </c>
      <c r="B5" s="18" t="s">
        <v>647</v>
      </c>
      <c r="C5" s="23">
        <f>C25</f>
        <v>4.1916348167536713E-2</v>
      </c>
      <c r="D5" s="23">
        <f t="shared" ref="D5:AE5" si="3">D25</f>
        <v>9.4451027942918458E-2</v>
      </c>
      <c r="E5" s="23">
        <f t="shared" si="3"/>
        <v>0.15699304043702361</v>
      </c>
      <c r="F5" s="23">
        <f t="shared" si="3"/>
        <v>0.23661677501407302</v>
      </c>
      <c r="G5" s="23">
        <f t="shared" si="3"/>
        <v>0.30193813279809578</v>
      </c>
      <c r="H5" s="23">
        <f t="shared" si="3"/>
        <v>0.3693724000606271</v>
      </c>
      <c r="I5" s="23">
        <f t="shared" si="3"/>
        <v>0.43959301968145292</v>
      </c>
      <c r="J5" s="23">
        <f t="shared" si="3"/>
        <v>0.51988282176847367</v>
      </c>
      <c r="K5" s="23">
        <f t="shared" si="3"/>
        <v>0.60959220738480091</v>
      </c>
      <c r="L5" s="23">
        <f t="shared" si="3"/>
        <v>0.68918604382916104</v>
      </c>
      <c r="M5" s="23">
        <f t="shared" si="3"/>
        <v>0.76747225615405446</v>
      </c>
      <c r="N5" s="23">
        <f t="shared" si="3"/>
        <v>0.8391796159936632</v>
      </c>
      <c r="O5" s="23">
        <f t="shared" si="3"/>
        <v>0.90847158330316946</v>
      </c>
      <c r="P5" s="23">
        <f t="shared" si="3"/>
        <v>0.97680353851226742</v>
      </c>
      <c r="Q5" s="23">
        <f t="shared" si="3"/>
        <v>0.99215694269163979</v>
      </c>
      <c r="R5" s="23">
        <f t="shared" si="3"/>
        <v>0.99215694269163979</v>
      </c>
      <c r="S5" s="23">
        <f t="shared" si="3"/>
        <v>0.99215694269163979</v>
      </c>
      <c r="T5" s="23">
        <f t="shared" si="3"/>
        <v>0.99215694269163979</v>
      </c>
      <c r="U5" s="23">
        <f t="shared" si="3"/>
        <v>0.99215694269163979</v>
      </c>
      <c r="V5" s="23">
        <f t="shared" si="3"/>
        <v>0.99215694269163979</v>
      </c>
      <c r="W5" s="23">
        <f t="shared" si="3"/>
        <v>0.99215694269163979</v>
      </c>
      <c r="X5" s="23">
        <f t="shared" si="3"/>
        <v>0.99215694269163979</v>
      </c>
      <c r="Y5" s="23">
        <f t="shared" si="3"/>
        <v>0.99215694269163979</v>
      </c>
      <c r="Z5" s="23">
        <f t="shared" si="3"/>
        <v>0.99215694269163979</v>
      </c>
      <c r="AA5" s="23">
        <f t="shared" si="3"/>
        <v>0.99215694269163979</v>
      </c>
      <c r="AB5" s="23">
        <f t="shared" si="3"/>
        <v>0.99215694269163979</v>
      </c>
      <c r="AC5" s="23">
        <f t="shared" si="3"/>
        <v>0.99215694269163979</v>
      </c>
      <c r="AD5" s="23">
        <f t="shared" si="3"/>
        <v>0.99215694269163979</v>
      </c>
      <c r="AE5" s="23">
        <f t="shared" si="3"/>
        <v>0.99215694269163979</v>
      </c>
      <c r="AF5" s="18" t="s">
        <v>641</v>
      </c>
    </row>
    <row r="6" spans="1:39" s="1" customFormat="1" x14ac:dyDescent="0.35">
      <c r="A6" s="18" t="s">
        <v>163</v>
      </c>
      <c r="B6" s="18" t="s">
        <v>163</v>
      </c>
      <c r="C6" s="23">
        <v>-0.19276392180167196</v>
      </c>
      <c r="D6" s="23">
        <v>-0.32807753082455887</v>
      </c>
      <c r="E6" s="23">
        <v>-0.32575274248223718</v>
      </c>
      <c r="F6" s="23">
        <v>-0.30950102607806018</v>
      </c>
      <c r="G6" s="23">
        <v>-0.28543588271963627</v>
      </c>
      <c r="H6" s="23">
        <v>-0.25908212130935082</v>
      </c>
      <c r="I6" s="23">
        <v>-0.23387970761042787</v>
      </c>
      <c r="J6" s="23">
        <v>-0.20441357581926284</v>
      </c>
      <c r="K6" s="23">
        <v>-0.18792153631957143</v>
      </c>
      <c r="L6" s="23">
        <v>-0.16819089377774549</v>
      </c>
      <c r="M6" s="23">
        <v>-0.14230065764346644</v>
      </c>
      <c r="N6" s="23">
        <v>-0.12235189573942651</v>
      </c>
      <c r="O6" s="23">
        <v>-0.10194642367345881</v>
      </c>
      <c r="P6" s="23">
        <v>-9.2413001543162773E-2</v>
      </c>
      <c r="Q6" s="23">
        <v>-8.4449137033654267E-2</v>
      </c>
      <c r="R6" s="23">
        <v>-7.5456918929693292E-2</v>
      </c>
      <c r="S6" s="23">
        <v>-6.8596308430996802E-2</v>
      </c>
      <c r="T6" s="23">
        <v>-6.1930640974333526E-2</v>
      </c>
      <c r="U6" s="23">
        <v>-4.7073138472915638E-2</v>
      </c>
      <c r="V6" s="23">
        <v>5.1471961247627372E-3</v>
      </c>
      <c r="W6" s="23">
        <v>2.0498368795702295E-2</v>
      </c>
      <c r="X6" s="23">
        <v>3.6444237900238319E-2</v>
      </c>
      <c r="Y6" s="23">
        <v>5.5190808708419872E-2</v>
      </c>
      <c r="Z6" s="23">
        <v>7.1354855014642019E-2</v>
      </c>
      <c r="AA6" s="23">
        <v>8.8250047043224852E-2</v>
      </c>
      <c r="AB6" s="23">
        <v>0.10767150187600392</v>
      </c>
      <c r="AC6" s="23">
        <v>0.12529842336484484</v>
      </c>
      <c r="AD6" s="23">
        <v>0.1429729735264384</v>
      </c>
      <c r="AE6" s="23">
        <v>0.16147133980895809</v>
      </c>
      <c r="AF6" s="18" t="s">
        <v>641</v>
      </c>
    </row>
    <row r="7" spans="1:39" s="1" customFormat="1" x14ac:dyDescent="0.35">
      <c r="A7" s="18" t="s">
        <v>648</v>
      </c>
      <c r="B7" s="18" t="s">
        <v>649</v>
      </c>
      <c r="C7" s="23">
        <v>4.3145293777092902E-3</v>
      </c>
      <c r="D7" s="23">
        <v>1.0627801310374036E-2</v>
      </c>
      <c r="E7" s="23">
        <v>1.8930872041431866E-2</v>
      </c>
      <c r="F7" s="23">
        <v>2.9782675346012477E-2</v>
      </c>
      <c r="G7" s="23">
        <v>4.4258570425694803E-2</v>
      </c>
      <c r="H7" s="23">
        <v>6.3165705805223502E-2</v>
      </c>
      <c r="I7" s="23">
        <v>8.7516868396919856E-2</v>
      </c>
      <c r="J7" s="23">
        <v>0.11858588038068213</v>
      </c>
      <c r="K7" s="23">
        <v>0.15775171258770465</v>
      </c>
      <c r="L7" s="23">
        <v>0.20602099672141971</v>
      </c>
      <c r="M7" s="23">
        <v>0.26640954709065112</v>
      </c>
      <c r="N7" s="23">
        <v>0.33787026404402265</v>
      </c>
      <c r="O7" s="23">
        <v>0.41947768982074218</v>
      </c>
      <c r="P7" s="23">
        <v>0.50898394893590782</v>
      </c>
      <c r="Q7" s="23">
        <v>0.60538453270332993</v>
      </c>
      <c r="R7" s="23">
        <v>0.70130870340869089</v>
      </c>
      <c r="S7" s="23">
        <v>0.79153591075265595</v>
      </c>
      <c r="T7" s="23">
        <v>0.87135230100700067</v>
      </c>
      <c r="U7" s="23">
        <v>0.93794523999442958</v>
      </c>
      <c r="V7" s="23">
        <v>0.99291572864230848</v>
      </c>
      <c r="W7" s="23">
        <v>0.99291572864230848</v>
      </c>
      <c r="X7" s="23">
        <v>0.99291572864230848</v>
      </c>
      <c r="Y7" s="23">
        <v>0.99291572864230848</v>
      </c>
      <c r="Z7" s="23">
        <v>0.99291572864230848</v>
      </c>
      <c r="AA7" s="23">
        <v>0.99291572864230848</v>
      </c>
      <c r="AB7" s="23">
        <v>0.99291572864230848</v>
      </c>
      <c r="AC7" s="23">
        <v>0.99291572864230848</v>
      </c>
      <c r="AD7" s="23">
        <v>0.99291572864230848</v>
      </c>
      <c r="AE7" s="23">
        <v>0.99291572864230848</v>
      </c>
      <c r="AF7" s="18" t="s">
        <v>650</v>
      </c>
    </row>
    <row r="8" spans="1:39" s="1" customFormat="1" x14ac:dyDescent="0.35">
      <c r="A8" s="18" t="s">
        <v>159</v>
      </c>
      <c r="B8" s="18" t="s">
        <v>651</v>
      </c>
      <c r="C8" s="23">
        <v>-0.16578837372965632</v>
      </c>
      <c r="D8" s="23">
        <v>-0.17606097098738455</v>
      </c>
      <c r="E8" s="23">
        <v>-0.18633356824511246</v>
      </c>
      <c r="F8" s="23">
        <v>-0.19660616550284096</v>
      </c>
      <c r="G8" s="23">
        <v>-0.2045854975520835</v>
      </c>
      <c r="H8" s="23">
        <v>-0.21027156439283981</v>
      </c>
      <c r="I8" s="23">
        <v>-0.21366436602511044</v>
      </c>
      <c r="J8" s="23">
        <v>-0.21705716765738076</v>
      </c>
      <c r="K8" s="23">
        <v>-0.22044996928965013</v>
      </c>
      <c r="L8" s="23">
        <v>-0.18923252931491355</v>
      </c>
      <c r="M8" s="23">
        <v>-0.12340484773316934</v>
      </c>
      <c r="N8" s="23">
        <v>-2.2966924544418895E-2</v>
      </c>
      <c r="O8" s="23">
        <v>7.7470998644331268E-2</v>
      </c>
      <c r="P8" s="23">
        <v>0.17790892183307838</v>
      </c>
      <c r="Q8" s="23">
        <v>0.25563102217868527</v>
      </c>
      <c r="R8" s="23">
        <v>0.31063729968115478</v>
      </c>
      <c r="S8" s="23">
        <v>0.34292775434048683</v>
      </c>
      <c r="T8" s="23">
        <v>0.37521820899982011</v>
      </c>
      <c r="U8" s="23">
        <v>0.40750866365915511</v>
      </c>
      <c r="V8" s="23">
        <v>0.46005141154691137</v>
      </c>
      <c r="W8" s="23">
        <v>0.53284645266308317</v>
      </c>
      <c r="X8" s="23">
        <v>0.62589378700767684</v>
      </c>
      <c r="Y8" s="23">
        <v>0.71894112135226718</v>
      </c>
      <c r="Z8" s="23">
        <v>0.8119884556968624</v>
      </c>
      <c r="AA8" s="23">
        <v>0.87610084236264929</v>
      </c>
      <c r="AB8" s="23">
        <v>0.91127828134963484</v>
      </c>
      <c r="AC8" s="23">
        <v>0.91752077265781529</v>
      </c>
      <c r="AD8" s="23">
        <v>0.92376326396599562</v>
      </c>
      <c r="AE8" s="23">
        <v>0.93000575527417562</v>
      </c>
      <c r="AF8" s="18" t="s">
        <v>641</v>
      </c>
    </row>
    <row r="9" spans="1:39" s="1" customFormat="1" x14ac:dyDescent="0.35">
      <c r="A9" s="18" t="s">
        <v>652</v>
      </c>
      <c r="B9" s="18" t="s">
        <v>652</v>
      </c>
      <c r="C9" s="23">
        <f>C26</f>
        <v>5.1604449917641092E-2</v>
      </c>
      <c r="D9" s="23">
        <f t="shared" ref="D9:AE9" si="4">D26</f>
        <v>8.1685794298584913E-2</v>
      </c>
      <c r="E9" s="23">
        <f t="shared" si="4"/>
        <v>0.11294702533800054</v>
      </c>
      <c r="F9" s="23">
        <f t="shared" si="4"/>
        <v>0.14679342792221525</v>
      </c>
      <c r="G9" s="23">
        <f t="shared" si="4"/>
        <v>0.18224722898492024</v>
      </c>
      <c r="H9" s="23">
        <f t="shared" si="4"/>
        <v>0.21701943035289004</v>
      </c>
      <c r="I9" s="23">
        <f t="shared" si="4"/>
        <v>0.25149609130494588</v>
      </c>
      <c r="J9" s="23">
        <f t="shared" si="4"/>
        <v>0.28713665035368985</v>
      </c>
      <c r="K9" s="23">
        <f t="shared" si="4"/>
        <v>0.32404431693239311</v>
      </c>
      <c r="L9" s="23">
        <f t="shared" si="4"/>
        <v>0.33779522654131977</v>
      </c>
      <c r="M9" s="23">
        <f t="shared" si="4"/>
        <v>0.35013325815825186</v>
      </c>
      <c r="N9" s="23">
        <f t="shared" si="4"/>
        <v>0.35704122320408149</v>
      </c>
      <c r="O9" s="23">
        <f t="shared" si="4"/>
        <v>0.35704122320408149</v>
      </c>
      <c r="P9" s="23">
        <f t="shared" si="4"/>
        <v>0.35704122320408149</v>
      </c>
      <c r="Q9" s="23">
        <f t="shared" si="4"/>
        <v>0.35704122320408149</v>
      </c>
      <c r="R9" s="23">
        <f t="shared" si="4"/>
        <v>0.35704122320408149</v>
      </c>
      <c r="S9" s="23">
        <f t="shared" si="4"/>
        <v>0.35704122320408149</v>
      </c>
      <c r="T9" s="23">
        <f t="shared" si="4"/>
        <v>0.35704122320408149</v>
      </c>
      <c r="U9" s="23">
        <f t="shared" si="4"/>
        <v>0.35704122320408149</v>
      </c>
      <c r="V9" s="23">
        <f t="shared" si="4"/>
        <v>0.35704122320408149</v>
      </c>
      <c r="W9" s="23">
        <f t="shared" si="4"/>
        <v>0.35704122320408149</v>
      </c>
      <c r="X9" s="23">
        <f t="shared" si="4"/>
        <v>0.35704122320408149</v>
      </c>
      <c r="Y9" s="23">
        <f t="shared" si="4"/>
        <v>0.35704122320408149</v>
      </c>
      <c r="Z9" s="23">
        <f t="shared" si="4"/>
        <v>0.35704122320408149</v>
      </c>
      <c r="AA9" s="23">
        <f t="shared" si="4"/>
        <v>0.35704122320408149</v>
      </c>
      <c r="AB9" s="23">
        <f t="shared" si="4"/>
        <v>0.35704122320408149</v>
      </c>
      <c r="AC9" s="23">
        <f t="shared" si="4"/>
        <v>0.35704122320408149</v>
      </c>
      <c r="AD9" s="23">
        <f t="shared" si="4"/>
        <v>0.35704122320408149</v>
      </c>
      <c r="AE9" s="23">
        <f t="shared" si="4"/>
        <v>0.35704122320408149</v>
      </c>
      <c r="AF9" s="18" t="s">
        <v>641</v>
      </c>
    </row>
    <row r="10" spans="1:39" s="1" customFormat="1" x14ac:dyDescent="0.35">
      <c r="A10" s="18" t="s">
        <v>653</v>
      </c>
      <c r="B10" s="18" t="s">
        <v>653</v>
      </c>
      <c r="C10" s="23">
        <v>4.7591726854230958E-2</v>
      </c>
      <c r="D10" s="23">
        <v>8.6098727202997799E-2</v>
      </c>
      <c r="E10" s="23">
        <v>0.14043660023761526</v>
      </c>
      <c r="F10" s="23">
        <v>0.19758716955319006</v>
      </c>
      <c r="G10" s="23">
        <v>0.2449574690770811</v>
      </c>
      <c r="H10" s="23">
        <v>0.29583931117629553</v>
      </c>
      <c r="I10" s="23">
        <v>0.37337580697760603</v>
      </c>
      <c r="J10" s="23">
        <v>0.47459128808287404</v>
      </c>
      <c r="K10" s="23">
        <v>0.55121040477573879</v>
      </c>
      <c r="L10" s="23">
        <v>0.61016930659011615</v>
      </c>
      <c r="M10" s="23">
        <v>0.66396075095032248</v>
      </c>
      <c r="N10" s="23">
        <v>0.70352561370188915</v>
      </c>
      <c r="O10" s="23">
        <v>0.71692786836636191</v>
      </c>
      <c r="P10" s="23">
        <v>0.77751465627829586</v>
      </c>
      <c r="Q10" s="23">
        <v>0.81111533874262065</v>
      </c>
      <c r="R10" s="23">
        <v>0.83722058778239405</v>
      </c>
      <c r="S10" s="23">
        <v>0.85515835031195297</v>
      </c>
      <c r="T10" s="23">
        <v>0.87188639976936055</v>
      </c>
      <c r="U10" s="23">
        <v>0.93524500621918638</v>
      </c>
      <c r="V10" s="23">
        <v>0.96050608304805485</v>
      </c>
      <c r="W10" s="23">
        <v>0.96061298601532119</v>
      </c>
      <c r="X10" s="23">
        <v>0.96231672618872255</v>
      </c>
      <c r="Y10" s="23">
        <v>0.96430311201136121</v>
      </c>
      <c r="Z10" s="23">
        <v>0.96640266479659009</v>
      </c>
      <c r="AA10" s="23">
        <v>0.96940045265514019</v>
      </c>
      <c r="AB10" s="23">
        <v>0.97282226487816748</v>
      </c>
      <c r="AC10" s="23">
        <v>0.97685195939238845</v>
      </c>
      <c r="AD10" s="23">
        <v>0.98136796140274907</v>
      </c>
      <c r="AE10" s="23">
        <v>0.98816026282926528</v>
      </c>
      <c r="AF10" s="18" t="s">
        <v>641</v>
      </c>
    </row>
    <row r="11" spans="1:39" s="1" customFormat="1" x14ac:dyDescent="0.35">
      <c r="A11" s="18" t="s">
        <v>654</v>
      </c>
      <c r="B11" s="18" t="s">
        <v>654</v>
      </c>
      <c r="C11" s="23">
        <v>1.1993852181297771E-2</v>
      </c>
      <c r="D11" s="23">
        <v>2.6810287463071396E-2</v>
      </c>
      <c r="E11" s="23">
        <v>4.3333248866909403E-2</v>
      </c>
      <c r="F11" s="23">
        <v>6.5021705124628043E-2</v>
      </c>
      <c r="G11" s="23">
        <v>9.2871640279365827E-2</v>
      </c>
      <c r="H11" s="23">
        <v>0.1278577348544247</v>
      </c>
      <c r="I11" s="23">
        <v>0.17460802838219686</v>
      </c>
      <c r="J11" s="23">
        <v>0.21743629734691061</v>
      </c>
      <c r="K11" s="23">
        <v>0.26125958765141361</v>
      </c>
      <c r="L11" s="23">
        <v>0.29866032889633098</v>
      </c>
      <c r="M11" s="23">
        <v>0.3390475730351199</v>
      </c>
      <c r="N11" s="23">
        <v>0.38269616102200599</v>
      </c>
      <c r="O11" s="23">
        <v>0.42972174834106891</v>
      </c>
      <c r="P11" s="23">
        <v>0.47693015197262112</v>
      </c>
      <c r="Q11" s="23">
        <v>0.52173934586153947</v>
      </c>
      <c r="R11" s="23">
        <v>0.56502873474480919</v>
      </c>
      <c r="S11" s="23">
        <v>0.60899067833100229</v>
      </c>
      <c r="T11" s="23">
        <v>0.65491937588847082</v>
      </c>
      <c r="U11" s="23">
        <v>0.70247779711487812</v>
      </c>
      <c r="V11" s="23">
        <v>0.7536374355692913</v>
      </c>
      <c r="W11" s="23">
        <v>0.79989651155649344</v>
      </c>
      <c r="X11" s="23">
        <v>0.84091396835724619</v>
      </c>
      <c r="Y11" s="23">
        <v>0.87637142336073137</v>
      </c>
      <c r="Z11" s="23">
        <v>0.90795963744581309</v>
      </c>
      <c r="AA11" s="23">
        <v>0.93653009292414957</v>
      </c>
      <c r="AB11" s="23">
        <v>0.96444455460315504</v>
      </c>
      <c r="AC11" s="23">
        <v>0.9899730927657151</v>
      </c>
      <c r="AD11" s="23">
        <v>0.99612759581852373</v>
      </c>
      <c r="AE11" s="23">
        <v>0.99949098500090483</v>
      </c>
      <c r="AF11" s="18" t="s">
        <v>641</v>
      </c>
    </row>
    <row r="12" spans="1:39" s="1" customFormat="1" x14ac:dyDescent="0.35">
      <c r="A12" s="18" t="s">
        <v>655</v>
      </c>
      <c r="B12" s="18" t="s">
        <v>655</v>
      </c>
      <c r="C12" s="23">
        <v>1.2309325550998288E-2</v>
      </c>
      <c r="D12" s="23">
        <v>2.460719798193358E-2</v>
      </c>
      <c r="E12" s="23">
        <v>3.6894161950191226E-2</v>
      </c>
      <c r="F12" s="23">
        <v>4.9170749373995869E-2</v>
      </c>
      <c r="G12" s="23">
        <v>6.1437466322760391E-2</v>
      </c>
      <c r="H12" s="23">
        <v>7.3694794185228535E-2</v>
      </c>
      <c r="I12" s="23">
        <v>8.4078213032132643E-2</v>
      </c>
      <c r="J12" s="23">
        <v>9.4453136282434333E-2</v>
      </c>
      <c r="K12" s="23">
        <v>0.10776016779488598</v>
      </c>
      <c r="L12" s="23">
        <v>0.12089568844539463</v>
      </c>
      <c r="M12" s="23">
        <v>0.13397869744660959</v>
      </c>
      <c r="N12" s="23">
        <v>0.14701250127148252</v>
      </c>
      <c r="O12" s="23">
        <v>0.15999950470758009</v>
      </c>
      <c r="P12" s="23">
        <v>0.17294199027064061</v>
      </c>
      <c r="Q12" s="23">
        <v>0.18392397000252461</v>
      </c>
      <c r="R12" s="23">
        <v>0.19486566829733187</v>
      </c>
      <c r="S12" s="23">
        <v>0.20576904970392962</v>
      </c>
      <c r="T12" s="23">
        <v>0.21663598295900841</v>
      </c>
      <c r="U12" s="23">
        <v>0.22812386719340277</v>
      </c>
      <c r="V12" s="23">
        <v>0.23946509347688744</v>
      </c>
      <c r="W12" s="23">
        <v>0.25074796714999081</v>
      </c>
      <c r="X12" s="23">
        <v>0.26197588090601776</v>
      </c>
      <c r="Y12" s="23">
        <v>0.27315151885608002</v>
      </c>
      <c r="Z12" s="23">
        <v>0.28427743054614829</v>
      </c>
      <c r="AA12" s="23">
        <v>0.29308037438648704</v>
      </c>
      <c r="AB12" s="23">
        <v>0.30183832404628336</v>
      </c>
      <c r="AC12" s="23">
        <v>0.31055347391761462</v>
      </c>
      <c r="AD12" s="23">
        <v>0.31922791137079648</v>
      </c>
      <c r="AE12" s="23">
        <v>0.32786362197389179</v>
      </c>
      <c r="AF12" s="18" t="s">
        <v>641</v>
      </c>
    </row>
    <row r="13" spans="1:39" s="1" customFormat="1" x14ac:dyDescent="0.35">
      <c r="A13" s="18" t="s">
        <v>656</v>
      </c>
      <c r="B13" s="18" t="s">
        <v>656</v>
      </c>
      <c r="C13" s="23">
        <v>1.2051229428170199E-2</v>
      </c>
      <c r="D13" s="23">
        <v>1.6206339661671346E-2</v>
      </c>
      <c r="E13" s="23">
        <v>6.4447644453304387E-3</v>
      </c>
      <c r="F13" s="23">
        <v>-9.005854019424487E-3</v>
      </c>
      <c r="G13" s="23">
        <v>-3.0100770184133992E-2</v>
      </c>
      <c r="H13" s="23">
        <v>-5.4796861904161061E-2</v>
      </c>
      <c r="I13" s="23">
        <v>-7.9789688516768695E-2</v>
      </c>
      <c r="J13" s="23">
        <v>-0.10119942547744065</v>
      </c>
      <c r="K13" s="23">
        <v>-0.1259931185569475</v>
      </c>
      <c r="L13" s="23">
        <v>-0.14691967459086916</v>
      </c>
      <c r="M13" s="23">
        <v>-0.18091587941456733</v>
      </c>
      <c r="N13" s="23">
        <v>-0.22402525273318541</v>
      </c>
      <c r="O13" s="23">
        <v>-0.27783617576323627</v>
      </c>
      <c r="P13" s="23">
        <v>-0.33732208111439693</v>
      </c>
      <c r="Q13" s="23">
        <v>-0.39686476410043781</v>
      </c>
      <c r="R13" s="23">
        <v>-0.44619781592679741</v>
      </c>
      <c r="S13" s="23">
        <v>-0.48962507759738</v>
      </c>
      <c r="T13" s="23">
        <v>-0.51159473520038024</v>
      </c>
      <c r="U13" s="23">
        <v>-0.554482488508939</v>
      </c>
      <c r="V13" s="23">
        <v>-0.62717511651362545</v>
      </c>
      <c r="W13" s="23">
        <v>-0.70228083403639274</v>
      </c>
      <c r="X13" s="23">
        <v>-0.77818133897646424</v>
      </c>
      <c r="Y13" s="23">
        <v>-0.8547014053795694</v>
      </c>
      <c r="Z13" s="23">
        <v>-0.90812529768553851</v>
      </c>
      <c r="AA13" s="23">
        <v>-0.95002686634455868</v>
      </c>
      <c r="AB13" s="23">
        <v>-0.99694379276420197</v>
      </c>
      <c r="AC13" s="23">
        <v>-1.0505757858394189</v>
      </c>
      <c r="AD13" s="23">
        <v>-1.1193993413587469</v>
      </c>
      <c r="AE13" s="23">
        <v>-1.2091031102266991</v>
      </c>
      <c r="AF13" s="18" t="s">
        <v>641</v>
      </c>
    </row>
    <row r="14" spans="1:39" s="1" customFormat="1" x14ac:dyDescent="0.35">
      <c r="A14" s="18" t="s">
        <v>657</v>
      </c>
      <c r="B14" s="18" t="s">
        <v>658</v>
      </c>
      <c r="C14" s="23">
        <v>4.1471494828099344E-2</v>
      </c>
      <c r="D14" s="23">
        <v>7.2367085217072913E-2</v>
      </c>
      <c r="E14" s="23">
        <v>0.10156860041337747</v>
      </c>
      <c r="F14" s="23">
        <v>0.14184752473209952</v>
      </c>
      <c r="G14" s="23">
        <v>0.21498034269906582</v>
      </c>
      <c r="H14" s="23">
        <v>0.26184049585460706</v>
      </c>
      <c r="I14" s="23">
        <v>0.29693520803009255</v>
      </c>
      <c r="J14" s="23">
        <v>0.33270128868369669</v>
      </c>
      <c r="K14" s="23">
        <v>0.38853602079457739</v>
      </c>
      <c r="L14" s="23">
        <v>0.43591358252249096</v>
      </c>
      <c r="M14" s="23">
        <v>0.51202430477631555</v>
      </c>
      <c r="N14" s="23">
        <v>0.56616584228179634</v>
      </c>
      <c r="O14" s="23">
        <v>0.6171142174653973</v>
      </c>
      <c r="P14" s="23">
        <v>0.6832897674310966</v>
      </c>
      <c r="Q14" s="23">
        <v>0.75765707800600834</v>
      </c>
      <c r="R14" s="23">
        <v>0.8053105596375062</v>
      </c>
      <c r="S14" s="23">
        <v>0.82982090094297023</v>
      </c>
      <c r="T14" s="23">
        <v>0.85659334777631313</v>
      </c>
      <c r="U14" s="23">
        <v>0.90028689257964012</v>
      </c>
      <c r="V14" s="23">
        <v>0.91033510098828829</v>
      </c>
      <c r="W14" s="23">
        <v>0.93243157819423717</v>
      </c>
      <c r="X14" s="23">
        <v>0.93660261434679193</v>
      </c>
      <c r="Y14" s="23">
        <v>0.94156168910777005</v>
      </c>
      <c r="Z14" s="23">
        <v>0.94211122044953866</v>
      </c>
      <c r="AA14" s="23">
        <v>0.94770302333378154</v>
      </c>
      <c r="AB14" s="23">
        <v>0.94822952888278056</v>
      </c>
      <c r="AC14" s="23">
        <v>0.9515528571159011</v>
      </c>
      <c r="AD14" s="23">
        <v>0.95239639138623255</v>
      </c>
      <c r="AE14" s="23">
        <v>0.95335963451946415</v>
      </c>
      <c r="AF14" s="18" t="s">
        <v>641</v>
      </c>
    </row>
    <row r="15" spans="1:39" s="1" customFormat="1" x14ac:dyDescent="0.35">
      <c r="A15" s="18" t="s">
        <v>659</v>
      </c>
      <c r="B15" s="18" t="s">
        <v>658</v>
      </c>
      <c r="C15" s="23">
        <v>4.1471494828099344E-2</v>
      </c>
      <c r="D15" s="23">
        <v>7.2367085217072913E-2</v>
      </c>
      <c r="E15" s="23">
        <v>0.10156860041337747</v>
      </c>
      <c r="F15" s="23">
        <v>0.14184752473209952</v>
      </c>
      <c r="G15" s="23">
        <v>0.21498034269906582</v>
      </c>
      <c r="H15" s="23">
        <v>0.26184049585460706</v>
      </c>
      <c r="I15" s="23">
        <v>0.29693520803009255</v>
      </c>
      <c r="J15" s="23">
        <v>0.33270128868369669</v>
      </c>
      <c r="K15" s="23">
        <v>0.38853602079457739</v>
      </c>
      <c r="L15" s="23">
        <v>0.43591358252249096</v>
      </c>
      <c r="M15" s="23">
        <v>0.51202430477631555</v>
      </c>
      <c r="N15" s="23">
        <v>0.56616584228179634</v>
      </c>
      <c r="O15" s="23">
        <v>0.6171142174653973</v>
      </c>
      <c r="P15" s="23">
        <v>0.6832897674310966</v>
      </c>
      <c r="Q15" s="23">
        <v>0.75765707800600834</v>
      </c>
      <c r="R15" s="23">
        <v>0.8053105596375062</v>
      </c>
      <c r="S15" s="23">
        <v>0.82982090094297023</v>
      </c>
      <c r="T15" s="23">
        <v>0.85659334777631313</v>
      </c>
      <c r="U15" s="23">
        <v>0.90028689257964012</v>
      </c>
      <c r="V15" s="23">
        <v>0.91033510098828829</v>
      </c>
      <c r="W15" s="23">
        <v>0.93243157819423717</v>
      </c>
      <c r="X15" s="23">
        <v>0.93660261434679193</v>
      </c>
      <c r="Y15" s="23">
        <v>0.94156168910777005</v>
      </c>
      <c r="Z15" s="23">
        <v>0.94211122044953866</v>
      </c>
      <c r="AA15" s="23">
        <v>0.94770302333378154</v>
      </c>
      <c r="AB15" s="23">
        <v>0.94822952888278056</v>
      </c>
      <c r="AC15" s="23">
        <v>0.9515528571159011</v>
      </c>
      <c r="AD15" s="23">
        <v>0.95239639138623255</v>
      </c>
      <c r="AE15" s="23">
        <v>0.95335963451946415</v>
      </c>
      <c r="AF15" s="18" t="s">
        <v>641</v>
      </c>
    </row>
    <row r="16" spans="1:39" s="1" customFormat="1" x14ac:dyDescent="0.35">
      <c r="A16" s="18" t="s">
        <v>660</v>
      </c>
      <c r="B16" s="18" t="s">
        <v>661</v>
      </c>
      <c r="C16" s="23">
        <v>2.4937114625805494E-2</v>
      </c>
      <c r="D16" s="23">
        <v>5.555906430406235E-2</v>
      </c>
      <c r="E16" s="23">
        <v>8.3225187026505859E-2</v>
      </c>
      <c r="F16" s="23">
        <v>0.11412610014230627</v>
      </c>
      <c r="G16" s="23">
        <v>0.14996895340737604</v>
      </c>
      <c r="H16" s="23">
        <v>0.18882212416688463</v>
      </c>
      <c r="I16" s="23">
        <v>0.22722534180507484</v>
      </c>
      <c r="J16" s="23">
        <v>0.26984065221778902</v>
      </c>
      <c r="K16" s="23">
        <v>0.31287541543929004</v>
      </c>
      <c r="L16" s="23">
        <v>0.34072746359385309</v>
      </c>
      <c r="M16" s="23">
        <v>0.3693368013150094</v>
      </c>
      <c r="N16" s="23">
        <v>0.40825022194320287</v>
      </c>
      <c r="O16" s="23">
        <v>0.45744184155731871</v>
      </c>
      <c r="P16" s="23">
        <v>0.50601995665745447</v>
      </c>
      <c r="Q16" s="23">
        <v>0.55304164568386294</v>
      </c>
      <c r="R16" s="23">
        <v>0.59826572539764622</v>
      </c>
      <c r="S16" s="23">
        <v>0.64251025500803627</v>
      </c>
      <c r="T16" s="23">
        <v>0.68581261310130814</v>
      </c>
      <c r="U16" s="23">
        <v>0.72974221386597959</v>
      </c>
      <c r="V16" s="23">
        <v>0.77280056318932977</v>
      </c>
      <c r="W16" s="23">
        <v>0.81109588375334574</v>
      </c>
      <c r="X16" s="23">
        <v>0.84622093274711407</v>
      </c>
      <c r="Y16" s="23">
        <v>0.88048966419717967</v>
      </c>
      <c r="Z16" s="23">
        <v>0.90473560333637038</v>
      </c>
      <c r="AA16" s="23">
        <v>0.92398813998160378</v>
      </c>
      <c r="AB16" s="23">
        <v>0.94309871837848491</v>
      </c>
      <c r="AC16" s="23">
        <v>0.94462589358997551</v>
      </c>
      <c r="AD16" s="23">
        <v>0.94612426418718354</v>
      </c>
      <c r="AE16" s="23">
        <v>0.94623525695853528</v>
      </c>
      <c r="AF16" s="18" t="s">
        <v>641</v>
      </c>
    </row>
    <row r="17" spans="1:32" s="1" customFormat="1" x14ac:dyDescent="0.35">
      <c r="A17" s="18" t="s">
        <v>720</v>
      </c>
      <c r="B17" s="18" t="s">
        <v>720</v>
      </c>
      <c r="C17" s="23">
        <v>2.6157725033925661E-3</v>
      </c>
      <c r="D17" s="23">
        <v>4.2411802728417039E-3</v>
      </c>
      <c r="E17" s="23">
        <v>6.675511908946925E-3</v>
      </c>
      <c r="F17" s="23">
        <v>1.0315669308899296E-2</v>
      </c>
      <c r="G17" s="23">
        <v>1.5747555273314208E-2</v>
      </c>
      <c r="H17" s="23">
        <v>2.3836793939875034E-2</v>
      </c>
      <c r="I17" s="23">
        <v>3.5830791271182279E-2</v>
      </c>
      <c r="J17" s="23">
        <v>5.3517495813629988E-2</v>
      </c>
      <c r="K17" s="23">
        <v>7.9372819402076744E-2</v>
      </c>
      <c r="L17" s="23">
        <v>0.11669293779224264</v>
      </c>
      <c r="M17" s="23">
        <v>0.16957161055229844</v>
      </c>
      <c r="N17" s="23">
        <v>0.24063217022177366</v>
      </c>
      <c r="O17" s="23">
        <v>0.33579412509591794</v>
      </c>
      <c r="P17" s="23">
        <v>0.43113374081928113</v>
      </c>
      <c r="Q17" s="23">
        <v>0.52633349587411027</v>
      </c>
      <c r="R17" s="23">
        <v>0.62072054704421487</v>
      </c>
      <c r="S17" s="23">
        <v>0.71338390997508971</v>
      </c>
      <c r="T17" s="23">
        <v>0.80268305682501162</v>
      </c>
      <c r="U17" s="23">
        <v>0.88573005378965708</v>
      </c>
      <c r="V17" s="23">
        <v>0.95817032005412983</v>
      </c>
      <c r="W17" s="23">
        <v>1</v>
      </c>
      <c r="X17" s="23">
        <v>1</v>
      </c>
      <c r="Y17" s="23">
        <v>1</v>
      </c>
      <c r="Z17" s="23">
        <v>1</v>
      </c>
      <c r="AA17" s="23">
        <v>1</v>
      </c>
      <c r="AB17" s="23">
        <v>1</v>
      </c>
      <c r="AC17" s="23">
        <v>1</v>
      </c>
      <c r="AD17" s="23">
        <v>1</v>
      </c>
      <c r="AE17" s="23">
        <v>1</v>
      </c>
      <c r="AF17" s="18" t="s">
        <v>662</v>
      </c>
    </row>
    <row r="18" spans="1:32" s="1" customFormat="1" x14ac:dyDescent="0.35">
      <c r="A18" s="18" t="s">
        <v>663</v>
      </c>
      <c r="B18" s="18" t="s">
        <v>663</v>
      </c>
      <c r="C18" s="23">
        <v>1.1603429686296658E-3</v>
      </c>
      <c r="D18" s="23">
        <v>1.8586024541767212E-3</v>
      </c>
      <c r="E18" s="23">
        <v>2.8135749858807825E-3</v>
      </c>
      <c r="F18" s="23">
        <v>4.1279457822046518E-3</v>
      </c>
      <c r="G18" s="23">
        <v>5.9523198302271051E-3</v>
      </c>
      <c r="H18" s="23">
        <v>8.5023360887200288E-3</v>
      </c>
      <c r="I18" s="23">
        <v>1.2089473053687256E-2</v>
      </c>
      <c r="J18" s="23">
        <v>1.7165545686365115E-2</v>
      </c>
      <c r="K18" s="23">
        <v>2.437747086306926E-2</v>
      </c>
      <c r="L18" s="23">
        <v>3.4645992709349489E-2</v>
      </c>
      <c r="M18" s="23">
        <v>4.926152213722168E-2</v>
      </c>
      <c r="N18" s="23">
        <v>6.988413684516781E-2</v>
      </c>
      <c r="O18" s="23">
        <v>9.8872174017216888E-2</v>
      </c>
      <c r="P18" s="23">
        <v>0.13791309407677432</v>
      </c>
      <c r="Q18" s="23">
        <v>0.18981704916910544</v>
      </c>
      <c r="R18" s="23">
        <v>0.25665485786654346</v>
      </c>
      <c r="S18" s="23">
        <v>0.33849497698139686</v>
      </c>
      <c r="T18" s="23">
        <v>0.44219335626636547</v>
      </c>
      <c r="U18" s="23">
        <v>0.54917423970152834</v>
      </c>
      <c r="V18" s="23">
        <v>0.66211428864814914</v>
      </c>
      <c r="W18" s="23">
        <v>0.72874672690866149</v>
      </c>
      <c r="X18" s="23">
        <v>0.75185432390340745</v>
      </c>
      <c r="Y18" s="23">
        <v>0.78083209255361019</v>
      </c>
      <c r="Z18" s="23">
        <v>0.8156903013811162</v>
      </c>
      <c r="AA18" s="23">
        <v>0.85694922215947011</v>
      </c>
      <c r="AB18" s="23">
        <v>0.90464308329482634</v>
      </c>
      <c r="AC18" s="23">
        <v>0.95923054542965203</v>
      </c>
      <c r="AD18" s="23">
        <v>1</v>
      </c>
      <c r="AE18" s="23">
        <v>0.78083209255361019</v>
      </c>
      <c r="AF18" s="18"/>
    </row>
    <row r="19" spans="1:32" s="1" customFormat="1" x14ac:dyDescent="0.35">
      <c r="A19" s="18" t="s">
        <v>701</v>
      </c>
      <c r="B19" s="18"/>
      <c r="C19" s="23">
        <v>0</v>
      </c>
      <c r="D19" s="23">
        <f>C19+0.08</f>
        <v>0.08</v>
      </c>
      <c r="E19" s="23">
        <f t="shared" ref="E19:O19" si="5">D19+0.08</f>
        <v>0.16</v>
      </c>
      <c r="F19" s="23">
        <f t="shared" si="5"/>
        <v>0.24</v>
      </c>
      <c r="G19" s="23">
        <f t="shared" si="5"/>
        <v>0.32</v>
      </c>
      <c r="H19" s="23">
        <f t="shared" si="5"/>
        <v>0.4</v>
      </c>
      <c r="I19" s="23">
        <f t="shared" si="5"/>
        <v>0.48000000000000004</v>
      </c>
      <c r="J19" s="23">
        <f t="shared" si="5"/>
        <v>0.56000000000000005</v>
      </c>
      <c r="K19" s="23">
        <f t="shared" si="5"/>
        <v>0.64</v>
      </c>
      <c r="L19" s="23">
        <f t="shared" si="5"/>
        <v>0.72</v>
      </c>
      <c r="M19" s="23">
        <f t="shared" si="5"/>
        <v>0.79999999999999993</v>
      </c>
      <c r="N19" s="23">
        <f t="shared" si="5"/>
        <v>0.87999999999999989</v>
      </c>
      <c r="O19" s="23">
        <f t="shared" si="5"/>
        <v>0.95999999999999985</v>
      </c>
      <c r="P19" s="23">
        <v>1</v>
      </c>
      <c r="Q19" s="23">
        <f t="shared" ref="Q19:AE19" si="6">P19</f>
        <v>1</v>
      </c>
      <c r="R19" s="23">
        <f t="shared" si="6"/>
        <v>1</v>
      </c>
      <c r="S19" s="23">
        <f t="shared" si="6"/>
        <v>1</v>
      </c>
      <c r="T19" s="23">
        <f t="shared" si="6"/>
        <v>1</v>
      </c>
      <c r="U19" s="23">
        <f t="shared" si="6"/>
        <v>1</v>
      </c>
      <c r="V19" s="23">
        <f t="shared" si="6"/>
        <v>1</v>
      </c>
      <c r="W19" s="23">
        <f t="shared" si="6"/>
        <v>1</v>
      </c>
      <c r="X19" s="23">
        <f t="shared" si="6"/>
        <v>1</v>
      </c>
      <c r="Y19" s="23">
        <f t="shared" si="6"/>
        <v>1</v>
      </c>
      <c r="Z19" s="23">
        <f t="shared" si="6"/>
        <v>1</v>
      </c>
      <c r="AA19" s="23">
        <f t="shared" si="6"/>
        <v>1</v>
      </c>
      <c r="AB19" s="23">
        <f t="shared" si="6"/>
        <v>1</v>
      </c>
      <c r="AC19" s="23">
        <f t="shared" si="6"/>
        <v>1</v>
      </c>
      <c r="AD19" s="23">
        <f t="shared" si="6"/>
        <v>1</v>
      </c>
      <c r="AE19" s="23">
        <f t="shared" si="6"/>
        <v>1</v>
      </c>
      <c r="AF19" s="18" t="s">
        <v>702</v>
      </c>
    </row>
    <row r="20" spans="1:32" s="1" customFormat="1" x14ac:dyDescent="0.35"/>
    <row r="21" spans="1:32" s="1" customFormat="1" x14ac:dyDescent="0.35">
      <c r="A21" s="20" t="s">
        <v>703</v>
      </c>
      <c r="C21" s="37">
        <v>0.375</v>
      </c>
    </row>
    <row r="22" spans="1:32" s="1" customFormat="1" x14ac:dyDescent="0.35"/>
    <row r="23" spans="1:32" s="1" customFormat="1" x14ac:dyDescent="0.35">
      <c r="A23" s="18" t="s">
        <v>640</v>
      </c>
      <c r="B23" s="18" t="s">
        <v>18</v>
      </c>
      <c r="C23" s="23">
        <f>IF('2050'!C2*(1+$C$21)&gt;MAX('2050'!C2:AE2),MAX('2050'!C2:AE2),'2050'!C2*(1+$C$21))</f>
        <v>4.3782922665054534E-2</v>
      </c>
      <c r="D23" s="23">
        <f>IF('2050'!D2*(1+$C$21)&gt;MAX('2050'!D2:AF2),MAX('2050'!D2:AF2),'2050'!D2*(1+$C$21))</f>
        <v>9.7356500026994516E-2</v>
      </c>
      <c r="E23" s="23">
        <f>IF('2050'!E2*(1+$C$21)&gt;MAX('2050'!E2:AG2),MAX('2050'!E2:AG2),'2050'!E2*(1+$C$21))</f>
        <v>0.1562216037968128</v>
      </c>
      <c r="F23" s="23">
        <f>IF('2050'!F2*(1+$C$21)&gt;MAX('2050'!F2:AH2),MAX('2050'!F2:AH2),'2050'!F2*(1+$C$21))</f>
        <v>0.15949445144022464</v>
      </c>
      <c r="G23" s="23">
        <f>IF('2050'!G2*(1+$C$21)&gt;MAX('2050'!G2:AI2),MAX('2050'!G2:AI2),'2050'!G2*(1+$C$21))</f>
        <v>0.24371248365685633</v>
      </c>
      <c r="H23" s="23">
        <f>IF('2050'!H2*(1+$C$21)&gt;MAX('2050'!H2:AJ2),MAX('2050'!H2:AJ2),'2050'!H2*(1+$C$21))</f>
        <v>0.32262711950282902</v>
      </c>
      <c r="I23" s="23">
        <f>IF('2050'!I2*(1+$C$21)&gt;MAX('2050'!I2:AK2),MAX('2050'!I2:AK2),'2050'!I2*(1+$C$21))</f>
        <v>0.39244496720333816</v>
      </c>
      <c r="J23" s="23">
        <f>IF('2050'!J2*(1+$C$21)&gt;MAX('2050'!J2:AL2),MAX('2050'!J2:AL2),'2050'!J2*(1+$C$21))</f>
        <v>0.45632254465254984</v>
      </c>
      <c r="K23" s="23">
        <f>IF('2050'!K2*(1+$C$21)&gt;MAX('2050'!K2:AM2),MAX('2050'!K2:AM2),'2050'!K2*(1+$C$21))</f>
        <v>0.51753852054947258</v>
      </c>
      <c r="L23" s="23">
        <f>IF('2050'!L2*(1+$C$21)&gt;MAX('2050'!L2:AN2),MAX('2050'!L2:AN2),'2050'!L2*(1+$C$21))</f>
        <v>0.55199875666128351</v>
      </c>
      <c r="M23" s="23">
        <f>IF('2050'!M2*(1+$C$21)&gt;MAX('2050'!M2:AO2),MAX('2050'!M2:AO2),'2050'!M2*(1+$C$21))</f>
        <v>0.58012265503330274</v>
      </c>
      <c r="N23" s="23">
        <f>IF('2050'!N2*(1+$C$21)&gt;MAX('2050'!N2:AP2),MAX('2050'!N2:AP2),'2050'!N2*(1+$C$21))</f>
        <v>0.60408355698192973</v>
      </c>
      <c r="O23" s="23">
        <f>IF('2050'!O2*(1+$C$21)&gt;MAX('2050'!O2:AQ2),MAX('2050'!O2:AQ2),'2050'!O2*(1+$C$21))</f>
        <v>0.6286194757250686</v>
      </c>
      <c r="P23" s="23">
        <f>IF('2050'!P2*(1+$C$21)&gt;MAX('2050'!P2:AR2),MAX('2050'!P2:AR2),'2050'!P2*(1+$C$21))</f>
        <v>0.65280882614089331</v>
      </c>
      <c r="Q23" s="23">
        <f>IF('2050'!Q2*(1+$C$21)&gt;MAX('2050'!Q2:AS2),MAX('2050'!Q2:AS2),'2050'!Q2*(1+$C$21))</f>
        <v>0.67424438494467054</v>
      </c>
      <c r="R23" s="23">
        <f>IF('2050'!R2*(1+$C$21)&gt;MAX('2050'!R2:AT2),MAX('2050'!R2:AT2),'2050'!R2*(1+$C$21))</f>
        <v>0.68610550150126459</v>
      </c>
      <c r="S23" s="23">
        <f>IF('2050'!S2*(1+$C$21)&gt;MAX('2050'!S2:AU2),MAX('2050'!S2:AU2),'2050'!S2*(1+$C$21))</f>
        <v>0.6966293433867663</v>
      </c>
      <c r="T23" s="23">
        <f>IF('2050'!T2*(1+$C$21)&gt;MAX('2050'!T2:AV2),MAX('2050'!T2:AV2),'2050'!T2*(1+$C$21))</f>
        <v>0.70328277891841018</v>
      </c>
      <c r="U23" s="23">
        <f>IF('2050'!U2*(1+$C$21)&gt;MAX('2050'!U2:AW2),MAX('2050'!U2:AW2),'2050'!U2*(1+$C$21))</f>
        <v>0.65811311609408663</v>
      </c>
      <c r="V23" s="23">
        <f>IF('2050'!V2*(1+$C$21)&gt;MAX('2050'!V2:AX2),MAX('2050'!V2:AX2),'2050'!V2*(1+$C$21))</f>
        <v>0.66626570983754918</v>
      </c>
      <c r="W23" s="23">
        <f>IF('2050'!W2*(1+$C$21)&gt;MAX('2050'!W2:AY2),MAX('2050'!W2:AY2),'2050'!W2*(1+$C$21))</f>
        <v>0.69721043124627458</v>
      </c>
      <c r="X23" s="23">
        <f>IF('2050'!X2*(1+$C$21)&gt;MAX('2050'!X2:AZ2),MAX('2050'!X2:AZ2),'2050'!X2*(1+$C$21))</f>
        <v>0.74098296354141613</v>
      </c>
      <c r="Y23" s="23">
        <f>IF('2050'!Y2*(1+$C$21)&gt;MAX('2050'!Y2:BA2),MAX('2050'!Y2:BA2),'2050'!Y2*(1+$C$21))</f>
        <v>0.74098296354141613</v>
      </c>
      <c r="Z23" s="23">
        <f>IF('2050'!Z2*(1+$C$21)&gt;MAX('2050'!Z2:BB2),MAX('2050'!Z2:BB2),'2050'!Z2*(1+$C$21))</f>
        <v>0.74098296354141613</v>
      </c>
      <c r="AA23" s="23">
        <f>IF('2050'!AA2*(1+$C$21)&gt;MAX('2050'!AA2:BC2),MAX('2050'!AA2:BC2),'2050'!AA2*(1+$C$21))</f>
        <v>0.74098296354141613</v>
      </c>
      <c r="AB23" s="23">
        <f>IF('2050'!AB2*(1+$C$21)&gt;MAX('2050'!AB2:BD2),MAX('2050'!AB2:BD2),'2050'!AB2*(1+$C$21))</f>
        <v>0.74098296354141613</v>
      </c>
      <c r="AC23" s="23">
        <f>IF('2050'!AC2*(1+$C$21)&gt;MAX('2050'!AC2:BE2),MAX('2050'!AC2:BE2),'2050'!AC2*(1+$C$21))</f>
        <v>0.74098296354141613</v>
      </c>
      <c r="AD23" s="23">
        <f>IF('2050'!AD2*(1+$C$21)&gt;MAX('2050'!AD2:BF2),MAX('2050'!AD2:BF2),'2050'!AD2*(1+$C$21))</f>
        <v>0.74098296354141613</v>
      </c>
      <c r="AE23" s="23">
        <f>IF('2050'!AE2*(1+$C$21)&gt;MAX('2050'!AE2:BG2),MAX('2050'!AE2:BG2),'2050'!AE2*(1+$C$21))</f>
        <v>0.74098296354141613</v>
      </c>
      <c r="AF23" s="18" t="s">
        <v>641</v>
      </c>
    </row>
    <row r="24" spans="1:32" s="1" customFormat="1" x14ac:dyDescent="0.35">
      <c r="A24" s="18" t="s">
        <v>642</v>
      </c>
      <c r="B24" s="18" t="s">
        <v>643</v>
      </c>
      <c r="C24" s="23">
        <f>IF('2050'!C3*(1+$C$21)&gt;MAX('2050'!C3:AE3),MAX('2050'!C3:AE3),'2050'!C3*(1+$C$21))</f>
        <v>8.7708232011386542E-2</v>
      </c>
      <c r="D24" s="23">
        <f>IF('2050'!D3*(1+$C$21)&gt;MAX('2050'!D3:AF3),MAX('2050'!D3:AF3),'2050'!D3*(1+$C$21))</f>
        <v>0.2012591271085348</v>
      </c>
      <c r="E24" s="23">
        <f>IF('2050'!E3*(1+$C$21)&gt;MAX('2050'!E3:AG3),MAX('2050'!E3:AG3),'2050'!E3*(1+$C$21))</f>
        <v>0.32192033171520862</v>
      </c>
      <c r="F24" s="23">
        <f>IF('2050'!F3*(1+$C$21)&gt;MAX('2050'!F3:AH3),MAX('2050'!F3:AH3),'2050'!F3*(1+$C$21))</f>
        <v>0.41014814301232555</v>
      </c>
      <c r="G24" s="23">
        <f>IF('2050'!G3*(1+$C$21)&gt;MAX('2050'!G3:AI3),MAX('2050'!G3:AI3),'2050'!G3*(1+$C$21))</f>
        <v>0.5063607858386876</v>
      </c>
      <c r="H24" s="23">
        <f>IF('2050'!H3*(1+$C$21)&gt;MAX('2050'!H3:AJ3),MAX('2050'!H3:AJ3),'2050'!H3*(1+$C$21))</f>
        <v>0.58738271133239406</v>
      </c>
      <c r="I24" s="23">
        <f>IF('2050'!I3*(1+$C$21)&gt;MAX('2050'!I3:AK3),MAX('2050'!I3:AK3),'2050'!I3*(1+$C$21))</f>
        <v>0.65769872317038969</v>
      </c>
      <c r="J24" s="23">
        <f>IF('2050'!J3*(1+$C$21)&gt;MAX('2050'!J3:AL3),MAX('2050'!J3:AL3),'2050'!J3*(1+$C$21))</f>
        <v>0.73459037113992465</v>
      </c>
      <c r="K24" s="23">
        <f>IF('2050'!K3*(1+$C$21)&gt;MAX('2050'!K3:AM3),MAX('2050'!K3:AM3),'2050'!K3*(1+$C$21))</f>
        <v>0.79728438409176405</v>
      </c>
      <c r="L24" s="23">
        <f>IF('2050'!L3*(1+$C$21)&gt;MAX('2050'!L3:AN3),MAX('2050'!L3:AN3),'2050'!L3*(1+$C$21))</f>
        <v>0.79728438409176405</v>
      </c>
      <c r="M24" s="23">
        <f>IF('2050'!M3*(1+$C$21)&gt;MAX('2050'!M3:AO3),MAX('2050'!M3:AO3),'2050'!M3*(1+$C$21))</f>
        <v>0.79728438409176405</v>
      </c>
      <c r="N24" s="23">
        <f>IF('2050'!N3*(1+$C$21)&gt;MAX('2050'!N3:AP3),MAX('2050'!N3:AP3),'2050'!N3*(1+$C$21))</f>
        <v>0.79728438409176405</v>
      </c>
      <c r="O24" s="23">
        <f>IF('2050'!O3*(1+$C$21)&gt;MAX('2050'!O3:AQ3),MAX('2050'!O3:AQ3),'2050'!O3*(1+$C$21))</f>
        <v>0.79728438409176405</v>
      </c>
      <c r="P24" s="23">
        <f>IF('2050'!P3*(1+$C$21)&gt;MAX('2050'!P3:AR3),MAX('2050'!P3:AR3),'2050'!P3*(1+$C$21))</f>
        <v>0.79728438409176405</v>
      </c>
      <c r="Q24" s="23">
        <f>IF('2050'!Q3*(1+$C$21)&gt;MAX('2050'!Q3:AS3),MAX('2050'!Q3:AS3),'2050'!Q3*(1+$C$21))</f>
        <v>0.79728438409176405</v>
      </c>
      <c r="R24" s="23">
        <f>IF('2050'!R3*(1+$C$21)&gt;MAX('2050'!R3:AT3),MAX('2050'!R3:AT3),'2050'!R3*(1+$C$21))</f>
        <v>0.79728438409176405</v>
      </c>
      <c r="S24" s="23">
        <f>IF('2050'!S3*(1+$C$21)&gt;MAX('2050'!S3:AU3),MAX('2050'!S3:AU3),'2050'!S3*(1+$C$21))</f>
        <v>0.79728438409176405</v>
      </c>
      <c r="T24" s="23">
        <f>IF('2050'!T3*(1+$C$21)&gt;MAX('2050'!T3:AV3),MAX('2050'!T3:AV3),'2050'!T3*(1+$C$21))</f>
        <v>0.79728438409176405</v>
      </c>
      <c r="U24" s="23">
        <f>IF('2050'!U3*(1+$C$21)&gt;MAX('2050'!U3:AW3),MAX('2050'!U3:AW3),'2050'!U3*(1+$C$21))</f>
        <v>0.79728438409176405</v>
      </c>
      <c r="V24" s="23">
        <f>IF('2050'!V3*(1+$C$21)&gt;MAX('2050'!V3:AX3),MAX('2050'!V3:AX3),'2050'!V3*(1+$C$21))</f>
        <v>0.79728438409176405</v>
      </c>
      <c r="W24" s="23">
        <f>IF('2050'!W3*(1+$C$21)&gt;MAX('2050'!W3:AY3),MAX('2050'!W3:AY3),'2050'!W3*(1+$C$21))</f>
        <v>0.79728438409176405</v>
      </c>
      <c r="X24" s="23">
        <f>IF('2050'!X3*(1+$C$21)&gt;MAX('2050'!X3:AZ3),MAX('2050'!X3:AZ3),'2050'!X3*(1+$C$21))</f>
        <v>0.79728438409176405</v>
      </c>
      <c r="Y24" s="23">
        <f>IF('2050'!Y3*(1+$C$21)&gt;MAX('2050'!Y3:BA3),MAX('2050'!Y3:BA3),'2050'!Y3*(1+$C$21))</f>
        <v>0.79728438409176405</v>
      </c>
      <c r="Z24" s="23">
        <f>IF('2050'!Z3*(1+$C$21)&gt;MAX('2050'!Z3:BB3),MAX('2050'!Z3:BB3),'2050'!Z3*(1+$C$21))</f>
        <v>0.79728438409176405</v>
      </c>
      <c r="AA24" s="23">
        <f>IF('2050'!AA3*(1+$C$21)&gt;MAX('2050'!AA3:BC3),MAX('2050'!AA3:BC3),'2050'!AA3*(1+$C$21))</f>
        <v>0.79728438409176405</v>
      </c>
      <c r="AB24" s="23">
        <f>IF('2050'!AB3*(1+$C$21)&gt;MAX('2050'!AB3:BD3),MAX('2050'!AB3:BD3),'2050'!AB3*(1+$C$21))</f>
        <v>0.79728438409176405</v>
      </c>
      <c r="AC24" s="23">
        <f>IF('2050'!AC3*(1+$C$21)&gt;MAX('2050'!AC3:BE3),MAX('2050'!AC3:BE3),'2050'!AC3*(1+$C$21))</f>
        <v>0.79728438409176405</v>
      </c>
      <c r="AD24" s="23">
        <f>IF('2050'!AD3*(1+$C$21)&gt;MAX('2050'!AD3:BF3),MAX('2050'!AD3:BF3),'2050'!AD3*(1+$C$21))</f>
        <v>0.79728438409176405</v>
      </c>
      <c r="AE24" s="23">
        <f>IF('2050'!AE3*(1+$C$21)&gt;MAX('2050'!AE3:BG3),MAX('2050'!AE3:BG3),'2050'!AE3*(1+$C$21))</f>
        <v>0.79650743234592258</v>
      </c>
      <c r="AF24" s="18" t="s">
        <v>641</v>
      </c>
    </row>
    <row r="25" spans="1:32" s="1" customFormat="1" x14ac:dyDescent="0.35">
      <c r="A25" s="18" t="s">
        <v>646</v>
      </c>
      <c r="B25" s="18" t="s">
        <v>647</v>
      </c>
      <c r="C25" s="23">
        <f>IF('2050'!C5*(1+$C$21)&gt;MAX('2050'!C5:AE5),MAX('2050'!C5:AE5),'2050'!C5*(1+$C$21))</f>
        <v>4.1916348167536713E-2</v>
      </c>
      <c r="D25" s="23">
        <f>IF('2050'!D5*(1+$C$21)&gt;MAX('2050'!D5:AF5),MAX('2050'!D5:AF5),'2050'!D5*(1+$C$21))</f>
        <v>9.4451027942918458E-2</v>
      </c>
      <c r="E25" s="23">
        <f>IF('2050'!E5*(1+$C$21)&gt;MAX('2050'!E5:AG5),MAX('2050'!E5:AG5),'2050'!E5*(1+$C$21))</f>
        <v>0.15699304043702361</v>
      </c>
      <c r="F25" s="23">
        <f>IF('2050'!F5*(1+$C$21)&gt;MAX('2050'!F5:AH5),MAX('2050'!F5:AH5),'2050'!F5*(1+$C$21))</f>
        <v>0.23661677501407302</v>
      </c>
      <c r="G25" s="23">
        <f>IF('2050'!G5*(1+$C$21)&gt;MAX('2050'!G5:AI5),MAX('2050'!G5:AI5),'2050'!G5*(1+$C$21))</f>
        <v>0.30193813279809578</v>
      </c>
      <c r="H25" s="23">
        <f>IF('2050'!H5*(1+$C$21)&gt;MAX('2050'!H5:AJ5),MAX('2050'!H5:AJ5),'2050'!H5*(1+$C$21))</f>
        <v>0.3693724000606271</v>
      </c>
      <c r="I25" s="23">
        <f>IF('2050'!I5*(1+$C$21)&gt;MAX('2050'!I5:AK5),MAX('2050'!I5:AK5),'2050'!I5*(1+$C$21))</f>
        <v>0.43959301968145292</v>
      </c>
      <c r="J25" s="23">
        <f>IF('2050'!J5*(1+$C$21)&gt;MAX('2050'!J5:AL5),MAX('2050'!J5:AL5),'2050'!J5*(1+$C$21))</f>
        <v>0.51988282176847367</v>
      </c>
      <c r="K25" s="23">
        <f>IF('2050'!K5*(1+$C$21)&gt;MAX('2050'!K5:AM5),MAX('2050'!K5:AM5),'2050'!K5*(1+$C$21))</f>
        <v>0.60959220738480091</v>
      </c>
      <c r="L25" s="23">
        <f>IF('2050'!L5*(1+$C$21)&gt;MAX('2050'!L5:AN5),MAX('2050'!L5:AN5),'2050'!L5*(1+$C$21))</f>
        <v>0.68918604382916104</v>
      </c>
      <c r="M25" s="23">
        <f>IF('2050'!M5*(1+$C$21)&gt;MAX('2050'!M5:AO5),MAX('2050'!M5:AO5),'2050'!M5*(1+$C$21))</f>
        <v>0.76747225615405446</v>
      </c>
      <c r="N25" s="23">
        <f>IF('2050'!N5*(1+$C$21)&gt;MAX('2050'!N5:AP5),MAX('2050'!N5:AP5),'2050'!N5*(1+$C$21))</f>
        <v>0.8391796159936632</v>
      </c>
      <c r="O25" s="23">
        <f>IF('2050'!O5*(1+$C$21)&gt;MAX('2050'!O5:AQ5),MAX('2050'!O5:AQ5),'2050'!O5*(1+$C$21))</f>
        <v>0.90847158330316946</v>
      </c>
      <c r="P25" s="23">
        <f>IF('2050'!P5*(1+$C$21)&gt;MAX('2050'!P5:AR5),MAX('2050'!P5:AR5),'2050'!P5*(1+$C$21))</f>
        <v>0.97680353851226742</v>
      </c>
      <c r="Q25" s="23">
        <f>IF('2050'!Q5*(1+$C$21)&gt;MAX('2050'!Q5:AS5),MAX('2050'!Q5:AS5),'2050'!Q5*(1+$C$21))</f>
        <v>0.99215694269163979</v>
      </c>
      <c r="R25" s="23">
        <f>IF('2050'!R5*(1+$C$21)&gt;MAX('2050'!R5:AT5),MAX('2050'!R5:AT5),'2050'!R5*(1+$C$21))</f>
        <v>0.99215694269163979</v>
      </c>
      <c r="S25" s="23">
        <f>IF('2050'!S5*(1+$C$21)&gt;MAX('2050'!S5:AU5),MAX('2050'!S5:AU5),'2050'!S5*(1+$C$21))</f>
        <v>0.99215694269163979</v>
      </c>
      <c r="T25" s="23">
        <f>IF('2050'!T5*(1+$C$21)&gt;MAX('2050'!T5:AV5),MAX('2050'!T5:AV5),'2050'!T5*(1+$C$21))</f>
        <v>0.99215694269163979</v>
      </c>
      <c r="U25" s="23">
        <f>IF('2050'!U5*(1+$C$21)&gt;MAX('2050'!U5:AW5),MAX('2050'!U5:AW5),'2050'!U5*(1+$C$21))</f>
        <v>0.99215694269163979</v>
      </c>
      <c r="V25" s="23">
        <f>IF('2050'!V5*(1+$C$21)&gt;MAX('2050'!V5:AX5),MAX('2050'!V5:AX5),'2050'!V5*(1+$C$21))</f>
        <v>0.99215694269163979</v>
      </c>
      <c r="W25" s="23">
        <f>IF('2050'!W5*(1+$C$21)&gt;MAX('2050'!W5:AY5),MAX('2050'!W5:AY5),'2050'!W5*(1+$C$21))</f>
        <v>0.99215694269163979</v>
      </c>
      <c r="X25" s="23">
        <f>IF('2050'!X5*(1+$C$21)&gt;MAX('2050'!X5:AZ5),MAX('2050'!X5:AZ5),'2050'!X5*(1+$C$21))</f>
        <v>0.99215694269163979</v>
      </c>
      <c r="Y25" s="23">
        <f>IF('2050'!Y5*(1+$C$21)&gt;MAX('2050'!Y5:BA5),MAX('2050'!Y5:BA5),'2050'!Y5*(1+$C$21))</f>
        <v>0.99215694269163979</v>
      </c>
      <c r="Z25" s="23">
        <f>IF('2050'!Z5*(1+$C$21)&gt;MAX('2050'!Z5:BB5),MAX('2050'!Z5:BB5),'2050'!Z5*(1+$C$21))</f>
        <v>0.99215694269163979</v>
      </c>
      <c r="AA25" s="23">
        <f>IF('2050'!AA5*(1+$C$21)&gt;MAX('2050'!AA5:BC5),MAX('2050'!AA5:BC5),'2050'!AA5*(1+$C$21))</f>
        <v>0.99215694269163979</v>
      </c>
      <c r="AB25" s="23">
        <f>IF('2050'!AB5*(1+$C$21)&gt;MAX('2050'!AB5:BD5),MAX('2050'!AB5:BD5),'2050'!AB5*(1+$C$21))</f>
        <v>0.99215694269163979</v>
      </c>
      <c r="AC25" s="23">
        <f>IF('2050'!AC5*(1+$C$21)&gt;MAX('2050'!AC5:BE5),MAX('2050'!AC5:BE5),'2050'!AC5*(1+$C$21))</f>
        <v>0.99215694269163979</v>
      </c>
      <c r="AD25" s="23">
        <f>IF('2050'!AD5*(1+$C$21)&gt;MAX('2050'!AD5:BF5),MAX('2050'!AD5:BF5),'2050'!AD5*(1+$C$21))</f>
        <v>0.99215694269163979</v>
      </c>
      <c r="AE25" s="23">
        <f>IF('2050'!AE5*(1+$C$21)&gt;MAX('2050'!AE5:BG5),MAX('2050'!AE5:BG5),'2050'!AE5*(1+$C$21))</f>
        <v>0.99215694269163979</v>
      </c>
      <c r="AF25" s="18" t="s">
        <v>641</v>
      </c>
    </row>
    <row r="26" spans="1:32" s="1" customFormat="1" x14ac:dyDescent="0.35">
      <c r="A26" s="18" t="s">
        <v>652</v>
      </c>
      <c r="B26" s="18" t="s">
        <v>652</v>
      </c>
      <c r="C26" s="23">
        <f>IF('2050'!C9*(1+$C$21)&gt;MAX('2050'!C9:AE9),MAX('2050'!C9:AE9),'2050'!C9*(1+$C$21))</f>
        <v>5.1604449917641092E-2</v>
      </c>
      <c r="D26" s="23">
        <f>IF('2050'!D9*(1+$C$21)&gt;MAX('2050'!D9:AF9),MAX('2050'!D9:AF9),'2050'!D9*(1+$C$21))</f>
        <v>8.1685794298584913E-2</v>
      </c>
      <c r="E26" s="23">
        <f>IF('2050'!E9*(1+$C$21)&gt;MAX('2050'!E9:AG9),MAX('2050'!E9:AG9),'2050'!E9*(1+$C$21))</f>
        <v>0.11294702533800054</v>
      </c>
      <c r="F26" s="23">
        <f>IF('2050'!F9*(1+$C$21)&gt;MAX('2050'!F9:AH9),MAX('2050'!F9:AH9),'2050'!F9*(1+$C$21))</f>
        <v>0.14679342792221525</v>
      </c>
      <c r="G26" s="23">
        <f>IF('2050'!G9*(1+$C$21)&gt;MAX('2050'!G9:AI9),MAX('2050'!G9:AI9),'2050'!G9*(1+$C$21))</f>
        <v>0.18224722898492024</v>
      </c>
      <c r="H26" s="23">
        <f>IF('2050'!H9*(1+$C$21)&gt;MAX('2050'!H9:AJ9),MAX('2050'!H9:AJ9),'2050'!H9*(1+$C$21))</f>
        <v>0.21701943035289004</v>
      </c>
      <c r="I26" s="23">
        <f>IF('2050'!I9*(1+$C$21)&gt;MAX('2050'!I9:AK9),MAX('2050'!I9:AK9),'2050'!I9*(1+$C$21))</f>
        <v>0.25149609130494588</v>
      </c>
      <c r="J26" s="23">
        <f>IF('2050'!J9*(1+$C$21)&gt;MAX('2050'!J9:AL9),MAX('2050'!J9:AL9),'2050'!J9*(1+$C$21))</f>
        <v>0.28713665035368985</v>
      </c>
      <c r="K26" s="23">
        <f>IF('2050'!K9*(1+$C$21)&gt;MAX('2050'!K9:AM9),MAX('2050'!K9:AM9),'2050'!K9*(1+$C$21))</f>
        <v>0.32404431693239311</v>
      </c>
      <c r="L26" s="23">
        <f>IF('2050'!L9*(1+$C$21)&gt;MAX('2050'!L9:AN9),MAX('2050'!L9:AN9),'2050'!L9*(1+$C$21))</f>
        <v>0.33779522654131977</v>
      </c>
      <c r="M26" s="23">
        <f>IF('2050'!M9*(1+$C$21)&gt;MAX('2050'!M9:AO9),MAX('2050'!M9:AO9),'2050'!M9*(1+$C$21))</f>
        <v>0.35013325815825186</v>
      </c>
      <c r="N26" s="23">
        <f>IF('2050'!N9*(1+$C$21)&gt;MAX('2050'!N9:AP9),MAX('2050'!N9:AP9),'2050'!N9*(1+$C$21))</f>
        <v>0.35704122320408149</v>
      </c>
      <c r="O26" s="23">
        <f>IF('2050'!O9*(1+$C$21)&gt;MAX('2050'!O9:AQ9),MAX('2050'!O9:AQ9),'2050'!O9*(1+$C$21))</f>
        <v>0.35704122320408149</v>
      </c>
      <c r="P26" s="23">
        <f>IF('2050'!P9*(1+$C$21)&gt;MAX('2050'!P9:AR9),MAX('2050'!P9:AR9),'2050'!P9*(1+$C$21))</f>
        <v>0.35704122320408149</v>
      </c>
      <c r="Q26" s="23">
        <f>IF('2050'!Q9*(1+$C$21)&gt;MAX('2050'!Q9:AS9),MAX('2050'!Q9:AS9),'2050'!Q9*(1+$C$21))</f>
        <v>0.35704122320408149</v>
      </c>
      <c r="R26" s="23">
        <f>IF('2050'!R9*(1+$C$21)&gt;MAX('2050'!R9:AT9),MAX('2050'!R9:AT9),'2050'!R9*(1+$C$21))</f>
        <v>0.35704122320408149</v>
      </c>
      <c r="S26" s="23">
        <f>IF('2050'!S9*(1+$C$21)&gt;MAX('2050'!S9:AU9),MAX('2050'!S9:AU9),'2050'!S9*(1+$C$21))</f>
        <v>0.35704122320408149</v>
      </c>
      <c r="T26" s="23">
        <f>IF('2050'!T9*(1+$C$21)&gt;MAX('2050'!T9:AV9),MAX('2050'!T9:AV9),'2050'!T9*(1+$C$21))</f>
        <v>0.35704122320408149</v>
      </c>
      <c r="U26" s="23">
        <f>IF('2050'!U9*(1+$C$21)&gt;MAX('2050'!U9:AW9),MAX('2050'!U9:AW9),'2050'!U9*(1+$C$21))</f>
        <v>0.35704122320408149</v>
      </c>
      <c r="V26" s="23">
        <f>IF('2050'!V9*(1+$C$21)&gt;MAX('2050'!V9:AX9),MAX('2050'!V9:AX9),'2050'!V9*(1+$C$21))</f>
        <v>0.35704122320408149</v>
      </c>
      <c r="W26" s="23">
        <f>IF('2050'!W9*(1+$C$21)&gt;MAX('2050'!W9:AY9),MAX('2050'!W9:AY9),'2050'!W9*(1+$C$21))</f>
        <v>0.35704122320408149</v>
      </c>
      <c r="X26" s="23">
        <f>IF('2050'!X9*(1+$C$21)&gt;MAX('2050'!X9:AZ9),MAX('2050'!X9:AZ9),'2050'!X9*(1+$C$21))</f>
        <v>0.35704122320408149</v>
      </c>
      <c r="Y26" s="23">
        <f>IF('2050'!Y9*(1+$C$21)&gt;MAX('2050'!Y9:BA9),MAX('2050'!Y9:BA9),'2050'!Y9*(1+$C$21))</f>
        <v>0.35704122320408149</v>
      </c>
      <c r="Z26" s="23">
        <f>IF('2050'!Z9*(1+$C$21)&gt;MAX('2050'!Z9:BB9),MAX('2050'!Z9:BB9),'2050'!Z9*(1+$C$21))</f>
        <v>0.35704122320408149</v>
      </c>
      <c r="AA26" s="23">
        <f>IF('2050'!AA9*(1+$C$21)&gt;MAX('2050'!AA9:BC9),MAX('2050'!AA9:BC9),'2050'!AA9*(1+$C$21))</f>
        <v>0.35704122320408149</v>
      </c>
      <c r="AB26" s="23">
        <f>IF('2050'!AB9*(1+$C$21)&gt;MAX('2050'!AB9:BD9),MAX('2050'!AB9:BD9),'2050'!AB9*(1+$C$21))</f>
        <v>0.35704122320408149</v>
      </c>
      <c r="AC26" s="23">
        <f>IF('2050'!AC9*(1+$C$21)&gt;MAX('2050'!AC9:BE9),MAX('2050'!AC9:BE9),'2050'!AC9*(1+$C$21))</f>
        <v>0.35704122320408149</v>
      </c>
      <c r="AD26" s="23">
        <f>IF('2050'!AD9*(1+$C$21)&gt;MAX('2050'!AD9:BF9),MAX('2050'!AD9:BF9),'2050'!AD9*(1+$C$21))</f>
        <v>0.35704122320408149</v>
      </c>
      <c r="AE26" s="23">
        <f>IF('2050'!AE9*(1+$C$21)&gt;MAX('2050'!AE9:BG9),MAX('2050'!AE9:BG9),'2050'!AE9*(1+$C$21))</f>
        <v>0.35704122320408149</v>
      </c>
      <c r="AF26" s="18" t="s">
        <v>641</v>
      </c>
    </row>
    <row r="27" spans="1:32" s="1" customFormat="1" x14ac:dyDescent="0.35"/>
    <row r="28" spans="1:32" s="1" customFormat="1" x14ac:dyDescent="0.35"/>
    <row r="29" spans="1:32" s="1" customFormat="1" x14ac:dyDescent="0.35"/>
    <row r="30" spans="1:32" s="1" customFormat="1" x14ac:dyDescent="0.35"/>
    <row r="31" spans="1:32" s="1" customFormat="1" x14ac:dyDescent="0.35"/>
    <row r="32" spans="1:32"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hidden="1" x14ac:dyDescent="0.35"/>
    <row r="50" s="1" customFormat="1" hidden="1" x14ac:dyDescent="0.35"/>
    <row r="51" s="1" customFormat="1" hidden="1" x14ac:dyDescent="0.35"/>
    <row r="52" s="1" customFormat="1" hidden="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x14ac:dyDescent="0.35"/>
    <row r="59" x14ac:dyDescent="0.3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1FDC3-94E0-4CF7-95B1-0A26358A01AD}">
  <sheetPr>
    <tabColor theme="0" tint="-0.34998626667073579"/>
  </sheetPr>
  <dimension ref="A1:AM58"/>
  <sheetViews>
    <sheetView workbookViewId="0"/>
  </sheetViews>
  <sheetFormatPr defaultColWidth="0" defaultRowHeight="14.5" zeroHeight="1" x14ac:dyDescent="0.35"/>
  <cols>
    <col min="1" max="1" width="38.81640625" bestFit="1" customWidth="1"/>
    <col min="2" max="2" width="34.1796875" bestFit="1" customWidth="1"/>
    <col min="3" max="4" width="6.81640625" bestFit="1" customWidth="1"/>
    <col min="5" max="5" width="7" bestFit="1" customWidth="1"/>
    <col min="6" max="7" width="7.81640625" bestFit="1" customWidth="1"/>
    <col min="8" max="10" width="8.81640625" bestFit="1" customWidth="1"/>
    <col min="11" max="25" width="9.81640625" bestFit="1" customWidth="1"/>
    <col min="26" max="31" width="10.81640625" bestFit="1" customWidth="1"/>
    <col min="32" max="32" width="90.81640625" bestFit="1" customWidth="1"/>
    <col min="33" max="35" width="12" bestFit="1" customWidth="1"/>
    <col min="36" max="36" width="2" bestFit="1" customWidth="1"/>
    <col min="37" max="37" width="8.81640625" customWidth="1"/>
    <col min="38" max="39" width="0" hidden="1" customWidth="1"/>
    <col min="40" max="16384" width="8.81640625" hidden="1"/>
  </cols>
  <sheetData>
    <row r="1" spans="1:39" x14ac:dyDescent="0.35">
      <c r="A1" s="13" t="s">
        <v>637</v>
      </c>
      <c r="B1" s="13" t="s">
        <v>638</v>
      </c>
      <c r="C1" s="13">
        <v>2022</v>
      </c>
      <c r="D1" s="13">
        <v>2023</v>
      </c>
      <c r="E1" s="13">
        <v>2024</v>
      </c>
      <c r="F1" s="13">
        <v>2025</v>
      </c>
      <c r="G1" s="13">
        <v>2026</v>
      </c>
      <c r="H1" s="13">
        <v>2027</v>
      </c>
      <c r="I1" s="13">
        <v>2028</v>
      </c>
      <c r="J1" s="13">
        <v>2029</v>
      </c>
      <c r="K1" s="13">
        <v>2030</v>
      </c>
      <c r="L1" s="13">
        <v>2031</v>
      </c>
      <c r="M1" s="13">
        <v>2032</v>
      </c>
      <c r="N1" s="13">
        <v>2033</v>
      </c>
      <c r="O1" s="13">
        <v>2034</v>
      </c>
      <c r="P1" s="13">
        <v>2035</v>
      </c>
      <c r="Q1" s="13">
        <v>2036</v>
      </c>
      <c r="R1" s="13">
        <v>2037</v>
      </c>
      <c r="S1" s="13">
        <v>2038</v>
      </c>
      <c r="T1" s="13">
        <v>2039</v>
      </c>
      <c r="U1" s="13">
        <v>2040</v>
      </c>
      <c r="V1" s="13">
        <v>2041</v>
      </c>
      <c r="W1" s="13">
        <v>2042</v>
      </c>
      <c r="X1" s="13">
        <v>2043</v>
      </c>
      <c r="Y1" s="13">
        <v>2044</v>
      </c>
      <c r="Z1" s="13">
        <v>2045</v>
      </c>
      <c r="AA1" s="13">
        <v>2046</v>
      </c>
      <c r="AB1" s="13">
        <v>2047</v>
      </c>
      <c r="AC1" s="13">
        <v>2048</v>
      </c>
      <c r="AD1" s="13">
        <v>2049</v>
      </c>
      <c r="AE1" s="13">
        <v>2050</v>
      </c>
      <c r="AF1" s="13" t="s">
        <v>639</v>
      </c>
      <c r="AG1" s="1"/>
      <c r="AH1" s="1"/>
      <c r="AI1" s="1"/>
      <c r="AJ1" s="1"/>
      <c r="AK1" s="1"/>
      <c r="AL1" s="1"/>
      <c r="AM1" s="1"/>
    </row>
    <row r="2" spans="1:39" s="1" customFormat="1" x14ac:dyDescent="0.35">
      <c r="A2" s="18" t="s">
        <v>640</v>
      </c>
      <c r="B2" s="18" t="s">
        <v>18</v>
      </c>
      <c r="C2" s="23">
        <f>C23</f>
        <v>3.980265696823139E-2</v>
      </c>
      <c r="D2" s="23">
        <f t="shared" ref="D2:AE3" si="0">D23</f>
        <v>8.850590911544956E-2</v>
      </c>
      <c r="E2" s="23">
        <f t="shared" si="0"/>
        <v>0.14201963981528437</v>
      </c>
      <c r="F2" s="23">
        <f t="shared" si="0"/>
        <v>0.14499495585474967</v>
      </c>
      <c r="G2" s="23">
        <f t="shared" si="0"/>
        <v>0.22155680332441485</v>
      </c>
      <c r="H2" s="23">
        <f t="shared" si="0"/>
        <v>0.2932973813662082</v>
      </c>
      <c r="I2" s="23">
        <f t="shared" si="0"/>
        <v>0.35676815200303469</v>
      </c>
      <c r="J2" s="23">
        <f t="shared" si="0"/>
        <v>0.41483867695686349</v>
      </c>
      <c r="K2" s="23">
        <f t="shared" si="0"/>
        <v>0.47048956413588416</v>
      </c>
      <c r="L2" s="23">
        <f t="shared" si="0"/>
        <v>0.50181705151025779</v>
      </c>
      <c r="M2" s="23">
        <f t="shared" si="0"/>
        <v>0.52738423184845706</v>
      </c>
      <c r="N2" s="23">
        <f t="shared" si="0"/>
        <v>0.54916686998357245</v>
      </c>
      <c r="O2" s="23">
        <f t="shared" si="0"/>
        <v>0.57147225065915319</v>
      </c>
      <c r="P2" s="23">
        <f t="shared" si="0"/>
        <v>0.59346256921899387</v>
      </c>
      <c r="Q2" s="23">
        <f t="shared" si="0"/>
        <v>0.61294944085879144</v>
      </c>
      <c r="R2" s="23">
        <f t="shared" si="0"/>
        <v>0.62373227409205878</v>
      </c>
      <c r="S2" s="23">
        <f t="shared" si="0"/>
        <v>0.63329940307887844</v>
      </c>
      <c r="T2" s="23">
        <f t="shared" si="0"/>
        <v>0.63934798083491839</v>
      </c>
      <c r="U2" s="23">
        <f t="shared" si="0"/>
        <v>0.59828465099462425</v>
      </c>
      <c r="V2" s="23">
        <f t="shared" si="0"/>
        <v>0.60569609985231743</v>
      </c>
      <c r="W2" s="23">
        <f t="shared" si="0"/>
        <v>0.6338276647693406</v>
      </c>
      <c r="X2" s="23">
        <f t="shared" si="0"/>
        <v>0.68608341660863958</v>
      </c>
      <c r="Y2" s="23">
        <f t="shared" si="0"/>
        <v>0.74098296354141613</v>
      </c>
      <c r="Z2" s="23">
        <f t="shared" si="0"/>
        <v>0.74098296354141613</v>
      </c>
      <c r="AA2" s="23">
        <f t="shared" si="0"/>
        <v>0.74098296354141613</v>
      </c>
      <c r="AB2" s="23">
        <f t="shared" si="0"/>
        <v>0.74098296354141613</v>
      </c>
      <c r="AC2" s="23">
        <f t="shared" si="0"/>
        <v>0.74098296354141613</v>
      </c>
      <c r="AD2" s="23">
        <f t="shared" si="0"/>
        <v>0.74098296354141613</v>
      </c>
      <c r="AE2" s="23">
        <f t="shared" si="0"/>
        <v>0.74098296354141613</v>
      </c>
      <c r="AF2" s="18" t="s">
        <v>641</v>
      </c>
    </row>
    <row r="3" spans="1:39" s="1" customFormat="1" x14ac:dyDescent="0.35">
      <c r="A3" s="18" t="s">
        <v>642</v>
      </c>
      <c r="B3" s="18" t="s">
        <v>643</v>
      </c>
      <c r="C3" s="23">
        <f>C24</f>
        <v>7.9734756373987775E-2</v>
      </c>
      <c r="D3" s="23">
        <f t="shared" si="0"/>
        <v>0.18296284282594072</v>
      </c>
      <c r="E3" s="23">
        <f t="shared" si="0"/>
        <v>0.29265484701382605</v>
      </c>
      <c r="F3" s="23">
        <f t="shared" si="0"/>
        <v>0.37286194819302321</v>
      </c>
      <c r="G3" s="23">
        <f t="shared" si="0"/>
        <v>0.46032798712607964</v>
      </c>
      <c r="H3" s="23">
        <f t="shared" si="0"/>
        <v>0.53398428302944922</v>
      </c>
      <c r="I3" s="23">
        <f t="shared" si="0"/>
        <v>0.59790793015489974</v>
      </c>
      <c r="J3" s="23">
        <f t="shared" si="0"/>
        <v>0.66780942830902246</v>
      </c>
      <c r="K3" s="23">
        <f t="shared" si="0"/>
        <v>0.73068441113157845</v>
      </c>
      <c r="L3" s="23">
        <f t="shared" si="0"/>
        <v>0.79016350081549747</v>
      </c>
      <c r="M3" s="23">
        <f t="shared" si="0"/>
        <v>0.79728438409176405</v>
      </c>
      <c r="N3" s="23">
        <f t="shared" si="0"/>
        <v>0.79728438409176405</v>
      </c>
      <c r="O3" s="23">
        <f t="shared" si="0"/>
        <v>0.79728438409176405</v>
      </c>
      <c r="P3" s="23">
        <f t="shared" si="0"/>
        <v>0.79728438409176405</v>
      </c>
      <c r="Q3" s="23">
        <f t="shared" si="0"/>
        <v>0.79728438409176405</v>
      </c>
      <c r="R3" s="23">
        <f t="shared" si="0"/>
        <v>0.79728438409176405</v>
      </c>
      <c r="S3" s="23">
        <f t="shared" si="0"/>
        <v>0.79728438409176405</v>
      </c>
      <c r="T3" s="23">
        <f t="shared" si="0"/>
        <v>0.79728438409176405</v>
      </c>
      <c r="U3" s="23">
        <f t="shared" si="0"/>
        <v>0.79728438409176405</v>
      </c>
      <c r="V3" s="23">
        <f t="shared" si="0"/>
        <v>0.79728438409176405</v>
      </c>
      <c r="W3" s="23">
        <f t="shared" si="0"/>
        <v>0.79728438409176405</v>
      </c>
      <c r="X3" s="23">
        <f t="shared" si="0"/>
        <v>0.79728438409176405</v>
      </c>
      <c r="Y3" s="23">
        <f t="shared" si="0"/>
        <v>0.79728438409176405</v>
      </c>
      <c r="Z3" s="23">
        <f t="shared" si="0"/>
        <v>0.79728438409176405</v>
      </c>
      <c r="AA3" s="23">
        <f t="shared" si="0"/>
        <v>0.79728438409176405</v>
      </c>
      <c r="AB3" s="23">
        <f t="shared" si="0"/>
        <v>0.79728438409176405</v>
      </c>
      <c r="AC3" s="23">
        <f t="shared" si="0"/>
        <v>0.79728438409176405</v>
      </c>
      <c r="AD3" s="23">
        <f t="shared" si="0"/>
        <v>0.79728438409176405</v>
      </c>
      <c r="AE3" s="23">
        <f t="shared" si="0"/>
        <v>0.79650743234592258</v>
      </c>
      <c r="AF3" s="18" t="s">
        <v>641</v>
      </c>
    </row>
    <row r="4" spans="1:39" s="1" customFormat="1" x14ac:dyDescent="0.35">
      <c r="A4" s="18" t="s">
        <v>644</v>
      </c>
      <c r="B4" s="18" t="s">
        <v>645</v>
      </c>
      <c r="C4" s="23">
        <v>6.9999999999999951E-2</v>
      </c>
      <c r="D4" s="23">
        <v>0.13999999999999996</v>
      </c>
      <c r="E4" s="23">
        <v>0.20999999999999996</v>
      </c>
      <c r="F4" s="23">
        <v>0.27999999999999997</v>
      </c>
      <c r="G4" s="23">
        <v>0.35</v>
      </c>
      <c r="H4" s="23">
        <v>0.46294878783143373</v>
      </c>
      <c r="I4" s="23">
        <v>0.52219040955991891</v>
      </c>
      <c r="J4" s="23">
        <v>0.54944458986647993</v>
      </c>
      <c r="K4" s="23">
        <v>0.62679056088082685</v>
      </c>
      <c r="L4" s="23">
        <v>0.6827546116891382</v>
      </c>
      <c r="M4" s="23">
        <v>0.75678854388835404</v>
      </c>
      <c r="N4" s="23">
        <v>0.80171835629053134</v>
      </c>
      <c r="O4" s="23">
        <v>0.83899413600795536</v>
      </c>
      <c r="P4" s="23">
        <v>0.87526177176570041</v>
      </c>
      <c r="Q4" s="23">
        <v>0.87903985069245316</v>
      </c>
      <c r="R4" s="23">
        <v>0.88603728605918086</v>
      </c>
      <c r="S4" s="23">
        <v>0.88889879390633808</v>
      </c>
      <c r="T4" s="23">
        <v>0.89158903718967231</v>
      </c>
      <c r="U4" s="23">
        <v>0.89730645562557476</v>
      </c>
      <c r="V4" s="23">
        <v>0.92452298049119541</v>
      </c>
      <c r="W4" s="23">
        <v>0.93055412494863532</v>
      </c>
      <c r="X4" s="23">
        <v>0.93315340062909713</v>
      </c>
      <c r="Y4" s="23">
        <v>0.93664013771663879</v>
      </c>
      <c r="Z4" s="23">
        <v>0.95439112839592788</v>
      </c>
      <c r="AA4" s="23">
        <v>0.9594417737172708</v>
      </c>
      <c r="AB4" s="23">
        <v>0.96770727627100861</v>
      </c>
      <c r="AC4" s="23">
        <v>0.97004582514399162</v>
      </c>
      <c r="AD4" s="23">
        <v>0.97320874883297548</v>
      </c>
      <c r="AE4" s="23">
        <v>0.97575161326510729</v>
      </c>
      <c r="AF4" s="18" t="s">
        <v>702</v>
      </c>
    </row>
    <row r="5" spans="1:39" s="1" customFormat="1" x14ac:dyDescent="0.35">
      <c r="A5" s="18" t="s">
        <v>646</v>
      </c>
      <c r="B5" s="18" t="s">
        <v>647</v>
      </c>
      <c r="C5" s="23">
        <f>C25</f>
        <v>3.8105771061397009E-2</v>
      </c>
      <c r="D5" s="23">
        <f t="shared" ref="D5:AE5" si="1">D25</f>
        <v>8.5864570857198605E-2</v>
      </c>
      <c r="E5" s="23">
        <f t="shared" si="1"/>
        <v>0.14272094585183964</v>
      </c>
      <c r="F5" s="23">
        <f t="shared" si="1"/>
        <v>0.21510615910370276</v>
      </c>
      <c r="G5" s="23">
        <f t="shared" si="1"/>
        <v>0.27448921163463252</v>
      </c>
      <c r="H5" s="23">
        <f t="shared" si="1"/>
        <v>0.33579309096420645</v>
      </c>
      <c r="I5" s="23">
        <f t="shared" si="1"/>
        <v>0.39963001789222991</v>
      </c>
      <c r="J5" s="23">
        <f t="shared" si="1"/>
        <v>0.47262074706224877</v>
      </c>
      <c r="K5" s="23">
        <f t="shared" si="1"/>
        <v>0.55417473398618267</v>
      </c>
      <c r="L5" s="23">
        <f t="shared" si="1"/>
        <v>0.62653276711741912</v>
      </c>
      <c r="M5" s="23">
        <f t="shared" si="1"/>
        <v>0.6977020510491404</v>
      </c>
      <c r="N5" s="23">
        <f t="shared" si="1"/>
        <v>0.76289055999423927</v>
      </c>
      <c r="O5" s="23">
        <f t="shared" si="1"/>
        <v>0.82588325754833591</v>
      </c>
      <c r="P5" s="23">
        <f t="shared" si="1"/>
        <v>0.88800321682933403</v>
      </c>
      <c r="Q5" s="23">
        <f t="shared" si="1"/>
        <v>0.94300890550437599</v>
      </c>
      <c r="R5" s="23">
        <f t="shared" si="1"/>
        <v>0.99215694269163979</v>
      </c>
      <c r="S5" s="23">
        <f t="shared" si="1"/>
        <v>0.99215694269163979</v>
      </c>
      <c r="T5" s="23">
        <f t="shared" si="1"/>
        <v>0.99215694269163979</v>
      </c>
      <c r="U5" s="23">
        <f t="shared" si="1"/>
        <v>0.99215694269163979</v>
      </c>
      <c r="V5" s="23">
        <f t="shared" si="1"/>
        <v>0.99215694269163979</v>
      </c>
      <c r="W5" s="23">
        <f t="shared" si="1"/>
        <v>0.99215694269163979</v>
      </c>
      <c r="X5" s="23">
        <f t="shared" si="1"/>
        <v>0.99215694269163979</v>
      </c>
      <c r="Y5" s="23">
        <f t="shared" si="1"/>
        <v>0.99215694269163979</v>
      </c>
      <c r="Z5" s="23">
        <f t="shared" si="1"/>
        <v>0.99215694269163979</v>
      </c>
      <c r="AA5" s="23">
        <f t="shared" si="1"/>
        <v>0.99215694269163979</v>
      </c>
      <c r="AB5" s="23">
        <f t="shared" si="1"/>
        <v>0.99215694269163979</v>
      </c>
      <c r="AC5" s="23">
        <f t="shared" si="1"/>
        <v>0.99215694269163979</v>
      </c>
      <c r="AD5" s="23">
        <f t="shared" si="1"/>
        <v>0.99215694269163979</v>
      </c>
      <c r="AE5" s="23">
        <f t="shared" si="1"/>
        <v>0.99215694269163979</v>
      </c>
      <c r="AF5" s="18" t="s">
        <v>641</v>
      </c>
    </row>
    <row r="6" spans="1:39" s="1" customFormat="1" x14ac:dyDescent="0.35">
      <c r="A6" s="18" t="s">
        <v>163</v>
      </c>
      <c r="B6" s="18" t="s">
        <v>163</v>
      </c>
      <c r="C6" s="23">
        <v>-0.19276392180167196</v>
      </c>
      <c r="D6" s="23">
        <v>-0.32807753082455887</v>
      </c>
      <c r="E6" s="23">
        <v>-0.32575274248223718</v>
      </c>
      <c r="F6" s="23">
        <v>-0.30950102607806018</v>
      </c>
      <c r="G6" s="23">
        <v>-0.28543588271963627</v>
      </c>
      <c r="H6" s="23">
        <v>-0.25908212130935082</v>
      </c>
      <c r="I6" s="23">
        <v>-0.23387970761042787</v>
      </c>
      <c r="J6" s="23">
        <v>-0.20441357581926284</v>
      </c>
      <c r="K6" s="23">
        <v>-0.18792153631957143</v>
      </c>
      <c r="L6" s="23">
        <v>-0.16819089377774549</v>
      </c>
      <c r="M6" s="23">
        <v>-0.14230065764346644</v>
      </c>
      <c r="N6" s="23">
        <v>-0.12235189573942651</v>
      </c>
      <c r="O6" s="23">
        <v>-0.10194642367345881</v>
      </c>
      <c r="P6" s="23">
        <v>-9.2413001543162773E-2</v>
      </c>
      <c r="Q6" s="23">
        <v>-8.4449137033654267E-2</v>
      </c>
      <c r="R6" s="23">
        <v>-7.5456918929693292E-2</v>
      </c>
      <c r="S6" s="23">
        <v>-6.8596308430996802E-2</v>
      </c>
      <c r="T6" s="23">
        <v>-6.1930640974333526E-2</v>
      </c>
      <c r="U6" s="23">
        <v>-4.7073138472915638E-2</v>
      </c>
      <c r="V6" s="23">
        <v>5.1471961247627372E-3</v>
      </c>
      <c r="W6" s="23">
        <v>2.0498368795702295E-2</v>
      </c>
      <c r="X6" s="23">
        <v>3.6444237900238319E-2</v>
      </c>
      <c r="Y6" s="23">
        <v>5.5190808708419872E-2</v>
      </c>
      <c r="Z6" s="23">
        <v>7.1354855014642019E-2</v>
      </c>
      <c r="AA6" s="23">
        <v>8.8250047043224852E-2</v>
      </c>
      <c r="AB6" s="23">
        <v>0.10767150187600392</v>
      </c>
      <c r="AC6" s="23">
        <v>0.12529842336484484</v>
      </c>
      <c r="AD6" s="23">
        <v>0.1429729735264384</v>
      </c>
      <c r="AE6" s="23">
        <v>0.16147133980895809</v>
      </c>
      <c r="AF6" s="18" t="s">
        <v>641</v>
      </c>
    </row>
    <row r="7" spans="1:39" s="1" customFormat="1" x14ac:dyDescent="0.35">
      <c r="A7" s="18" t="s">
        <v>648</v>
      </c>
      <c r="B7" s="18" t="s">
        <v>649</v>
      </c>
      <c r="C7" s="23">
        <v>4.3145293777092902E-3</v>
      </c>
      <c r="D7" s="23">
        <v>1.0627801310374036E-2</v>
      </c>
      <c r="E7" s="23">
        <v>1.8930872041431866E-2</v>
      </c>
      <c r="F7" s="23">
        <v>2.9782675346012477E-2</v>
      </c>
      <c r="G7" s="23">
        <v>4.4258570425694803E-2</v>
      </c>
      <c r="H7" s="23">
        <v>6.3165705805223502E-2</v>
      </c>
      <c r="I7" s="23">
        <v>8.7516868396919856E-2</v>
      </c>
      <c r="J7" s="23">
        <v>0.11858588038068213</v>
      </c>
      <c r="K7" s="23">
        <v>0.15775171258770465</v>
      </c>
      <c r="L7" s="23">
        <v>0.20602099672141971</v>
      </c>
      <c r="M7" s="23">
        <v>0.26640954709065112</v>
      </c>
      <c r="N7" s="23">
        <v>0.33787026404402265</v>
      </c>
      <c r="O7" s="23">
        <v>0.41947768982074218</v>
      </c>
      <c r="P7" s="23">
        <v>0.50898394893590782</v>
      </c>
      <c r="Q7" s="23">
        <v>0.60538453270332993</v>
      </c>
      <c r="R7" s="23">
        <v>0.70130870340869089</v>
      </c>
      <c r="S7" s="23">
        <v>0.79153591075265595</v>
      </c>
      <c r="T7" s="23">
        <v>0.87135230100700067</v>
      </c>
      <c r="U7" s="23">
        <v>0.93794523999442958</v>
      </c>
      <c r="V7" s="23">
        <v>0.99291572864230848</v>
      </c>
      <c r="W7" s="23">
        <v>0.99291572864230848</v>
      </c>
      <c r="X7" s="23">
        <v>0.99291572864230848</v>
      </c>
      <c r="Y7" s="23">
        <v>0.99291572864230848</v>
      </c>
      <c r="Z7" s="23">
        <v>0.99291572864230848</v>
      </c>
      <c r="AA7" s="23">
        <v>0.99291572864230848</v>
      </c>
      <c r="AB7" s="23">
        <v>0.99291572864230848</v>
      </c>
      <c r="AC7" s="23">
        <v>0.99291572864230848</v>
      </c>
      <c r="AD7" s="23">
        <v>0.99291572864230848</v>
      </c>
      <c r="AE7" s="23">
        <v>0.99291572864230848</v>
      </c>
      <c r="AF7" s="18" t="s">
        <v>650</v>
      </c>
    </row>
    <row r="8" spans="1:39" s="1" customFormat="1" x14ac:dyDescent="0.35">
      <c r="A8" s="18" t="s">
        <v>159</v>
      </c>
      <c r="B8" s="18" t="s">
        <v>651</v>
      </c>
      <c r="C8" s="23">
        <v>-0.16578837372965632</v>
      </c>
      <c r="D8" s="23">
        <v>-0.17606097098738455</v>
      </c>
      <c r="E8" s="23">
        <v>-0.18633356824511246</v>
      </c>
      <c r="F8" s="23">
        <v>-0.19660616550284096</v>
      </c>
      <c r="G8" s="23">
        <v>-0.2045854975520835</v>
      </c>
      <c r="H8" s="23">
        <v>-0.21027156439283981</v>
      </c>
      <c r="I8" s="23">
        <v>-0.21366436602511044</v>
      </c>
      <c r="J8" s="23">
        <v>-0.21705716765738076</v>
      </c>
      <c r="K8" s="23">
        <v>-0.22044996928965013</v>
      </c>
      <c r="L8" s="23">
        <v>-0.18923252931491355</v>
      </c>
      <c r="M8" s="23">
        <v>-0.12340484773316934</v>
      </c>
      <c r="N8" s="23">
        <v>-2.2966924544418895E-2</v>
      </c>
      <c r="O8" s="23">
        <v>7.7470998644331268E-2</v>
      </c>
      <c r="P8" s="23">
        <v>0.17790892183307838</v>
      </c>
      <c r="Q8" s="23">
        <v>0.25563102217868527</v>
      </c>
      <c r="R8" s="23">
        <v>0.31063729968115478</v>
      </c>
      <c r="S8" s="23">
        <v>0.34292775434048683</v>
      </c>
      <c r="T8" s="23">
        <v>0.37521820899982011</v>
      </c>
      <c r="U8" s="23">
        <v>0.40750866365915511</v>
      </c>
      <c r="V8" s="23">
        <v>0.46005141154691137</v>
      </c>
      <c r="W8" s="23">
        <v>0.53284645266308317</v>
      </c>
      <c r="X8" s="23">
        <v>0.62589378700767684</v>
      </c>
      <c r="Y8" s="23">
        <v>0.71894112135226718</v>
      </c>
      <c r="Z8" s="23">
        <v>0.8119884556968624</v>
      </c>
      <c r="AA8" s="23">
        <v>0.87610084236264929</v>
      </c>
      <c r="AB8" s="23">
        <v>0.91127828134963484</v>
      </c>
      <c r="AC8" s="23">
        <v>0.91752077265781529</v>
      </c>
      <c r="AD8" s="23">
        <v>0.92376326396599562</v>
      </c>
      <c r="AE8" s="23">
        <v>0.93000575527417562</v>
      </c>
      <c r="AF8" s="18" t="s">
        <v>641</v>
      </c>
    </row>
    <row r="9" spans="1:39" s="1" customFormat="1" x14ac:dyDescent="0.35">
      <c r="A9" s="18" t="s">
        <v>652</v>
      </c>
      <c r="B9" s="18" t="s">
        <v>652</v>
      </c>
      <c r="C9" s="23">
        <f>C26</f>
        <v>4.6913136288764631E-2</v>
      </c>
      <c r="D9" s="23">
        <f t="shared" ref="D9:AE9" si="2">D26</f>
        <v>7.4259812998713551E-2</v>
      </c>
      <c r="E9" s="23">
        <f t="shared" si="2"/>
        <v>0.10267911394363685</v>
      </c>
      <c r="F9" s="23">
        <f t="shared" si="2"/>
        <v>0.13344857083837752</v>
      </c>
      <c r="G9" s="23">
        <f t="shared" si="2"/>
        <v>0.16567929907720022</v>
      </c>
      <c r="H9" s="23">
        <f t="shared" si="2"/>
        <v>0.19729039122990005</v>
      </c>
      <c r="I9" s="23">
        <f t="shared" si="2"/>
        <v>0.22863281027722351</v>
      </c>
      <c r="J9" s="23">
        <f t="shared" si="2"/>
        <v>0.26103331850335443</v>
      </c>
      <c r="K9" s="23">
        <f t="shared" si="2"/>
        <v>0.29458574266581194</v>
      </c>
      <c r="L9" s="23">
        <f t="shared" si="2"/>
        <v>0.30708656958301794</v>
      </c>
      <c r="M9" s="23">
        <f t="shared" si="2"/>
        <v>0.3183029619620471</v>
      </c>
      <c r="N9" s="23">
        <f t="shared" si="2"/>
        <v>0.32768040587935726</v>
      </c>
      <c r="O9" s="23">
        <f t="shared" si="2"/>
        <v>0.33896402551655597</v>
      </c>
      <c r="P9" s="23">
        <f t="shared" si="2"/>
        <v>0.34490193339632857</v>
      </c>
      <c r="Q9" s="23">
        <f t="shared" si="2"/>
        <v>0.35080240238111304</v>
      </c>
      <c r="R9" s="23">
        <f t="shared" si="2"/>
        <v>0.35678863918480042</v>
      </c>
      <c r="S9" s="23">
        <f t="shared" si="2"/>
        <v>0.35704122320408149</v>
      </c>
      <c r="T9" s="23">
        <f t="shared" si="2"/>
        <v>0.35704122320408149</v>
      </c>
      <c r="U9" s="23">
        <f t="shared" si="2"/>
        <v>0.35704122320408149</v>
      </c>
      <c r="V9" s="23">
        <f t="shared" si="2"/>
        <v>0.35704122320408149</v>
      </c>
      <c r="W9" s="23">
        <f t="shared" si="2"/>
        <v>0.35704122320408149</v>
      </c>
      <c r="X9" s="23">
        <f t="shared" si="2"/>
        <v>0.35704122320408149</v>
      </c>
      <c r="Y9" s="23">
        <f t="shared" si="2"/>
        <v>0.35704122320408149</v>
      </c>
      <c r="Z9" s="23">
        <f t="shared" si="2"/>
        <v>0.35704122320408149</v>
      </c>
      <c r="AA9" s="23">
        <f t="shared" si="2"/>
        <v>0.35704122320408149</v>
      </c>
      <c r="AB9" s="23">
        <f t="shared" si="2"/>
        <v>0.35704122320408149</v>
      </c>
      <c r="AC9" s="23">
        <f t="shared" si="2"/>
        <v>0.35704122320408149</v>
      </c>
      <c r="AD9" s="23">
        <f t="shared" si="2"/>
        <v>0.35704122320408149</v>
      </c>
      <c r="AE9" s="23">
        <f t="shared" si="2"/>
        <v>0.35704122320408149</v>
      </c>
      <c r="AF9" s="18" t="s">
        <v>641</v>
      </c>
    </row>
    <row r="10" spans="1:39" s="1" customFormat="1" x14ac:dyDescent="0.35">
      <c r="A10" s="18" t="s">
        <v>653</v>
      </c>
      <c r="B10" s="18" t="s">
        <v>653</v>
      </c>
      <c r="C10" s="23">
        <v>4.7591726854230958E-2</v>
      </c>
      <c r="D10" s="23">
        <v>8.6098727202997799E-2</v>
      </c>
      <c r="E10" s="23">
        <v>0.14043660023761526</v>
      </c>
      <c r="F10" s="23">
        <v>0.19758716955319006</v>
      </c>
      <c r="G10" s="23">
        <v>0.2449574690770811</v>
      </c>
      <c r="H10" s="23">
        <v>0.29583931117629553</v>
      </c>
      <c r="I10" s="23">
        <v>0.37337580697760603</v>
      </c>
      <c r="J10" s="23">
        <v>0.47459128808287404</v>
      </c>
      <c r="K10" s="23">
        <v>0.55121040477573879</v>
      </c>
      <c r="L10" s="23">
        <v>0.61016930659011615</v>
      </c>
      <c r="M10" s="23">
        <v>0.66396075095032248</v>
      </c>
      <c r="N10" s="23">
        <v>0.70352561370188915</v>
      </c>
      <c r="O10" s="23">
        <v>0.71692786836636191</v>
      </c>
      <c r="P10" s="23">
        <v>0.77751465627829586</v>
      </c>
      <c r="Q10" s="23">
        <v>0.81111533874262065</v>
      </c>
      <c r="R10" s="23">
        <v>0.83722058778239405</v>
      </c>
      <c r="S10" s="23">
        <v>0.85515835031195297</v>
      </c>
      <c r="T10" s="23">
        <v>0.87188639976936055</v>
      </c>
      <c r="U10" s="23">
        <v>0.93524500621918638</v>
      </c>
      <c r="V10" s="23">
        <v>0.96050608304805485</v>
      </c>
      <c r="W10" s="23">
        <v>0.96061298601532119</v>
      </c>
      <c r="X10" s="23">
        <v>0.96231672618872255</v>
      </c>
      <c r="Y10" s="23">
        <v>0.96430311201136121</v>
      </c>
      <c r="Z10" s="23">
        <v>0.96640266479659009</v>
      </c>
      <c r="AA10" s="23">
        <v>0.96940045265514019</v>
      </c>
      <c r="AB10" s="23">
        <v>0.97282226487816748</v>
      </c>
      <c r="AC10" s="23">
        <v>0.97685195939238845</v>
      </c>
      <c r="AD10" s="23">
        <v>0.98136796140274907</v>
      </c>
      <c r="AE10" s="23">
        <v>0.98816026282926528</v>
      </c>
      <c r="AF10" s="18" t="s">
        <v>641</v>
      </c>
    </row>
    <row r="11" spans="1:39" s="1" customFormat="1" x14ac:dyDescent="0.35">
      <c r="A11" s="18" t="s">
        <v>654</v>
      </c>
      <c r="B11" s="18" t="s">
        <v>654</v>
      </c>
      <c r="C11" s="23">
        <v>1.1993852181297771E-2</v>
      </c>
      <c r="D11" s="23">
        <v>2.6810287463071396E-2</v>
      </c>
      <c r="E11" s="23">
        <v>4.3333248866909403E-2</v>
      </c>
      <c r="F11" s="23">
        <v>6.5021705124628043E-2</v>
      </c>
      <c r="G11" s="23">
        <v>9.2871640279365827E-2</v>
      </c>
      <c r="H11" s="23">
        <v>0.1278577348544247</v>
      </c>
      <c r="I11" s="23">
        <v>0.17460802838219686</v>
      </c>
      <c r="J11" s="23">
        <v>0.21743629734691061</v>
      </c>
      <c r="K11" s="23">
        <v>0.26125958765141361</v>
      </c>
      <c r="L11" s="23">
        <v>0.29866032889633098</v>
      </c>
      <c r="M11" s="23">
        <v>0.3390475730351199</v>
      </c>
      <c r="N11" s="23">
        <v>0.38269616102200599</v>
      </c>
      <c r="O11" s="23">
        <v>0.42972174834106891</v>
      </c>
      <c r="P11" s="23">
        <v>0.47693015197262112</v>
      </c>
      <c r="Q11" s="23">
        <v>0.52173934586153947</v>
      </c>
      <c r="R11" s="23">
        <v>0.56502873474480919</v>
      </c>
      <c r="S11" s="23">
        <v>0.60899067833100229</v>
      </c>
      <c r="T11" s="23">
        <v>0.65491937588847082</v>
      </c>
      <c r="U11" s="23">
        <v>0.70247779711487812</v>
      </c>
      <c r="V11" s="23">
        <v>0.7536374355692913</v>
      </c>
      <c r="W11" s="23">
        <v>0.79989651155649344</v>
      </c>
      <c r="X11" s="23">
        <v>0.84091396835724619</v>
      </c>
      <c r="Y11" s="23">
        <v>0.87637142336073137</v>
      </c>
      <c r="Z11" s="23">
        <v>0.90795963744581309</v>
      </c>
      <c r="AA11" s="23">
        <v>0.93653009292414957</v>
      </c>
      <c r="AB11" s="23">
        <v>0.96444455460315504</v>
      </c>
      <c r="AC11" s="23">
        <v>0.9899730927657151</v>
      </c>
      <c r="AD11" s="23">
        <v>0.99612759581852373</v>
      </c>
      <c r="AE11" s="23">
        <v>0.99949098500090483</v>
      </c>
      <c r="AF11" s="18" t="s">
        <v>641</v>
      </c>
    </row>
    <row r="12" spans="1:39" s="1" customFormat="1" x14ac:dyDescent="0.35">
      <c r="A12" s="18" t="s">
        <v>655</v>
      </c>
      <c r="B12" s="18" t="s">
        <v>655</v>
      </c>
      <c r="C12" s="23">
        <v>1.2309325550998288E-2</v>
      </c>
      <c r="D12" s="23">
        <v>2.460719798193358E-2</v>
      </c>
      <c r="E12" s="23">
        <v>3.6894161950191226E-2</v>
      </c>
      <c r="F12" s="23">
        <v>4.9170749373995869E-2</v>
      </c>
      <c r="G12" s="23">
        <v>6.1437466322760391E-2</v>
      </c>
      <c r="H12" s="23">
        <v>7.3694794185228535E-2</v>
      </c>
      <c r="I12" s="23">
        <v>8.4078213032132643E-2</v>
      </c>
      <c r="J12" s="23">
        <v>9.4453136282434333E-2</v>
      </c>
      <c r="K12" s="23">
        <v>0.10776016779488598</v>
      </c>
      <c r="L12" s="23">
        <v>0.12089568844539463</v>
      </c>
      <c r="M12" s="23">
        <v>0.13397869744660959</v>
      </c>
      <c r="N12" s="23">
        <v>0.14701250127148252</v>
      </c>
      <c r="O12" s="23">
        <v>0.15999950470758009</v>
      </c>
      <c r="P12" s="23">
        <v>0.17294199027064061</v>
      </c>
      <c r="Q12" s="23">
        <v>0.18392397000252461</v>
      </c>
      <c r="R12" s="23">
        <v>0.19486566829733187</v>
      </c>
      <c r="S12" s="23">
        <v>0.20576904970392962</v>
      </c>
      <c r="T12" s="23">
        <v>0.21663598295900841</v>
      </c>
      <c r="U12" s="23">
        <v>0.22812386719340277</v>
      </c>
      <c r="V12" s="23">
        <v>0.23946509347688744</v>
      </c>
      <c r="W12" s="23">
        <v>0.25074796714999081</v>
      </c>
      <c r="X12" s="23">
        <v>0.26197588090601776</v>
      </c>
      <c r="Y12" s="23">
        <v>0.27315151885608002</v>
      </c>
      <c r="Z12" s="23">
        <v>0.28427743054614829</v>
      </c>
      <c r="AA12" s="23">
        <v>0.29308037438648704</v>
      </c>
      <c r="AB12" s="23">
        <v>0.30183832404628336</v>
      </c>
      <c r="AC12" s="23">
        <v>0.31055347391761462</v>
      </c>
      <c r="AD12" s="23">
        <v>0.31922791137079648</v>
      </c>
      <c r="AE12" s="23">
        <v>0.32786362197389179</v>
      </c>
      <c r="AF12" s="18" t="s">
        <v>641</v>
      </c>
    </row>
    <row r="13" spans="1:39" s="1" customFormat="1" x14ac:dyDescent="0.35">
      <c r="A13" s="18" t="s">
        <v>656</v>
      </c>
      <c r="B13" s="18" t="s">
        <v>656</v>
      </c>
      <c r="C13" s="23">
        <v>1.2051229428170199E-2</v>
      </c>
      <c r="D13" s="23">
        <v>1.6206339661671346E-2</v>
      </c>
      <c r="E13" s="23">
        <v>6.4447644453304387E-3</v>
      </c>
      <c r="F13" s="23">
        <v>-9.005854019424487E-3</v>
      </c>
      <c r="G13" s="23">
        <v>-3.0100770184133992E-2</v>
      </c>
      <c r="H13" s="23">
        <v>-5.4796861904161061E-2</v>
      </c>
      <c r="I13" s="23">
        <v>-7.9789688516768695E-2</v>
      </c>
      <c r="J13" s="23">
        <v>-0.10119942547744065</v>
      </c>
      <c r="K13" s="23">
        <v>-0.1259931185569475</v>
      </c>
      <c r="L13" s="23">
        <v>-0.14691967459086916</v>
      </c>
      <c r="M13" s="23">
        <v>-0.18091587941456733</v>
      </c>
      <c r="N13" s="23">
        <v>-0.22402525273318541</v>
      </c>
      <c r="O13" s="23">
        <v>-0.27783617576323627</v>
      </c>
      <c r="P13" s="23">
        <v>-0.33732208111439693</v>
      </c>
      <c r="Q13" s="23">
        <v>-0.39686476410043781</v>
      </c>
      <c r="R13" s="23">
        <v>-0.44619781592679741</v>
      </c>
      <c r="S13" s="23">
        <v>-0.48962507759738</v>
      </c>
      <c r="T13" s="23">
        <v>-0.51159473520038024</v>
      </c>
      <c r="U13" s="23">
        <v>-0.554482488508939</v>
      </c>
      <c r="V13" s="23">
        <v>-0.62717511651362545</v>
      </c>
      <c r="W13" s="23">
        <v>-0.70228083403639274</v>
      </c>
      <c r="X13" s="23">
        <v>-0.77818133897646424</v>
      </c>
      <c r="Y13" s="23">
        <v>-0.8547014053795694</v>
      </c>
      <c r="Z13" s="23">
        <v>-0.90812529768553851</v>
      </c>
      <c r="AA13" s="23">
        <v>-0.95002686634455868</v>
      </c>
      <c r="AB13" s="23">
        <v>-0.99694379276420197</v>
      </c>
      <c r="AC13" s="23">
        <v>-1.0505757858394189</v>
      </c>
      <c r="AD13" s="23">
        <v>-1.1193993413587469</v>
      </c>
      <c r="AE13" s="23">
        <v>-1.2091031102266991</v>
      </c>
      <c r="AF13" s="18" t="s">
        <v>641</v>
      </c>
    </row>
    <row r="14" spans="1:39" s="1" customFormat="1" x14ac:dyDescent="0.35">
      <c r="A14" s="18" t="s">
        <v>657</v>
      </c>
      <c r="B14" s="18" t="s">
        <v>658</v>
      </c>
      <c r="C14" s="23">
        <v>4.1471494828099344E-2</v>
      </c>
      <c r="D14" s="23">
        <v>7.2367085217072913E-2</v>
      </c>
      <c r="E14" s="23">
        <v>0.10156860041337747</v>
      </c>
      <c r="F14" s="23">
        <v>0.14184752473209952</v>
      </c>
      <c r="G14" s="23">
        <v>0.21498034269906582</v>
      </c>
      <c r="H14" s="23">
        <v>0.26184049585460706</v>
      </c>
      <c r="I14" s="23">
        <v>0.29693520803009255</v>
      </c>
      <c r="J14" s="23">
        <v>0.33270128868369669</v>
      </c>
      <c r="K14" s="23">
        <v>0.38853602079457739</v>
      </c>
      <c r="L14" s="23">
        <v>0.43591358252249096</v>
      </c>
      <c r="M14" s="23">
        <v>0.51202430477631555</v>
      </c>
      <c r="N14" s="23">
        <v>0.56616584228179634</v>
      </c>
      <c r="O14" s="23">
        <v>0.6171142174653973</v>
      </c>
      <c r="P14" s="23">
        <v>0.6832897674310966</v>
      </c>
      <c r="Q14" s="23">
        <v>0.75765707800600834</v>
      </c>
      <c r="R14" s="23">
        <v>0.8053105596375062</v>
      </c>
      <c r="S14" s="23">
        <v>0.82982090094297023</v>
      </c>
      <c r="T14" s="23">
        <v>0.85659334777631313</v>
      </c>
      <c r="U14" s="23">
        <v>0.90028689257964012</v>
      </c>
      <c r="V14" s="23">
        <v>0.91033510098828829</v>
      </c>
      <c r="W14" s="23">
        <v>0.93243157819423717</v>
      </c>
      <c r="X14" s="23">
        <v>0.93660261434679193</v>
      </c>
      <c r="Y14" s="23">
        <v>0.94156168910777005</v>
      </c>
      <c r="Z14" s="23">
        <v>0.94211122044953866</v>
      </c>
      <c r="AA14" s="23">
        <v>0.94770302333378154</v>
      </c>
      <c r="AB14" s="23">
        <v>0.94822952888278056</v>
      </c>
      <c r="AC14" s="23">
        <v>0.9515528571159011</v>
      </c>
      <c r="AD14" s="23">
        <v>0.95239639138623255</v>
      </c>
      <c r="AE14" s="23">
        <v>0.95335963451946415</v>
      </c>
      <c r="AF14" s="18" t="s">
        <v>641</v>
      </c>
    </row>
    <row r="15" spans="1:39" s="1" customFormat="1" x14ac:dyDescent="0.35">
      <c r="A15" s="18" t="s">
        <v>659</v>
      </c>
      <c r="B15" s="18" t="s">
        <v>658</v>
      </c>
      <c r="C15" s="23">
        <v>4.1471494828099344E-2</v>
      </c>
      <c r="D15" s="23">
        <v>7.2367085217072913E-2</v>
      </c>
      <c r="E15" s="23">
        <v>0.10156860041337747</v>
      </c>
      <c r="F15" s="23">
        <v>0.14184752473209952</v>
      </c>
      <c r="G15" s="23">
        <v>0.21498034269906582</v>
      </c>
      <c r="H15" s="23">
        <v>0.26184049585460706</v>
      </c>
      <c r="I15" s="23">
        <v>0.29693520803009255</v>
      </c>
      <c r="J15" s="23">
        <v>0.33270128868369669</v>
      </c>
      <c r="K15" s="23">
        <v>0.38853602079457739</v>
      </c>
      <c r="L15" s="23">
        <v>0.43591358252249096</v>
      </c>
      <c r="M15" s="23">
        <v>0.51202430477631555</v>
      </c>
      <c r="N15" s="23">
        <v>0.56616584228179634</v>
      </c>
      <c r="O15" s="23">
        <v>0.6171142174653973</v>
      </c>
      <c r="P15" s="23">
        <v>0.6832897674310966</v>
      </c>
      <c r="Q15" s="23">
        <v>0.75765707800600834</v>
      </c>
      <c r="R15" s="23">
        <v>0.8053105596375062</v>
      </c>
      <c r="S15" s="23">
        <v>0.82982090094297023</v>
      </c>
      <c r="T15" s="23">
        <v>0.85659334777631313</v>
      </c>
      <c r="U15" s="23">
        <v>0.90028689257964012</v>
      </c>
      <c r="V15" s="23">
        <v>0.91033510098828829</v>
      </c>
      <c r="W15" s="23">
        <v>0.93243157819423717</v>
      </c>
      <c r="X15" s="23">
        <v>0.93660261434679193</v>
      </c>
      <c r="Y15" s="23">
        <v>0.94156168910777005</v>
      </c>
      <c r="Z15" s="23">
        <v>0.94211122044953866</v>
      </c>
      <c r="AA15" s="23">
        <v>0.94770302333378154</v>
      </c>
      <c r="AB15" s="23">
        <v>0.94822952888278056</v>
      </c>
      <c r="AC15" s="23">
        <v>0.9515528571159011</v>
      </c>
      <c r="AD15" s="23">
        <v>0.95239639138623255</v>
      </c>
      <c r="AE15" s="23">
        <v>0.95335963451946415</v>
      </c>
      <c r="AF15" s="18" t="s">
        <v>641</v>
      </c>
    </row>
    <row r="16" spans="1:39" s="1" customFormat="1" x14ac:dyDescent="0.35">
      <c r="A16" s="18" t="s">
        <v>660</v>
      </c>
      <c r="B16" s="18" t="s">
        <v>661</v>
      </c>
      <c r="C16" s="23">
        <v>2.4937114625805494E-2</v>
      </c>
      <c r="D16" s="23">
        <v>5.555906430406235E-2</v>
      </c>
      <c r="E16" s="23">
        <v>8.3225187026505859E-2</v>
      </c>
      <c r="F16" s="23">
        <v>0.11412610014230627</v>
      </c>
      <c r="G16" s="23">
        <v>0.14996895340737604</v>
      </c>
      <c r="H16" s="23">
        <v>0.18882212416688463</v>
      </c>
      <c r="I16" s="23">
        <v>0.22722534180507484</v>
      </c>
      <c r="J16" s="23">
        <v>0.26984065221778902</v>
      </c>
      <c r="K16" s="23">
        <v>0.31287541543929004</v>
      </c>
      <c r="L16" s="23">
        <v>0.34072746359385309</v>
      </c>
      <c r="M16" s="23">
        <v>0.3693368013150094</v>
      </c>
      <c r="N16" s="23">
        <v>0.40825022194320287</v>
      </c>
      <c r="O16" s="23">
        <v>0.45744184155731871</v>
      </c>
      <c r="P16" s="23">
        <v>0.50601995665745447</v>
      </c>
      <c r="Q16" s="23">
        <v>0.55304164568386294</v>
      </c>
      <c r="R16" s="23">
        <v>0.59826572539764622</v>
      </c>
      <c r="S16" s="23">
        <v>0.64251025500803627</v>
      </c>
      <c r="T16" s="23">
        <v>0.68581261310130814</v>
      </c>
      <c r="U16" s="23">
        <v>0.72974221386597959</v>
      </c>
      <c r="V16" s="23">
        <v>0.77280056318932977</v>
      </c>
      <c r="W16" s="23">
        <v>0.81109588375334574</v>
      </c>
      <c r="X16" s="23">
        <v>0.84622093274711407</v>
      </c>
      <c r="Y16" s="23">
        <v>0.88048966419717967</v>
      </c>
      <c r="Z16" s="23">
        <v>0.90473560333637038</v>
      </c>
      <c r="AA16" s="23">
        <v>0.92398813998160378</v>
      </c>
      <c r="AB16" s="23">
        <v>0.94309871837848491</v>
      </c>
      <c r="AC16" s="23">
        <v>0.94462589358997551</v>
      </c>
      <c r="AD16" s="23">
        <v>0.94612426418718354</v>
      </c>
      <c r="AE16" s="23">
        <v>0.94623525695853528</v>
      </c>
      <c r="AF16" s="18" t="s">
        <v>641</v>
      </c>
    </row>
    <row r="17" spans="1:32" s="1" customFormat="1" x14ac:dyDescent="0.35">
      <c r="A17" s="18" t="s">
        <v>720</v>
      </c>
      <c r="B17" s="18" t="s">
        <v>720</v>
      </c>
      <c r="C17" s="23">
        <v>2.6157725033925661E-3</v>
      </c>
      <c r="D17" s="23">
        <v>4.2411802728417039E-3</v>
      </c>
      <c r="E17" s="23">
        <v>6.675511908946925E-3</v>
      </c>
      <c r="F17" s="23">
        <v>1.0315669308899296E-2</v>
      </c>
      <c r="G17" s="23">
        <v>1.5747555273314208E-2</v>
      </c>
      <c r="H17" s="23">
        <v>2.3836793939875034E-2</v>
      </c>
      <c r="I17" s="23">
        <v>3.5830791271182279E-2</v>
      </c>
      <c r="J17" s="23">
        <v>5.3517495813629988E-2</v>
      </c>
      <c r="K17" s="23">
        <v>7.9372819402076744E-2</v>
      </c>
      <c r="L17" s="23">
        <v>0.11669293779224264</v>
      </c>
      <c r="M17" s="23">
        <v>0.16957161055229844</v>
      </c>
      <c r="N17" s="23">
        <v>0.24063217022177366</v>
      </c>
      <c r="O17" s="23">
        <v>0.33579412509591794</v>
      </c>
      <c r="P17" s="23">
        <v>0.43113374081928113</v>
      </c>
      <c r="Q17" s="23">
        <v>0.52633349587411027</v>
      </c>
      <c r="R17" s="23">
        <v>0.62072054704421487</v>
      </c>
      <c r="S17" s="23">
        <v>0.71338390997508971</v>
      </c>
      <c r="T17" s="23">
        <v>0.80268305682501162</v>
      </c>
      <c r="U17" s="23">
        <v>0.88573005378965708</v>
      </c>
      <c r="V17" s="23">
        <v>0.95817032005412983</v>
      </c>
      <c r="W17" s="23">
        <v>1</v>
      </c>
      <c r="X17" s="23">
        <v>1</v>
      </c>
      <c r="Y17" s="23">
        <v>1</v>
      </c>
      <c r="Z17" s="23">
        <v>1</v>
      </c>
      <c r="AA17" s="23">
        <v>1</v>
      </c>
      <c r="AB17" s="23">
        <v>1</v>
      </c>
      <c r="AC17" s="23">
        <v>1</v>
      </c>
      <c r="AD17" s="23">
        <v>1</v>
      </c>
      <c r="AE17" s="23">
        <v>1</v>
      </c>
      <c r="AF17" s="18" t="s">
        <v>662</v>
      </c>
    </row>
    <row r="18" spans="1:32" s="1" customFormat="1" x14ac:dyDescent="0.35">
      <c r="A18" s="18" t="s">
        <v>663</v>
      </c>
      <c r="B18" s="18" t="s">
        <v>663</v>
      </c>
      <c r="C18" s="23">
        <v>1.1603429686296658E-3</v>
      </c>
      <c r="D18" s="23">
        <v>1.8586024541767212E-3</v>
      </c>
      <c r="E18" s="23">
        <v>2.8135749858807825E-3</v>
      </c>
      <c r="F18" s="23">
        <v>4.1279457822046518E-3</v>
      </c>
      <c r="G18" s="23">
        <v>5.9523198302271051E-3</v>
      </c>
      <c r="H18" s="23">
        <v>8.5023360887200288E-3</v>
      </c>
      <c r="I18" s="23">
        <v>1.2089473053687256E-2</v>
      </c>
      <c r="J18" s="23">
        <v>1.7165545686365115E-2</v>
      </c>
      <c r="K18" s="23">
        <v>2.437747086306926E-2</v>
      </c>
      <c r="L18" s="23">
        <v>3.4645992709349489E-2</v>
      </c>
      <c r="M18" s="23">
        <v>4.926152213722168E-2</v>
      </c>
      <c r="N18" s="23">
        <v>6.988413684516781E-2</v>
      </c>
      <c r="O18" s="23">
        <v>9.8872174017216888E-2</v>
      </c>
      <c r="P18" s="23">
        <v>0.13791309407677432</v>
      </c>
      <c r="Q18" s="23">
        <v>0.18981704916910544</v>
      </c>
      <c r="R18" s="23">
        <v>0.25665485786654346</v>
      </c>
      <c r="S18" s="23">
        <v>0.33849497698139686</v>
      </c>
      <c r="T18" s="23">
        <v>0.44219335626636547</v>
      </c>
      <c r="U18" s="23">
        <v>0.54917423970152834</v>
      </c>
      <c r="V18" s="23">
        <v>0.66211428864814914</v>
      </c>
      <c r="W18" s="23">
        <v>0.72874672690866149</v>
      </c>
      <c r="X18" s="23">
        <v>0.75185432390340745</v>
      </c>
      <c r="Y18" s="23">
        <v>0.78083209255361019</v>
      </c>
      <c r="Z18" s="23">
        <v>0.8156903013811162</v>
      </c>
      <c r="AA18" s="23">
        <v>0.85694922215947011</v>
      </c>
      <c r="AB18" s="23">
        <v>0.90464308329482634</v>
      </c>
      <c r="AC18" s="23">
        <v>0.95923054542965203</v>
      </c>
      <c r="AD18" s="23">
        <v>1</v>
      </c>
      <c r="AE18" s="23">
        <v>0.78083209255361019</v>
      </c>
      <c r="AF18" s="18"/>
    </row>
    <row r="19" spans="1:32" s="1" customFormat="1" x14ac:dyDescent="0.35">
      <c r="A19" s="18" t="s">
        <v>701</v>
      </c>
      <c r="B19" s="18"/>
      <c r="C19" s="23">
        <v>0</v>
      </c>
      <c r="D19" s="23">
        <f>C19+0.04</f>
        <v>0.04</v>
      </c>
      <c r="E19" s="23">
        <f t="shared" ref="E19:O19" si="3">D19+0.04</f>
        <v>0.08</v>
      </c>
      <c r="F19" s="23">
        <f t="shared" si="3"/>
        <v>0.12</v>
      </c>
      <c r="G19" s="23">
        <f t="shared" si="3"/>
        <v>0.16</v>
      </c>
      <c r="H19" s="23">
        <f t="shared" si="3"/>
        <v>0.2</v>
      </c>
      <c r="I19" s="23">
        <f t="shared" si="3"/>
        <v>0.24000000000000002</v>
      </c>
      <c r="J19" s="23">
        <f t="shared" si="3"/>
        <v>0.28000000000000003</v>
      </c>
      <c r="K19" s="23">
        <f t="shared" si="3"/>
        <v>0.32</v>
      </c>
      <c r="L19" s="23">
        <f t="shared" si="3"/>
        <v>0.36</v>
      </c>
      <c r="M19" s="23">
        <f t="shared" si="3"/>
        <v>0.39999999999999997</v>
      </c>
      <c r="N19" s="23">
        <f t="shared" si="3"/>
        <v>0.43999999999999995</v>
      </c>
      <c r="O19" s="23">
        <f t="shared" si="3"/>
        <v>0.47999999999999993</v>
      </c>
      <c r="P19" s="23">
        <f>O19+0.08</f>
        <v>0.55999999999999994</v>
      </c>
      <c r="Q19" s="23">
        <f t="shared" ref="Q19:U19" si="4">P19+0.08</f>
        <v>0.6399999999999999</v>
      </c>
      <c r="R19" s="23">
        <f t="shared" si="4"/>
        <v>0.71999999999999986</v>
      </c>
      <c r="S19" s="23">
        <f t="shared" si="4"/>
        <v>0.79999999999999982</v>
      </c>
      <c r="T19" s="23">
        <f t="shared" si="4"/>
        <v>0.87999999999999978</v>
      </c>
      <c r="U19" s="23">
        <f t="shared" si="4"/>
        <v>0.95999999999999974</v>
      </c>
      <c r="V19" s="23">
        <f>U19+0.04</f>
        <v>0.99999999999999978</v>
      </c>
      <c r="W19" s="23">
        <f>V19</f>
        <v>0.99999999999999978</v>
      </c>
      <c r="X19" s="23">
        <f t="shared" ref="X19:AE19" si="5">W19</f>
        <v>0.99999999999999978</v>
      </c>
      <c r="Y19" s="23">
        <f t="shared" si="5"/>
        <v>0.99999999999999978</v>
      </c>
      <c r="Z19" s="23">
        <f t="shared" si="5"/>
        <v>0.99999999999999978</v>
      </c>
      <c r="AA19" s="23">
        <f t="shared" si="5"/>
        <v>0.99999999999999978</v>
      </c>
      <c r="AB19" s="23">
        <f t="shared" si="5"/>
        <v>0.99999999999999978</v>
      </c>
      <c r="AC19" s="23">
        <f t="shared" si="5"/>
        <v>0.99999999999999978</v>
      </c>
      <c r="AD19" s="23">
        <f t="shared" si="5"/>
        <v>0.99999999999999978</v>
      </c>
      <c r="AE19" s="23">
        <f t="shared" si="5"/>
        <v>0.99999999999999978</v>
      </c>
      <c r="AF19" s="18" t="s">
        <v>702</v>
      </c>
    </row>
    <row r="20" spans="1:32" s="1" customFormat="1" x14ac:dyDescent="0.35"/>
    <row r="21" spans="1:32" s="1" customFormat="1" x14ac:dyDescent="0.35">
      <c r="A21" s="20" t="s">
        <v>703</v>
      </c>
      <c r="C21" s="37">
        <v>0.25</v>
      </c>
    </row>
    <row r="22" spans="1:32" s="1" customFormat="1" x14ac:dyDescent="0.35"/>
    <row r="23" spans="1:32" s="1" customFormat="1" x14ac:dyDescent="0.35">
      <c r="A23" s="18" t="s">
        <v>640</v>
      </c>
      <c r="B23" s="18" t="s">
        <v>18</v>
      </c>
      <c r="C23" s="23">
        <f>IF('2050'!C2*(1+$C$21)&gt;MAX('2050'!C2:AE2),MAX('2050'!C2:AE2),'2050'!C2*(1+$C$21))</f>
        <v>3.980265696823139E-2</v>
      </c>
      <c r="D23" s="23">
        <f>IF('2050'!D2*(1+$C$21)&gt;MAX('2050'!D2:AF2),MAX('2050'!D2:AF2),'2050'!D2*(1+$C$21))</f>
        <v>8.850590911544956E-2</v>
      </c>
      <c r="E23" s="23">
        <f>IF('2050'!E2*(1+$C$21)&gt;MAX('2050'!E2:AG2),MAX('2050'!E2:AG2),'2050'!E2*(1+$C$21))</f>
        <v>0.14201963981528437</v>
      </c>
      <c r="F23" s="23">
        <f>IF('2050'!F2*(1+$C$21)&gt;MAX('2050'!F2:AH2),MAX('2050'!F2:AH2),'2050'!F2*(1+$C$21))</f>
        <v>0.14499495585474967</v>
      </c>
      <c r="G23" s="23">
        <f>IF('2050'!G2*(1+$C$21)&gt;MAX('2050'!G2:AI2),MAX('2050'!G2:AI2),'2050'!G2*(1+$C$21))</f>
        <v>0.22155680332441485</v>
      </c>
      <c r="H23" s="23">
        <f>IF('2050'!H2*(1+$C$21)&gt;MAX('2050'!H2:AJ2),MAX('2050'!H2:AJ2),'2050'!H2*(1+$C$21))</f>
        <v>0.2932973813662082</v>
      </c>
      <c r="I23" s="23">
        <f>IF('2050'!I2*(1+$C$21)&gt;MAX('2050'!I2:AK2),MAX('2050'!I2:AK2),'2050'!I2*(1+$C$21))</f>
        <v>0.35676815200303469</v>
      </c>
      <c r="J23" s="23">
        <f>IF('2050'!J2*(1+$C$21)&gt;MAX('2050'!J2:AL2),MAX('2050'!J2:AL2),'2050'!J2*(1+$C$21))</f>
        <v>0.41483867695686349</v>
      </c>
      <c r="K23" s="23">
        <f>IF('2050'!K2*(1+$C$21)&gt;MAX('2050'!K2:AM2),MAX('2050'!K2:AM2),'2050'!K2*(1+$C$21))</f>
        <v>0.47048956413588416</v>
      </c>
      <c r="L23" s="23">
        <f>IF('2050'!L2*(1+$C$21)&gt;MAX('2050'!L2:AN2),MAX('2050'!L2:AN2),'2050'!L2*(1+$C$21))</f>
        <v>0.50181705151025779</v>
      </c>
      <c r="M23" s="23">
        <f>IF('2050'!M2*(1+$C$21)&gt;MAX('2050'!M2:AO2),MAX('2050'!M2:AO2),'2050'!M2*(1+$C$21))</f>
        <v>0.52738423184845706</v>
      </c>
      <c r="N23" s="23">
        <f>IF('2050'!N2*(1+$C$21)&gt;MAX('2050'!N2:AP2),MAX('2050'!N2:AP2),'2050'!N2*(1+$C$21))</f>
        <v>0.54916686998357245</v>
      </c>
      <c r="O23" s="23">
        <f>IF('2050'!O2*(1+$C$21)&gt;MAX('2050'!O2:AQ2),MAX('2050'!O2:AQ2),'2050'!O2*(1+$C$21))</f>
        <v>0.57147225065915319</v>
      </c>
      <c r="P23" s="23">
        <f>IF('2050'!P2*(1+$C$21)&gt;MAX('2050'!P2:AR2),MAX('2050'!P2:AR2),'2050'!P2*(1+$C$21))</f>
        <v>0.59346256921899387</v>
      </c>
      <c r="Q23" s="23">
        <f>IF('2050'!Q2*(1+$C$21)&gt;MAX('2050'!Q2:AS2),MAX('2050'!Q2:AS2),'2050'!Q2*(1+$C$21))</f>
        <v>0.61294944085879144</v>
      </c>
      <c r="R23" s="23">
        <f>IF('2050'!R2*(1+$C$21)&gt;MAX('2050'!R2:AT2),MAX('2050'!R2:AT2),'2050'!R2*(1+$C$21))</f>
        <v>0.62373227409205878</v>
      </c>
      <c r="S23" s="23">
        <f>IF('2050'!S2*(1+$C$21)&gt;MAX('2050'!S2:AU2),MAX('2050'!S2:AU2),'2050'!S2*(1+$C$21))</f>
        <v>0.63329940307887844</v>
      </c>
      <c r="T23" s="23">
        <f>IF('2050'!T2*(1+$C$21)&gt;MAX('2050'!T2:AV2),MAX('2050'!T2:AV2),'2050'!T2*(1+$C$21))</f>
        <v>0.63934798083491839</v>
      </c>
      <c r="U23" s="23">
        <f>IF('2050'!U2*(1+$C$21)&gt;MAX('2050'!U2:AW2),MAX('2050'!U2:AW2),'2050'!U2*(1+$C$21))</f>
        <v>0.59828465099462425</v>
      </c>
      <c r="V23" s="23">
        <f>IF('2050'!V2*(1+$C$21)&gt;MAX('2050'!V2:AX2),MAX('2050'!V2:AX2),'2050'!V2*(1+$C$21))</f>
        <v>0.60569609985231743</v>
      </c>
      <c r="W23" s="23">
        <f>IF('2050'!W2*(1+$C$21)&gt;MAX('2050'!W2:AY2),MAX('2050'!W2:AY2),'2050'!W2*(1+$C$21))</f>
        <v>0.6338276647693406</v>
      </c>
      <c r="X23" s="23">
        <f>IF('2050'!X2*(1+$C$21)&gt;MAX('2050'!X2:AZ2),MAX('2050'!X2:AZ2),'2050'!X2*(1+$C$21))</f>
        <v>0.68608341660863958</v>
      </c>
      <c r="Y23" s="23">
        <f>IF('2050'!Y2*(1+$C$21)&gt;MAX('2050'!Y2:BA2),MAX('2050'!Y2:BA2),'2050'!Y2*(1+$C$21))</f>
        <v>0.74098296354141613</v>
      </c>
      <c r="Z23" s="23">
        <f>IF('2050'!Z2*(1+$C$21)&gt;MAX('2050'!Z2:BB2),MAX('2050'!Z2:BB2),'2050'!Z2*(1+$C$21))</f>
        <v>0.74098296354141613</v>
      </c>
      <c r="AA23" s="23">
        <f>IF('2050'!AA2*(1+$C$21)&gt;MAX('2050'!AA2:BC2),MAX('2050'!AA2:BC2),'2050'!AA2*(1+$C$21))</f>
        <v>0.74098296354141613</v>
      </c>
      <c r="AB23" s="23">
        <f>IF('2050'!AB2*(1+$C$21)&gt;MAX('2050'!AB2:BD2),MAX('2050'!AB2:BD2),'2050'!AB2*(1+$C$21))</f>
        <v>0.74098296354141613</v>
      </c>
      <c r="AC23" s="23">
        <f>IF('2050'!AC2*(1+$C$21)&gt;MAX('2050'!AC2:BE2),MAX('2050'!AC2:BE2),'2050'!AC2*(1+$C$21))</f>
        <v>0.74098296354141613</v>
      </c>
      <c r="AD23" s="23">
        <f>IF('2050'!AD2*(1+$C$21)&gt;MAX('2050'!AD2:BF2),MAX('2050'!AD2:BF2),'2050'!AD2*(1+$C$21))</f>
        <v>0.74098296354141613</v>
      </c>
      <c r="AE23" s="23">
        <f>IF('2050'!AE2*(1+$C$21)&gt;MAX('2050'!AE2:BG2),MAX('2050'!AE2:BG2),'2050'!AE2*(1+$C$21))</f>
        <v>0.74098296354141613</v>
      </c>
      <c r="AF23" s="18" t="s">
        <v>641</v>
      </c>
    </row>
    <row r="24" spans="1:32" s="1" customFormat="1" x14ac:dyDescent="0.35">
      <c r="A24" s="18" t="s">
        <v>642</v>
      </c>
      <c r="B24" s="18" t="s">
        <v>643</v>
      </c>
      <c r="C24" s="23">
        <f>IF('2050'!C3*(1+$C$21)&gt;MAX('2050'!C3:AE3),MAX('2050'!C3:AE3),'2050'!C3*(1+$C$21))</f>
        <v>7.9734756373987775E-2</v>
      </c>
      <c r="D24" s="23">
        <f>IF('2050'!D3*(1+$C$21)&gt;MAX('2050'!D3:AF3),MAX('2050'!D3:AF3),'2050'!D3*(1+$C$21))</f>
        <v>0.18296284282594072</v>
      </c>
      <c r="E24" s="23">
        <f>IF('2050'!E3*(1+$C$21)&gt;MAX('2050'!E3:AG3),MAX('2050'!E3:AG3),'2050'!E3*(1+$C$21))</f>
        <v>0.29265484701382605</v>
      </c>
      <c r="F24" s="23">
        <f>IF('2050'!F3*(1+$C$21)&gt;MAX('2050'!F3:AH3),MAX('2050'!F3:AH3),'2050'!F3*(1+$C$21))</f>
        <v>0.37286194819302321</v>
      </c>
      <c r="G24" s="23">
        <f>IF('2050'!G3*(1+$C$21)&gt;MAX('2050'!G3:AI3),MAX('2050'!G3:AI3),'2050'!G3*(1+$C$21))</f>
        <v>0.46032798712607964</v>
      </c>
      <c r="H24" s="23">
        <f>IF('2050'!H3*(1+$C$21)&gt;MAX('2050'!H3:AJ3),MAX('2050'!H3:AJ3),'2050'!H3*(1+$C$21))</f>
        <v>0.53398428302944922</v>
      </c>
      <c r="I24" s="23">
        <f>IF('2050'!I3*(1+$C$21)&gt;MAX('2050'!I3:AK3),MAX('2050'!I3:AK3),'2050'!I3*(1+$C$21))</f>
        <v>0.59790793015489974</v>
      </c>
      <c r="J24" s="23">
        <f>IF('2050'!J3*(1+$C$21)&gt;MAX('2050'!J3:AL3),MAX('2050'!J3:AL3),'2050'!J3*(1+$C$21))</f>
        <v>0.66780942830902246</v>
      </c>
      <c r="K24" s="23">
        <f>IF('2050'!K3*(1+$C$21)&gt;MAX('2050'!K3:AM3),MAX('2050'!K3:AM3),'2050'!K3*(1+$C$21))</f>
        <v>0.73068441113157845</v>
      </c>
      <c r="L24" s="23">
        <f>IF('2050'!L3*(1+$C$21)&gt;MAX('2050'!L3:AN3),MAX('2050'!L3:AN3),'2050'!L3*(1+$C$21))</f>
        <v>0.79016350081549747</v>
      </c>
      <c r="M24" s="23">
        <f>IF('2050'!M3*(1+$C$21)&gt;MAX('2050'!M3:AO3),MAX('2050'!M3:AO3),'2050'!M3*(1+$C$21))</f>
        <v>0.79728438409176405</v>
      </c>
      <c r="N24" s="23">
        <f>IF('2050'!N3*(1+$C$21)&gt;MAX('2050'!N3:AP3),MAX('2050'!N3:AP3),'2050'!N3*(1+$C$21))</f>
        <v>0.79728438409176405</v>
      </c>
      <c r="O24" s="23">
        <f>IF('2050'!O3*(1+$C$21)&gt;MAX('2050'!O3:AQ3),MAX('2050'!O3:AQ3),'2050'!O3*(1+$C$21))</f>
        <v>0.79728438409176405</v>
      </c>
      <c r="P24" s="23">
        <f>IF('2050'!P3*(1+$C$21)&gt;MAX('2050'!P3:AR3),MAX('2050'!P3:AR3),'2050'!P3*(1+$C$21))</f>
        <v>0.79728438409176405</v>
      </c>
      <c r="Q24" s="23">
        <f>IF('2050'!Q3*(1+$C$21)&gt;MAX('2050'!Q3:AS3),MAX('2050'!Q3:AS3),'2050'!Q3*(1+$C$21))</f>
        <v>0.79728438409176405</v>
      </c>
      <c r="R24" s="23">
        <f>IF('2050'!R3*(1+$C$21)&gt;MAX('2050'!R3:AT3),MAX('2050'!R3:AT3),'2050'!R3*(1+$C$21))</f>
        <v>0.79728438409176405</v>
      </c>
      <c r="S24" s="23">
        <f>IF('2050'!S3*(1+$C$21)&gt;MAX('2050'!S3:AU3),MAX('2050'!S3:AU3),'2050'!S3*(1+$C$21))</f>
        <v>0.79728438409176405</v>
      </c>
      <c r="T24" s="23">
        <f>IF('2050'!T3*(1+$C$21)&gt;MAX('2050'!T3:AV3),MAX('2050'!T3:AV3),'2050'!T3*(1+$C$21))</f>
        <v>0.79728438409176405</v>
      </c>
      <c r="U24" s="23">
        <f>IF('2050'!U3*(1+$C$21)&gt;MAX('2050'!U3:AW3),MAX('2050'!U3:AW3),'2050'!U3*(1+$C$21))</f>
        <v>0.79728438409176405</v>
      </c>
      <c r="V24" s="23">
        <f>IF('2050'!V3*(1+$C$21)&gt;MAX('2050'!V3:AX3),MAX('2050'!V3:AX3),'2050'!V3*(1+$C$21))</f>
        <v>0.79728438409176405</v>
      </c>
      <c r="W24" s="23">
        <f>IF('2050'!W3*(1+$C$21)&gt;MAX('2050'!W3:AY3),MAX('2050'!W3:AY3),'2050'!W3*(1+$C$21))</f>
        <v>0.79728438409176405</v>
      </c>
      <c r="X24" s="23">
        <f>IF('2050'!X3*(1+$C$21)&gt;MAX('2050'!X3:AZ3),MAX('2050'!X3:AZ3),'2050'!X3*(1+$C$21))</f>
        <v>0.79728438409176405</v>
      </c>
      <c r="Y24" s="23">
        <f>IF('2050'!Y3*(1+$C$21)&gt;MAX('2050'!Y3:BA3),MAX('2050'!Y3:BA3),'2050'!Y3*(1+$C$21))</f>
        <v>0.79728438409176405</v>
      </c>
      <c r="Z24" s="23">
        <f>IF('2050'!Z3*(1+$C$21)&gt;MAX('2050'!Z3:BB3),MAX('2050'!Z3:BB3),'2050'!Z3*(1+$C$21))</f>
        <v>0.79728438409176405</v>
      </c>
      <c r="AA24" s="23">
        <f>IF('2050'!AA3*(1+$C$21)&gt;MAX('2050'!AA3:BC3),MAX('2050'!AA3:BC3),'2050'!AA3*(1+$C$21))</f>
        <v>0.79728438409176405</v>
      </c>
      <c r="AB24" s="23">
        <f>IF('2050'!AB3*(1+$C$21)&gt;MAX('2050'!AB3:BD3),MAX('2050'!AB3:BD3),'2050'!AB3*(1+$C$21))</f>
        <v>0.79728438409176405</v>
      </c>
      <c r="AC24" s="23">
        <f>IF('2050'!AC3*(1+$C$21)&gt;MAX('2050'!AC3:BE3),MAX('2050'!AC3:BE3),'2050'!AC3*(1+$C$21))</f>
        <v>0.79728438409176405</v>
      </c>
      <c r="AD24" s="23">
        <f>IF('2050'!AD3*(1+$C$21)&gt;MAX('2050'!AD3:BF3),MAX('2050'!AD3:BF3),'2050'!AD3*(1+$C$21))</f>
        <v>0.79728438409176405</v>
      </c>
      <c r="AE24" s="23">
        <f>IF('2050'!AE3*(1+$C$21)&gt;MAX('2050'!AE3:BG3),MAX('2050'!AE3:BG3),'2050'!AE3*(1+$C$21))</f>
        <v>0.79650743234592258</v>
      </c>
      <c r="AF24" s="18" t="s">
        <v>641</v>
      </c>
    </row>
    <row r="25" spans="1:32" s="1" customFormat="1" x14ac:dyDescent="0.35">
      <c r="A25" s="18" t="s">
        <v>646</v>
      </c>
      <c r="B25" s="18" t="s">
        <v>647</v>
      </c>
      <c r="C25" s="23">
        <f>IF('2050'!C5*(1+$C$21)&gt;MAX('2050'!C5:AE5),MAX('2050'!C5:AE5),'2050'!C5*(1+$C$21))</f>
        <v>3.8105771061397009E-2</v>
      </c>
      <c r="D25" s="23">
        <f>IF('2050'!D5*(1+$C$21)&gt;MAX('2050'!D5:AF5),MAX('2050'!D5:AF5),'2050'!D5*(1+$C$21))</f>
        <v>8.5864570857198605E-2</v>
      </c>
      <c r="E25" s="23">
        <f>IF('2050'!E5*(1+$C$21)&gt;MAX('2050'!E5:AG5),MAX('2050'!E5:AG5),'2050'!E5*(1+$C$21))</f>
        <v>0.14272094585183964</v>
      </c>
      <c r="F25" s="23">
        <f>IF('2050'!F5*(1+$C$21)&gt;MAX('2050'!F5:AH5),MAX('2050'!F5:AH5),'2050'!F5*(1+$C$21))</f>
        <v>0.21510615910370276</v>
      </c>
      <c r="G25" s="23">
        <f>IF('2050'!G5*(1+$C$21)&gt;MAX('2050'!G5:AI5),MAX('2050'!G5:AI5),'2050'!G5*(1+$C$21))</f>
        <v>0.27448921163463252</v>
      </c>
      <c r="H25" s="23">
        <f>IF('2050'!H5*(1+$C$21)&gt;MAX('2050'!H5:AJ5),MAX('2050'!H5:AJ5),'2050'!H5*(1+$C$21))</f>
        <v>0.33579309096420645</v>
      </c>
      <c r="I25" s="23">
        <f>IF('2050'!I5*(1+$C$21)&gt;MAX('2050'!I5:AK5),MAX('2050'!I5:AK5),'2050'!I5*(1+$C$21))</f>
        <v>0.39963001789222991</v>
      </c>
      <c r="J25" s="23">
        <f>IF('2050'!J5*(1+$C$21)&gt;MAX('2050'!J5:AL5),MAX('2050'!J5:AL5),'2050'!J5*(1+$C$21))</f>
        <v>0.47262074706224877</v>
      </c>
      <c r="K25" s="23">
        <f>IF('2050'!K5*(1+$C$21)&gt;MAX('2050'!K5:AM5),MAX('2050'!K5:AM5),'2050'!K5*(1+$C$21))</f>
        <v>0.55417473398618267</v>
      </c>
      <c r="L25" s="23">
        <f>IF('2050'!L5*(1+$C$21)&gt;MAX('2050'!L5:AN5),MAX('2050'!L5:AN5),'2050'!L5*(1+$C$21))</f>
        <v>0.62653276711741912</v>
      </c>
      <c r="M25" s="23">
        <f>IF('2050'!M5*(1+$C$21)&gt;MAX('2050'!M5:AO5),MAX('2050'!M5:AO5),'2050'!M5*(1+$C$21))</f>
        <v>0.6977020510491404</v>
      </c>
      <c r="N25" s="23">
        <f>IF('2050'!N5*(1+$C$21)&gt;MAX('2050'!N5:AP5),MAX('2050'!N5:AP5),'2050'!N5*(1+$C$21))</f>
        <v>0.76289055999423927</v>
      </c>
      <c r="O25" s="23">
        <f>IF('2050'!O5*(1+$C$21)&gt;MAX('2050'!O5:AQ5),MAX('2050'!O5:AQ5),'2050'!O5*(1+$C$21))</f>
        <v>0.82588325754833591</v>
      </c>
      <c r="P25" s="23">
        <f>IF('2050'!P5*(1+$C$21)&gt;MAX('2050'!P5:AR5),MAX('2050'!P5:AR5),'2050'!P5*(1+$C$21))</f>
        <v>0.88800321682933403</v>
      </c>
      <c r="Q25" s="23">
        <f>IF('2050'!Q5*(1+$C$21)&gt;MAX('2050'!Q5:AS5),MAX('2050'!Q5:AS5),'2050'!Q5*(1+$C$21))</f>
        <v>0.94300890550437599</v>
      </c>
      <c r="R25" s="23">
        <f>IF('2050'!R5*(1+$C$21)&gt;MAX('2050'!R5:AT5),MAX('2050'!R5:AT5),'2050'!R5*(1+$C$21))</f>
        <v>0.99215694269163979</v>
      </c>
      <c r="S25" s="23">
        <f>IF('2050'!S5*(1+$C$21)&gt;MAX('2050'!S5:AU5),MAX('2050'!S5:AU5),'2050'!S5*(1+$C$21))</f>
        <v>0.99215694269163979</v>
      </c>
      <c r="T25" s="23">
        <f>IF('2050'!T5*(1+$C$21)&gt;MAX('2050'!T5:AV5),MAX('2050'!T5:AV5),'2050'!T5*(1+$C$21))</f>
        <v>0.99215694269163979</v>
      </c>
      <c r="U25" s="23">
        <f>IF('2050'!U5*(1+$C$21)&gt;MAX('2050'!U5:AW5),MAX('2050'!U5:AW5),'2050'!U5*(1+$C$21))</f>
        <v>0.99215694269163979</v>
      </c>
      <c r="V25" s="23">
        <f>IF('2050'!V5*(1+$C$21)&gt;MAX('2050'!V5:AX5),MAX('2050'!V5:AX5),'2050'!V5*(1+$C$21))</f>
        <v>0.99215694269163979</v>
      </c>
      <c r="W25" s="23">
        <f>IF('2050'!W5*(1+$C$21)&gt;MAX('2050'!W5:AY5),MAX('2050'!W5:AY5),'2050'!W5*(1+$C$21))</f>
        <v>0.99215694269163979</v>
      </c>
      <c r="X25" s="23">
        <f>IF('2050'!X5*(1+$C$21)&gt;MAX('2050'!X5:AZ5),MAX('2050'!X5:AZ5),'2050'!X5*(1+$C$21))</f>
        <v>0.99215694269163979</v>
      </c>
      <c r="Y25" s="23">
        <f>IF('2050'!Y5*(1+$C$21)&gt;MAX('2050'!Y5:BA5),MAX('2050'!Y5:BA5),'2050'!Y5*(1+$C$21))</f>
        <v>0.99215694269163979</v>
      </c>
      <c r="Z25" s="23">
        <f>IF('2050'!Z5*(1+$C$21)&gt;MAX('2050'!Z5:BB5),MAX('2050'!Z5:BB5),'2050'!Z5*(1+$C$21))</f>
        <v>0.99215694269163979</v>
      </c>
      <c r="AA25" s="23">
        <f>IF('2050'!AA5*(1+$C$21)&gt;MAX('2050'!AA5:BC5),MAX('2050'!AA5:BC5),'2050'!AA5*(1+$C$21))</f>
        <v>0.99215694269163979</v>
      </c>
      <c r="AB25" s="23">
        <f>IF('2050'!AB5*(1+$C$21)&gt;MAX('2050'!AB5:BD5),MAX('2050'!AB5:BD5),'2050'!AB5*(1+$C$21))</f>
        <v>0.99215694269163979</v>
      </c>
      <c r="AC25" s="23">
        <f>IF('2050'!AC5*(1+$C$21)&gt;MAX('2050'!AC5:BE5),MAX('2050'!AC5:BE5),'2050'!AC5*(1+$C$21))</f>
        <v>0.99215694269163979</v>
      </c>
      <c r="AD25" s="23">
        <f>IF('2050'!AD5*(1+$C$21)&gt;MAX('2050'!AD5:BF5),MAX('2050'!AD5:BF5),'2050'!AD5*(1+$C$21))</f>
        <v>0.99215694269163979</v>
      </c>
      <c r="AE25" s="23">
        <f>IF('2050'!AE5*(1+$C$21)&gt;MAX('2050'!AE5:BG5),MAX('2050'!AE5:BG5),'2050'!AE5*(1+$C$21))</f>
        <v>0.99215694269163979</v>
      </c>
      <c r="AF25" s="18" t="s">
        <v>641</v>
      </c>
    </row>
    <row r="26" spans="1:32" s="1" customFormat="1" x14ac:dyDescent="0.35">
      <c r="A26" s="18" t="s">
        <v>652</v>
      </c>
      <c r="B26" s="18" t="s">
        <v>652</v>
      </c>
      <c r="C26" s="23">
        <f>IF('2050'!C9*(1+$C$21)&gt;MAX('2050'!C9:AE9),MAX('2050'!C9:AE9),'2050'!C9*(1+$C$21))</f>
        <v>4.6913136288764631E-2</v>
      </c>
      <c r="D26" s="23">
        <f>IF('2050'!D9*(1+$C$21)&gt;MAX('2050'!D9:AF9),MAX('2050'!D9:AF9),'2050'!D9*(1+$C$21))</f>
        <v>7.4259812998713551E-2</v>
      </c>
      <c r="E26" s="23">
        <f>IF('2050'!E9*(1+$C$21)&gt;MAX('2050'!E9:AG9),MAX('2050'!E9:AG9),'2050'!E9*(1+$C$21))</f>
        <v>0.10267911394363685</v>
      </c>
      <c r="F26" s="23">
        <f>IF('2050'!F9*(1+$C$21)&gt;MAX('2050'!F9:AH9),MAX('2050'!F9:AH9),'2050'!F9*(1+$C$21))</f>
        <v>0.13344857083837752</v>
      </c>
      <c r="G26" s="23">
        <f>IF('2050'!G9*(1+$C$21)&gt;MAX('2050'!G9:AI9),MAX('2050'!G9:AI9),'2050'!G9*(1+$C$21))</f>
        <v>0.16567929907720022</v>
      </c>
      <c r="H26" s="23">
        <f>IF('2050'!H9*(1+$C$21)&gt;MAX('2050'!H9:AJ9),MAX('2050'!H9:AJ9),'2050'!H9*(1+$C$21))</f>
        <v>0.19729039122990005</v>
      </c>
      <c r="I26" s="23">
        <f>IF('2050'!I9*(1+$C$21)&gt;MAX('2050'!I9:AK9),MAX('2050'!I9:AK9),'2050'!I9*(1+$C$21))</f>
        <v>0.22863281027722351</v>
      </c>
      <c r="J26" s="23">
        <f>IF('2050'!J9*(1+$C$21)&gt;MAX('2050'!J9:AL9),MAX('2050'!J9:AL9),'2050'!J9*(1+$C$21))</f>
        <v>0.26103331850335443</v>
      </c>
      <c r="K26" s="23">
        <f>IF('2050'!K9*(1+$C$21)&gt;MAX('2050'!K9:AM9),MAX('2050'!K9:AM9),'2050'!K9*(1+$C$21))</f>
        <v>0.29458574266581194</v>
      </c>
      <c r="L26" s="23">
        <f>IF('2050'!L9*(1+$C$21)&gt;MAX('2050'!L9:AN9),MAX('2050'!L9:AN9),'2050'!L9*(1+$C$21))</f>
        <v>0.30708656958301794</v>
      </c>
      <c r="M26" s="23">
        <f>IF('2050'!M9*(1+$C$21)&gt;MAX('2050'!M9:AO9),MAX('2050'!M9:AO9),'2050'!M9*(1+$C$21))</f>
        <v>0.3183029619620471</v>
      </c>
      <c r="N26" s="23">
        <f>IF('2050'!N9*(1+$C$21)&gt;MAX('2050'!N9:AP9),MAX('2050'!N9:AP9),'2050'!N9*(1+$C$21))</f>
        <v>0.32768040587935726</v>
      </c>
      <c r="O26" s="23">
        <f>IF('2050'!O9*(1+$C$21)&gt;MAX('2050'!O9:AQ9),MAX('2050'!O9:AQ9),'2050'!O9*(1+$C$21))</f>
        <v>0.33896402551655597</v>
      </c>
      <c r="P26" s="23">
        <f>IF('2050'!P9*(1+$C$21)&gt;MAX('2050'!P9:AR9),MAX('2050'!P9:AR9),'2050'!P9*(1+$C$21))</f>
        <v>0.34490193339632857</v>
      </c>
      <c r="Q26" s="23">
        <f>IF('2050'!Q9*(1+$C$21)&gt;MAX('2050'!Q9:AS9),MAX('2050'!Q9:AS9),'2050'!Q9*(1+$C$21))</f>
        <v>0.35080240238111304</v>
      </c>
      <c r="R26" s="23">
        <f>IF('2050'!R9*(1+$C$21)&gt;MAX('2050'!R9:AT9),MAX('2050'!R9:AT9),'2050'!R9*(1+$C$21))</f>
        <v>0.35678863918480042</v>
      </c>
      <c r="S26" s="23">
        <f>IF('2050'!S9*(1+$C$21)&gt;MAX('2050'!S9:AU9),MAX('2050'!S9:AU9),'2050'!S9*(1+$C$21))</f>
        <v>0.35704122320408149</v>
      </c>
      <c r="T26" s="23">
        <f>IF('2050'!T9*(1+$C$21)&gt;MAX('2050'!T9:AV9),MAX('2050'!T9:AV9),'2050'!T9*(1+$C$21))</f>
        <v>0.35704122320408149</v>
      </c>
      <c r="U26" s="23">
        <f>IF('2050'!U9*(1+$C$21)&gt;MAX('2050'!U9:AW9),MAX('2050'!U9:AW9),'2050'!U9*(1+$C$21))</f>
        <v>0.35704122320408149</v>
      </c>
      <c r="V26" s="23">
        <f>IF('2050'!V9*(1+$C$21)&gt;MAX('2050'!V9:AX9),MAX('2050'!V9:AX9),'2050'!V9*(1+$C$21))</f>
        <v>0.35704122320408149</v>
      </c>
      <c r="W26" s="23">
        <f>IF('2050'!W9*(1+$C$21)&gt;MAX('2050'!W9:AY9),MAX('2050'!W9:AY9),'2050'!W9*(1+$C$21))</f>
        <v>0.35704122320408149</v>
      </c>
      <c r="X26" s="23">
        <f>IF('2050'!X9*(1+$C$21)&gt;MAX('2050'!X9:AZ9),MAX('2050'!X9:AZ9),'2050'!X9*(1+$C$21))</f>
        <v>0.35704122320408149</v>
      </c>
      <c r="Y26" s="23">
        <f>IF('2050'!Y9*(1+$C$21)&gt;MAX('2050'!Y9:BA9),MAX('2050'!Y9:BA9),'2050'!Y9*(1+$C$21))</f>
        <v>0.35704122320408149</v>
      </c>
      <c r="Z26" s="23">
        <f>IF('2050'!Z9*(1+$C$21)&gt;MAX('2050'!Z9:BB9),MAX('2050'!Z9:BB9),'2050'!Z9*(1+$C$21))</f>
        <v>0.35704122320408149</v>
      </c>
      <c r="AA26" s="23">
        <f>IF('2050'!AA9*(1+$C$21)&gt;MAX('2050'!AA9:BC9),MAX('2050'!AA9:BC9),'2050'!AA9*(1+$C$21))</f>
        <v>0.35704122320408149</v>
      </c>
      <c r="AB26" s="23">
        <f>IF('2050'!AB9*(1+$C$21)&gt;MAX('2050'!AB9:BD9),MAX('2050'!AB9:BD9),'2050'!AB9*(1+$C$21))</f>
        <v>0.35704122320408149</v>
      </c>
      <c r="AC26" s="23">
        <f>IF('2050'!AC9*(1+$C$21)&gt;MAX('2050'!AC9:BE9),MAX('2050'!AC9:BE9),'2050'!AC9*(1+$C$21))</f>
        <v>0.35704122320408149</v>
      </c>
      <c r="AD26" s="23">
        <f>IF('2050'!AD9*(1+$C$21)&gt;MAX('2050'!AD9:BF9),MAX('2050'!AD9:BF9),'2050'!AD9*(1+$C$21))</f>
        <v>0.35704122320408149</v>
      </c>
      <c r="AE26" s="23">
        <f>IF('2050'!AE9*(1+$C$21)&gt;MAX('2050'!AE9:BG9),MAX('2050'!AE9:BG9),'2050'!AE9*(1+$C$21))</f>
        <v>0.35704122320408149</v>
      </c>
      <c r="AF26" s="18" t="s">
        <v>641</v>
      </c>
    </row>
    <row r="27" spans="1:32" s="1" customFormat="1" x14ac:dyDescent="0.35"/>
    <row r="28" spans="1:32" s="1" customFormat="1" x14ac:dyDescent="0.35"/>
    <row r="29" spans="1:32" s="1" customFormat="1" x14ac:dyDescent="0.35"/>
    <row r="30" spans="1:32" s="1" customFormat="1" x14ac:dyDescent="0.35"/>
    <row r="31" spans="1:32" s="1" customFormat="1" x14ac:dyDescent="0.35"/>
    <row r="32" spans="1:32"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hidden="1" x14ac:dyDescent="0.35"/>
    <row r="50" s="1" customFormat="1" hidden="1" x14ac:dyDescent="0.35"/>
    <row r="51" s="1" customFormat="1" hidden="1" x14ac:dyDescent="0.35"/>
    <row r="52" s="1" customFormat="1" hidden="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x14ac:dyDescent="0.3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8B9A2-3F0C-4FAB-939F-120811E3495F}">
  <sheetPr>
    <tabColor theme="0" tint="-0.34998626667073579"/>
  </sheetPr>
  <dimension ref="A1:AM58"/>
  <sheetViews>
    <sheetView workbookViewId="0"/>
  </sheetViews>
  <sheetFormatPr defaultColWidth="0" defaultRowHeight="14.5" zeroHeight="1" x14ac:dyDescent="0.35"/>
  <cols>
    <col min="1" max="1" width="38.81640625" bestFit="1" customWidth="1"/>
    <col min="2" max="2" width="34.1796875" bestFit="1" customWidth="1"/>
    <col min="3" max="4" width="6.81640625" bestFit="1" customWidth="1"/>
    <col min="5" max="5" width="7" bestFit="1" customWidth="1"/>
    <col min="6" max="7" width="7.81640625" bestFit="1" customWidth="1"/>
    <col min="8" max="10" width="8.81640625" bestFit="1" customWidth="1"/>
    <col min="11" max="25" width="9.81640625" bestFit="1" customWidth="1"/>
    <col min="26" max="31" width="10.81640625" bestFit="1" customWidth="1"/>
    <col min="32" max="32" width="90.81640625" bestFit="1" customWidth="1"/>
    <col min="33" max="35" width="12" bestFit="1" customWidth="1"/>
    <col min="36" max="36" width="2" bestFit="1" customWidth="1"/>
    <col min="37" max="37" width="8.81640625" customWidth="1"/>
    <col min="38" max="39" width="0" hidden="1" customWidth="1"/>
    <col min="40" max="16384" width="8.81640625" hidden="1"/>
  </cols>
  <sheetData>
    <row r="1" spans="1:39" x14ac:dyDescent="0.35">
      <c r="A1" s="13" t="s">
        <v>637</v>
      </c>
      <c r="B1" s="13" t="s">
        <v>638</v>
      </c>
      <c r="C1" s="13">
        <v>2022</v>
      </c>
      <c r="D1" s="13">
        <v>2023</v>
      </c>
      <c r="E1" s="13">
        <v>2024</v>
      </c>
      <c r="F1" s="13">
        <v>2025</v>
      </c>
      <c r="G1" s="13">
        <v>2026</v>
      </c>
      <c r="H1" s="13">
        <v>2027</v>
      </c>
      <c r="I1" s="13">
        <v>2028</v>
      </c>
      <c r="J1" s="13">
        <v>2029</v>
      </c>
      <c r="K1" s="13">
        <v>2030</v>
      </c>
      <c r="L1" s="13">
        <v>2031</v>
      </c>
      <c r="M1" s="13">
        <v>2032</v>
      </c>
      <c r="N1" s="13">
        <v>2033</v>
      </c>
      <c r="O1" s="13">
        <v>2034</v>
      </c>
      <c r="P1" s="13">
        <v>2035</v>
      </c>
      <c r="Q1" s="13">
        <v>2036</v>
      </c>
      <c r="R1" s="13">
        <v>2037</v>
      </c>
      <c r="S1" s="13">
        <v>2038</v>
      </c>
      <c r="T1" s="13">
        <v>2039</v>
      </c>
      <c r="U1" s="13">
        <v>2040</v>
      </c>
      <c r="V1" s="13">
        <v>2041</v>
      </c>
      <c r="W1" s="13">
        <v>2042</v>
      </c>
      <c r="X1" s="13">
        <v>2043</v>
      </c>
      <c r="Y1" s="13">
        <v>2044</v>
      </c>
      <c r="Z1" s="13">
        <v>2045</v>
      </c>
      <c r="AA1" s="13">
        <v>2046</v>
      </c>
      <c r="AB1" s="13">
        <v>2047</v>
      </c>
      <c r="AC1" s="13">
        <v>2048</v>
      </c>
      <c r="AD1" s="13">
        <v>2049</v>
      </c>
      <c r="AE1" s="13">
        <v>2050</v>
      </c>
      <c r="AF1" s="13" t="s">
        <v>639</v>
      </c>
      <c r="AG1" s="1"/>
      <c r="AH1" s="1"/>
      <c r="AI1" s="1"/>
      <c r="AJ1" s="1"/>
      <c r="AK1" s="1"/>
      <c r="AL1" s="1"/>
      <c r="AM1" s="1"/>
    </row>
    <row r="2" spans="1:39" s="1" customFormat="1" x14ac:dyDescent="0.35">
      <c r="A2" s="18" t="s">
        <v>640</v>
      </c>
      <c r="B2" s="18" t="s">
        <v>18</v>
      </c>
      <c r="C2" s="23">
        <f>C23</f>
        <v>3.5822391271408252E-2</v>
      </c>
      <c r="D2" s="23">
        <f t="shared" ref="D2:AE3" si="0">D23</f>
        <v>7.9655318203904604E-2</v>
      </c>
      <c r="E2" s="23">
        <f t="shared" si="0"/>
        <v>0.12781767583375592</v>
      </c>
      <c r="F2" s="23">
        <f t="shared" si="0"/>
        <v>0.13049546026927469</v>
      </c>
      <c r="G2" s="23">
        <f t="shared" si="0"/>
        <v>0.19940112299197335</v>
      </c>
      <c r="H2" s="23">
        <f t="shared" si="0"/>
        <v>0.26396764322958738</v>
      </c>
      <c r="I2" s="23">
        <f t="shared" si="0"/>
        <v>0.32109133680273122</v>
      </c>
      <c r="J2" s="23">
        <f t="shared" si="0"/>
        <v>0.37335480926117715</v>
      </c>
      <c r="K2" s="23">
        <f t="shared" si="0"/>
        <v>0.42344060772229575</v>
      </c>
      <c r="L2" s="23">
        <f t="shared" si="0"/>
        <v>0.45163534635923197</v>
      </c>
      <c r="M2" s="23">
        <f t="shared" si="0"/>
        <v>0.47464580866361139</v>
      </c>
      <c r="N2" s="23">
        <f t="shared" si="0"/>
        <v>0.49425018298521517</v>
      </c>
      <c r="O2" s="23">
        <f t="shared" si="0"/>
        <v>0.51432502559323789</v>
      </c>
      <c r="P2" s="23">
        <f t="shared" si="0"/>
        <v>0.53411631229709455</v>
      </c>
      <c r="Q2" s="23">
        <f t="shared" si="0"/>
        <v>0.55165449677291223</v>
      </c>
      <c r="R2" s="23">
        <f t="shared" si="0"/>
        <v>0.56135904668285286</v>
      </c>
      <c r="S2" s="23">
        <f t="shared" si="0"/>
        <v>0.56996946277099059</v>
      </c>
      <c r="T2" s="23">
        <f t="shared" si="0"/>
        <v>0.57541318275142661</v>
      </c>
      <c r="U2" s="23">
        <f t="shared" si="0"/>
        <v>0.53845618589516175</v>
      </c>
      <c r="V2" s="23">
        <f t="shared" si="0"/>
        <v>0.54512648986708567</v>
      </c>
      <c r="W2" s="23">
        <f t="shared" si="0"/>
        <v>0.57044489829240652</v>
      </c>
      <c r="X2" s="23">
        <f t="shared" si="0"/>
        <v>0.61747507494777565</v>
      </c>
      <c r="Y2" s="23">
        <f t="shared" si="0"/>
        <v>0.66938733193615541</v>
      </c>
      <c r="Z2" s="23">
        <f t="shared" si="0"/>
        <v>0.71918974499425259</v>
      </c>
      <c r="AA2" s="23">
        <f t="shared" si="0"/>
        <v>0.74098296354141613</v>
      </c>
      <c r="AB2" s="23">
        <f t="shared" si="0"/>
        <v>0.74098296354141613</v>
      </c>
      <c r="AC2" s="23">
        <f t="shared" si="0"/>
        <v>0.74098296354141613</v>
      </c>
      <c r="AD2" s="23">
        <f t="shared" si="0"/>
        <v>0.74098296354141613</v>
      </c>
      <c r="AE2" s="23">
        <f t="shared" si="0"/>
        <v>0.74098296354141613</v>
      </c>
      <c r="AF2" s="18" t="s">
        <v>641</v>
      </c>
    </row>
    <row r="3" spans="1:39" s="1" customFormat="1" x14ac:dyDescent="0.35">
      <c r="A3" s="18" t="s">
        <v>642</v>
      </c>
      <c r="B3" s="18" t="s">
        <v>643</v>
      </c>
      <c r="C3" s="23">
        <f>C24</f>
        <v>7.1761280736588995E-2</v>
      </c>
      <c r="D3" s="23">
        <f t="shared" si="0"/>
        <v>0.16466655854334666</v>
      </c>
      <c r="E3" s="23">
        <f t="shared" si="0"/>
        <v>0.26338936231244342</v>
      </c>
      <c r="F3" s="23">
        <f t="shared" si="0"/>
        <v>0.33557575337372092</v>
      </c>
      <c r="G3" s="23">
        <f t="shared" si="0"/>
        <v>0.41429518841347168</v>
      </c>
      <c r="H3" s="23">
        <f t="shared" si="0"/>
        <v>0.48058585472650428</v>
      </c>
      <c r="I3" s="23">
        <f t="shared" si="0"/>
        <v>0.53811713713940978</v>
      </c>
      <c r="J3" s="23">
        <f t="shared" si="0"/>
        <v>0.60102848547812027</v>
      </c>
      <c r="K3" s="23">
        <f t="shared" si="0"/>
        <v>0.65761597001842054</v>
      </c>
      <c r="L3" s="23">
        <f t="shared" si="0"/>
        <v>0.71114715073394774</v>
      </c>
      <c r="M3" s="23">
        <f t="shared" si="0"/>
        <v>0.75963300509535425</v>
      </c>
      <c r="N3" s="23">
        <f t="shared" si="0"/>
        <v>0.78922119772130572</v>
      </c>
      <c r="O3" s="23">
        <f t="shared" si="0"/>
        <v>0.79728438409176405</v>
      </c>
      <c r="P3" s="23">
        <f t="shared" si="0"/>
        <v>0.79728438409176405</v>
      </c>
      <c r="Q3" s="23">
        <f t="shared" si="0"/>
        <v>0.79728438409176405</v>
      </c>
      <c r="R3" s="23">
        <f t="shared" si="0"/>
        <v>0.79728438409176405</v>
      </c>
      <c r="S3" s="23">
        <f t="shared" si="0"/>
        <v>0.79728438409176405</v>
      </c>
      <c r="T3" s="23">
        <f t="shared" si="0"/>
        <v>0.79728438409176405</v>
      </c>
      <c r="U3" s="23">
        <f t="shared" si="0"/>
        <v>0.79728438409176405</v>
      </c>
      <c r="V3" s="23">
        <f t="shared" si="0"/>
        <v>0.79728438409176405</v>
      </c>
      <c r="W3" s="23">
        <f t="shared" si="0"/>
        <v>0.79728438409176405</v>
      </c>
      <c r="X3" s="23">
        <f t="shared" si="0"/>
        <v>0.79728438409176405</v>
      </c>
      <c r="Y3" s="23">
        <f t="shared" si="0"/>
        <v>0.79728438409176405</v>
      </c>
      <c r="Z3" s="23">
        <f t="shared" si="0"/>
        <v>0.79728438409176405</v>
      </c>
      <c r="AA3" s="23">
        <f t="shared" si="0"/>
        <v>0.79728438409176405</v>
      </c>
      <c r="AB3" s="23">
        <f t="shared" si="0"/>
        <v>0.79728438409176405</v>
      </c>
      <c r="AC3" s="23">
        <f t="shared" si="0"/>
        <v>0.79728438409176405</v>
      </c>
      <c r="AD3" s="23">
        <f t="shared" si="0"/>
        <v>0.79728438409176405</v>
      </c>
      <c r="AE3" s="23">
        <f t="shared" si="0"/>
        <v>0.79650743234592258</v>
      </c>
      <c r="AF3" s="18" t="s">
        <v>641</v>
      </c>
    </row>
    <row r="4" spans="1:39" s="1" customFormat="1" x14ac:dyDescent="0.35">
      <c r="A4" s="18" t="s">
        <v>644</v>
      </c>
      <c r="B4" s="18" t="s">
        <v>645</v>
      </c>
      <c r="C4" s="23">
        <v>6.9999999999999951E-2</v>
      </c>
      <c r="D4" s="23">
        <v>0.13999999999999996</v>
      </c>
      <c r="E4" s="23">
        <v>0.20999999999999996</v>
      </c>
      <c r="F4" s="23">
        <v>0.27999999999999997</v>
      </c>
      <c r="G4" s="23">
        <v>0.35</v>
      </c>
      <c r="H4" s="23">
        <v>0.46294878783143373</v>
      </c>
      <c r="I4" s="23">
        <v>0.52219040955991891</v>
      </c>
      <c r="J4" s="23">
        <v>0.54944458986647993</v>
      </c>
      <c r="K4" s="23">
        <v>0.62679056088082685</v>
      </c>
      <c r="L4" s="23">
        <v>0.6827546116891382</v>
      </c>
      <c r="M4" s="23">
        <v>0.75678854388835404</v>
      </c>
      <c r="N4" s="23">
        <v>0.80171835629053134</v>
      </c>
      <c r="O4" s="23">
        <v>0.83899413600795536</v>
      </c>
      <c r="P4" s="23">
        <v>0.87526177176570041</v>
      </c>
      <c r="Q4" s="23">
        <v>0.87903985069245316</v>
      </c>
      <c r="R4" s="23">
        <v>0.88603728605918086</v>
      </c>
      <c r="S4" s="23">
        <v>0.88889879390633808</v>
      </c>
      <c r="T4" s="23">
        <v>0.89158903718967231</v>
      </c>
      <c r="U4" s="23">
        <v>0.89730645562557476</v>
      </c>
      <c r="V4" s="23">
        <v>0.92452298049119541</v>
      </c>
      <c r="W4" s="23">
        <v>0.93055412494863532</v>
      </c>
      <c r="X4" s="23">
        <v>0.93315340062909713</v>
      </c>
      <c r="Y4" s="23">
        <v>0.93664013771663879</v>
      </c>
      <c r="Z4" s="23">
        <v>0.95439112839592788</v>
      </c>
      <c r="AA4" s="23">
        <v>0.9594417737172708</v>
      </c>
      <c r="AB4" s="23">
        <v>0.96770727627100861</v>
      </c>
      <c r="AC4" s="23">
        <v>0.97004582514399162</v>
      </c>
      <c r="AD4" s="23">
        <v>0.97320874883297548</v>
      </c>
      <c r="AE4" s="23">
        <v>0.97575161326510729</v>
      </c>
      <c r="AF4" s="18" t="s">
        <v>702</v>
      </c>
    </row>
    <row r="5" spans="1:39" s="1" customFormat="1" x14ac:dyDescent="0.35">
      <c r="A5" s="18" t="s">
        <v>646</v>
      </c>
      <c r="B5" s="18" t="s">
        <v>647</v>
      </c>
      <c r="C5" s="23">
        <f>C25</f>
        <v>3.4295193955257312E-2</v>
      </c>
      <c r="D5" s="23">
        <f t="shared" ref="D5:AE5" si="1">D25</f>
        <v>7.7278113771478751E-2</v>
      </c>
      <c r="E5" s="23">
        <f t="shared" si="1"/>
        <v>0.12844885126665567</v>
      </c>
      <c r="F5" s="23">
        <f t="shared" si="1"/>
        <v>0.1935955431933325</v>
      </c>
      <c r="G5" s="23">
        <f t="shared" si="1"/>
        <v>0.24704029047116929</v>
      </c>
      <c r="H5" s="23">
        <f t="shared" si="1"/>
        <v>0.3022137818677858</v>
      </c>
      <c r="I5" s="23">
        <f t="shared" si="1"/>
        <v>0.35966701610300689</v>
      </c>
      <c r="J5" s="23">
        <f t="shared" si="1"/>
        <v>0.42535867235602393</v>
      </c>
      <c r="K5" s="23">
        <f t="shared" si="1"/>
        <v>0.49875726058756437</v>
      </c>
      <c r="L5" s="23">
        <f t="shared" si="1"/>
        <v>0.5638794904056772</v>
      </c>
      <c r="M5" s="23">
        <f t="shared" si="1"/>
        <v>0.62793184594422635</v>
      </c>
      <c r="N5" s="23">
        <f t="shared" si="1"/>
        <v>0.68660150399481534</v>
      </c>
      <c r="O5" s="23">
        <f t="shared" si="1"/>
        <v>0.74329493179350226</v>
      </c>
      <c r="P5" s="23">
        <f t="shared" si="1"/>
        <v>0.79920289514640064</v>
      </c>
      <c r="Q5" s="23">
        <f t="shared" si="1"/>
        <v>0.84870801495393833</v>
      </c>
      <c r="R5" s="23">
        <f t="shared" si="1"/>
        <v>0.89343176893680254</v>
      </c>
      <c r="S5" s="23">
        <f t="shared" si="1"/>
        <v>0.93278593360168605</v>
      </c>
      <c r="T5" s="23">
        <f t="shared" si="1"/>
        <v>0.96755759543873987</v>
      </c>
      <c r="U5" s="23">
        <f t="shared" si="1"/>
        <v>0.99215694269163979</v>
      </c>
      <c r="V5" s="23">
        <f t="shared" si="1"/>
        <v>0.99215694269163979</v>
      </c>
      <c r="W5" s="23">
        <f t="shared" si="1"/>
        <v>0.99215694269163979</v>
      </c>
      <c r="X5" s="23">
        <f t="shared" si="1"/>
        <v>0.99215694269163979</v>
      </c>
      <c r="Y5" s="23">
        <f t="shared" si="1"/>
        <v>0.99215694269163979</v>
      </c>
      <c r="Z5" s="23">
        <f t="shared" si="1"/>
        <v>0.99215694269163979</v>
      </c>
      <c r="AA5" s="23">
        <f t="shared" si="1"/>
        <v>0.99215694269163979</v>
      </c>
      <c r="AB5" s="23">
        <f t="shared" si="1"/>
        <v>0.99215694269163979</v>
      </c>
      <c r="AC5" s="23">
        <f t="shared" si="1"/>
        <v>0.99215694269163979</v>
      </c>
      <c r="AD5" s="23">
        <f t="shared" si="1"/>
        <v>0.99215694269163979</v>
      </c>
      <c r="AE5" s="23">
        <f t="shared" si="1"/>
        <v>0.99215694269163979</v>
      </c>
      <c r="AF5" s="18" t="s">
        <v>641</v>
      </c>
    </row>
    <row r="6" spans="1:39" s="1" customFormat="1" x14ac:dyDescent="0.35">
      <c r="A6" s="18" t="s">
        <v>163</v>
      </c>
      <c r="B6" s="18" t="s">
        <v>163</v>
      </c>
      <c r="C6" s="23">
        <v>-0.19276392180167196</v>
      </c>
      <c r="D6" s="23">
        <v>-0.32807753082455887</v>
      </c>
      <c r="E6" s="23">
        <v>-0.32575274248223718</v>
      </c>
      <c r="F6" s="23">
        <v>-0.30950102607806018</v>
      </c>
      <c r="G6" s="23">
        <v>-0.28543588271963627</v>
      </c>
      <c r="H6" s="23">
        <v>-0.25908212130935082</v>
      </c>
      <c r="I6" s="23">
        <v>-0.23387970761042787</v>
      </c>
      <c r="J6" s="23">
        <v>-0.20441357581926284</v>
      </c>
      <c r="K6" s="23">
        <v>-0.18792153631957143</v>
      </c>
      <c r="L6" s="23">
        <v>-0.16819089377774549</v>
      </c>
      <c r="M6" s="23">
        <v>-0.14230065764346644</v>
      </c>
      <c r="N6" s="23">
        <v>-0.12235189573942651</v>
      </c>
      <c r="O6" s="23">
        <v>-0.10194642367345881</v>
      </c>
      <c r="P6" s="23">
        <v>-9.2413001543162773E-2</v>
      </c>
      <c r="Q6" s="23">
        <v>-8.4449137033654267E-2</v>
      </c>
      <c r="R6" s="23">
        <v>-7.5456918929693292E-2</v>
      </c>
      <c r="S6" s="23">
        <v>-6.8596308430996802E-2</v>
      </c>
      <c r="T6" s="23">
        <v>-6.1930640974333526E-2</v>
      </c>
      <c r="U6" s="23">
        <v>-4.7073138472915638E-2</v>
      </c>
      <c r="V6" s="23">
        <v>5.1471961247627372E-3</v>
      </c>
      <c r="W6" s="23">
        <v>2.0498368795702295E-2</v>
      </c>
      <c r="X6" s="23">
        <v>3.6444237900238319E-2</v>
      </c>
      <c r="Y6" s="23">
        <v>5.5190808708419872E-2</v>
      </c>
      <c r="Z6" s="23">
        <v>7.1354855014642019E-2</v>
      </c>
      <c r="AA6" s="23">
        <v>8.8250047043224852E-2</v>
      </c>
      <c r="AB6" s="23">
        <v>0.10767150187600392</v>
      </c>
      <c r="AC6" s="23">
        <v>0.12529842336484484</v>
      </c>
      <c r="AD6" s="23">
        <v>0.1429729735264384</v>
      </c>
      <c r="AE6" s="23">
        <v>0.16147133980895809</v>
      </c>
      <c r="AF6" s="18" t="s">
        <v>641</v>
      </c>
    </row>
    <row r="7" spans="1:39" s="1" customFormat="1" x14ac:dyDescent="0.35">
      <c r="A7" s="18" t="s">
        <v>648</v>
      </c>
      <c r="B7" s="18" t="s">
        <v>649</v>
      </c>
      <c r="C7" s="23">
        <v>4.3145293777092902E-3</v>
      </c>
      <c r="D7" s="23">
        <v>1.0627801310374036E-2</v>
      </c>
      <c r="E7" s="23">
        <v>1.8930872041431866E-2</v>
      </c>
      <c r="F7" s="23">
        <v>2.9782675346012477E-2</v>
      </c>
      <c r="G7" s="23">
        <v>4.4258570425694803E-2</v>
      </c>
      <c r="H7" s="23">
        <v>6.3165705805223502E-2</v>
      </c>
      <c r="I7" s="23">
        <v>8.7516868396919856E-2</v>
      </c>
      <c r="J7" s="23">
        <v>0.11858588038068213</v>
      </c>
      <c r="K7" s="23">
        <v>0.15775171258770465</v>
      </c>
      <c r="L7" s="23">
        <v>0.20602099672141971</v>
      </c>
      <c r="M7" s="23">
        <v>0.26640954709065112</v>
      </c>
      <c r="N7" s="23">
        <v>0.33787026404402265</v>
      </c>
      <c r="O7" s="23">
        <v>0.41947768982074218</v>
      </c>
      <c r="P7" s="23">
        <v>0.50898394893590782</v>
      </c>
      <c r="Q7" s="23">
        <v>0.60538453270332993</v>
      </c>
      <c r="R7" s="23">
        <v>0.70130870340869089</v>
      </c>
      <c r="S7" s="23">
        <v>0.79153591075265595</v>
      </c>
      <c r="T7" s="23">
        <v>0.87135230100700067</v>
      </c>
      <c r="U7" s="23">
        <v>0.93794523999442958</v>
      </c>
      <c r="V7" s="23">
        <v>0.99291572864230848</v>
      </c>
      <c r="W7" s="23">
        <v>0.99291572864230848</v>
      </c>
      <c r="X7" s="23">
        <v>0.99291572864230848</v>
      </c>
      <c r="Y7" s="23">
        <v>0.99291572864230848</v>
      </c>
      <c r="Z7" s="23">
        <v>0.99291572864230848</v>
      </c>
      <c r="AA7" s="23">
        <v>0.99291572864230848</v>
      </c>
      <c r="AB7" s="23">
        <v>0.99291572864230848</v>
      </c>
      <c r="AC7" s="23">
        <v>0.99291572864230848</v>
      </c>
      <c r="AD7" s="23">
        <v>0.99291572864230848</v>
      </c>
      <c r="AE7" s="23">
        <v>0.99291572864230848</v>
      </c>
      <c r="AF7" s="18" t="s">
        <v>650</v>
      </c>
    </row>
    <row r="8" spans="1:39" s="1" customFormat="1" x14ac:dyDescent="0.35">
      <c r="A8" s="18" t="s">
        <v>159</v>
      </c>
      <c r="B8" s="18" t="s">
        <v>651</v>
      </c>
      <c r="C8" s="23">
        <v>-0.16578837372965632</v>
      </c>
      <c r="D8" s="23">
        <v>-0.17606097098738455</v>
      </c>
      <c r="E8" s="23">
        <v>-0.18633356824511246</v>
      </c>
      <c r="F8" s="23">
        <v>-0.19660616550284096</v>
      </c>
      <c r="G8" s="23">
        <v>-0.2045854975520835</v>
      </c>
      <c r="H8" s="23">
        <v>-0.21027156439283981</v>
      </c>
      <c r="I8" s="23">
        <v>-0.21366436602511044</v>
      </c>
      <c r="J8" s="23">
        <v>-0.21705716765738076</v>
      </c>
      <c r="K8" s="23">
        <v>-0.22044996928965013</v>
      </c>
      <c r="L8" s="23">
        <v>-0.18923252931491355</v>
      </c>
      <c r="M8" s="23">
        <v>-0.12340484773316934</v>
      </c>
      <c r="N8" s="23">
        <v>-2.2966924544418895E-2</v>
      </c>
      <c r="O8" s="23">
        <v>7.7470998644331268E-2</v>
      </c>
      <c r="P8" s="23">
        <v>0.17790892183307838</v>
      </c>
      <c r="Q8" s="23">
        <v>0.25563102217868527</v>
      </c>
      <c r="R8" s="23">
        <v>0.31063729968115478</v>
      </c>
      <c r="S8" s="23">
        <v>0.34292775434048683</v>
      </c>
      <c r="T8" s="23">
        <v>0.37521820899982011</v>
      </c>
      <c r="U8" s="23">
        <v>0.40750866365915511</v>
      </c>
      <c r="V8" s="23">
        <v>0.46005141154691137</v>
      </c>
      <c r="W8" s="23">
        <v>0.53284645266308317</v>
      </c>
      <c r="X8" s="23">
        <v>0.62589378700767684</v>
      </c>
      <c r="Y8" s="23">
        <v>0.71894112135226718</v>
      </c>
      <c r="Z8" s="23">
        <v>0.8119884556968624</v>
      </c>
      <c r="AA8" s="23">
        <v>0.87610084236264929</v>
      </c>
      <c r="AB8" s="23">
        <v>0.91127828134963484</v>
      </c>
      <c r="AC8" s="23">
        <v>0.91752077265781529</v>
      </c>
      <c r="AD8" s="23">
        <v>0.92376326396599562</v>
      </c>
      <c r="AE8" s="23">
        <v>0.93000575527417562</v>
      </c>
      <c r="AF8" s="18" t="s">
        <v>641</v>
      </c>
    </row>
    <row r="9" spans="1:39" s="1" customFormat="1" x14ac:dyDescent="0.35">
      <c r="A9" s="18" t="s">
        <v>652</v>
      </c>
      <c r="B9" s="18" t="s">
        <v>652</v>
      </c>
      <c r="C9" s="23">
        <f>C26</f>
        <v>4.2221822659888164E-2</v>
      </c>
      <c r="D9" s="23">
        <f t="shared" ref="D9:AE9" si="2">D26</f>
        <v>6.6833831698842189E-2</v>
      </c>
      <c r="E9" s="23">
        <f t="shared" si="2"/>
        <v>9.2411202549273166E-2</v>
      </c>
      <c r="F9" s="23">
        <f t="shared" si="2"/>
        <v>0.12010371375453976</v>
      </c>
      <c r="G9" s="23">
        <f t="shared" si="2"/>
        <v>0.1491113691694802</v>
      </c>
      <c r="H9" s="23">
        <f t="shared" si="2"/>
        <v>0.17756135210691004</v>
      </c>
      <c r="I9" s="23">
        <f t="shared" si="2"/>
        <v>0.20576952924950115</v>
      </c>
      <c r="J9" s="23">
        <f t="shared" si="2"/>
        <v>0.23492998665301898</v>
      </c>
      <c r="K9" s="23">
        <f t="shared" si="2"/>
        <v>0.26512716839923073</v>
      </c>
      <c r="L9" s="23">
        <f t="shared" si="2"/>
        <v>0.27637791262471617</v>
      </c>
      <c r="M9" s="23">
        <f t="shared" si="2"/>
        <v>0.2864726657658424</v>
      </c>
      <c r="N9" s="23">
        <f t="shared" si="2"/>
        <v>0.29491236529142151</v>
      </c>
      <c r="O9" s="23">
        <f t="shared" si="2"/>
        <v>0.30506762296490036</v>
      </c>
      <c r="P9" s="23">
        <f t="shared" si="2"/>
        <v>0.31041174005669575</v>
      </c>
      <c r="Q9" s="23">
        <f t="shared" si="2"/>
        <v>0.31572216214300175</v>
      </c>
      <c r="R9" s="23">
        <f t="shared" si="2"/>
        <v>0.32110977526632034</v>
      </c>
      <c r="S9" s="23">
        <f t="shared" si="2"/>
        <v>0.32659417875655206</v>
      </c>
      <c r="T9" s="23">
        <f t="shared" si="2"/>
        <v>0.33218787440286685</v>
      </c>
      <c r="U9" s="23">
        <f t="shared" si="2"/>
        <v>0.33758724739162538</v>
      </c>
      <c r="V9" s="23">
        <f t="shared" si="2"/>
        <v>0.34361057568603937</v>
      </c>
      <c r="W9" s="23">
        <f t="shared" si="2"/>
        <v>0.34938046382424448</v>
      </c>
      <c r="X9" s="23">
        <f t="shared" si="2"/>
        <v>0.3551837522498793</v>
      </c>
      <c r="Y9" s="23">
        <f t="shared" si="2"/>
        <v>0.35704122320408149</v>
      </c>
      <c r="Z9" s="23">
        <f t="shared" si="2"/>
        <v>0.35704122320408149</v>
      </c>
      <c r="AA9" s="23">
        <f t="shared" si="2"/>
        <v>0.35704122320408149</v>
      </c>
      <c r="AB9" s="23">
        <f t="shared" si="2"/>
        <v>0.35704122320408149</v>
      </c>
      <c r="AC9" s="23">
        <f t="shared" si="2"/>
        <v>0.35704122320408149</v>
      </c>
      <c r="AD9" s="23">
        <f t="shared" si="2"/>
        <v>0.35704122320408149</v>
      </c>
      <c r="AE9" s="23">
        <f t="shared" si="2"/>
        <v>0.35704122320408149</v>
      </c>
      <c r="AF9" s="18" t="s">
        <v>641</v>
      </c>
    </row>
    <row r="10" spans="1:39" s="1" customFormat="1" x14ac:dyDescent="0.35">
      <c r="A10" s="18" t="s">
        <v>653</v>
      </c>
      <c r="B10" s="18" t="s">
        <v>653</v>
      </c>
      <c r="C10" s="23">
        <v>4.7591726854230958E-2</v>
      </c>
      <c r="D10" s="23">
        <v>8.6098727202997799E-2</v>
      </c>
      <c r="E10" s="23">
        <v>0.14043660023761526</v>
      </c>
      <c r="F10" s="23">
        <v>0.19758716955319006</v>
      </c>
      <c r="G10" s="23">
        <v>0.2449574690770811</v>
      </c>
      <c r="H10" s="23">
        <v>0.29583931117629553</v>
      </c>
      <c r="I10" s="23">
        <v>0.37337580697760603</v>
      </c>
      <c r="J10" s="23">
        <v>0.47459128808287404</v>
      </c>
      <c r="K10" s="23">
        <v>0.55121040477573879</v>
      </c>
      <c r="L10" s="23">
        <v>0.61016930659011615</v>
      </c>
      <c r="M10" s="23">
        <v>0.66396075095032248</v>
      </c>
      <c r="N10" s="23">
        <v>0.70352561370188915</v>
      </c>
      <c r="O10" s="23">
        <v>0.71692786836636191</v>
      </c>
      <c r="P10" s="23">
        <v>0.77751465627829586</v>
      </c>
      <c r="Q10" s="23">
        <v>0.81111533874262065</v>
      </c>
      <c r="R10" s="23">
        <v>0.83722058778239405</v>
      </c>
      <c r="S10" s="23">
        <v>0.85515835031195297</v>
      </c>
      <c r="T10" s="23">
        <v>0.87188639976936055</v>
      </c>
      <c r="U10" s="23">
        <v>0.93524500621918638</v>
      </c>
      <c r="V10" s="23">
        <v>0.96050608304805485</v>
      </c>
      <c r="W10" s="23">
        <v>0.96061298601532119</v>
      </c>
      <c r="X10" s="23">
        <v>0.96231672618872255</v>
      </c>
      <c r="Y10" s="23">
        <v>0.96430311201136121</v>
      </c>
      <c r="Z10" s="23">
        <v>0.96640266479659009</v>
      </c>
      <c r="AA10" s="23">
        <v>0.96940045265514019</v>
      </c>
      <c r="AB10" s="23">
        <v>0.97282226487816748</v>
      </c>
      <c r="AC10" s="23">
        <v>0.97685195939238845</v>
      </c>
      <c r="AD10" s="23">
        <v>0.98136796140274907</v>
      </c>
      <c r="AE10" s="23">
        <v>0.98816026282926528</v>
      </c>
      <c r="AF10" s="18" t="s">
        <v>641</v>
      </c>
    </row>
    <row r="11" spans="1:39" s="1" customFormat="1" x14ac:dyDescent="0.35">
      <c r="A11" s="18" t="s">
        <v>654</v>
      </c>
      <c r="B11" s="18" t="s">
        <v>654</v>
      </c>
      <c r="C11" s="23">
        <v>1.1993852181297771E-2</v>
      </c>
      <c r="D11" s="23">
        <v>2.6810287463071396E-2</v>
      </c>
      <c r="E11" s="23">
        <v>4.3333248866909403E-2</v>
      </c>
      <c r="F11" s="23">
        <v>6.5021705124628043E-2</v>
      </c>
      <c r="G11" s="23">
        <v>9.2871640279365827E-2</v>
      </c>
      <c r="H11" s="23">
        <v>0.1278577348544247</v>
      </c>
      <c r="I11" s="23">
        <v>0.17460802838219686</v>
      </c>
      <c r="J11" s="23">
        <v>0.21743629734691061</v>
      </c>
      <c r="K11" s="23">
        <v>0.26125958765141361</v>
      </c>
      <c r="L11" s="23">
        <v>0.29866032889633098</v>
      </c>
      <c r="M11" s="23">
        <v>0.3390475730351199</v>
      </c>
      <c r="N11" s="23">
        <v>0.38269616102200599</v>
      </c>
      <c r="O11" s="23">
        <v>0.42972174834106891</v>
      </c>
      <c r="P11" s="23">
        <v>0.47693015197262112</v>
      </c>
      <c r="Q11" s="23">
        <v>0.52173934586153947</v>
      </c>
      <c r="R11" s="23">
        <v>0.56502873474480919</v>
      </c>
      <c r="S11" s="23">
        <v>0.60899067833100229</v>
      </c>
      <c r="T11" s="23">
        <v>0.65491937588847082</v>
      </c>
      <c r="U11" s="23">
        <v>0.70247779711487812</v>
      </c>
      <c r="V11" s="23">
        <v>0.7536374355692913</v>
      </c>
      <c r="W11" s="23">
        <v>0.79989651155649344</v>
      </c>
      <c r="X11" s="23">
        <v>0.84091396835724619</v>
      </c>
      <c r="Y11" s="23">
        <v>0.87637142336073137</v>
      </c>
      <c r="Z11" s="23">
        <v>0.90795963744581309</v>
      </c>
      <c r="AA11" s="23">
        <v>0.93653009292414957</v>
      </c>
      <c r="AB11" s="23">
        <v>0.96444455460315504</v>
      </c>
      <c r="AC11" s="23">
        <v>0.9899730927657151</v>
      </c>
      <c r="AD11" s="23">
        <v>0.99612759581852373</v>
      </c>
      <c r="AE11" s="23">
        <v>0.99949098500090483</v>
      </c>
      <c r="AF11" s="18" t="s">
        <v>641</v>
      </c>
    </row>
    <row r="12" spans="1:39" s="1" customFormat="1" x14ac:dyDescent="0.35">
      <c r="A12" s="18" t="s">
        <v>655</v>
      </c>
      <c r="B12" s="18" t="s">
        <v>655</v>
      </c>
      <c r="C12" s="23">
        <v>1.2309325550998288E-2</v>
      </c>
      <c r="D12" s="23">
        <v>2.460719798193358E-2</v>
      </c>
      <c r="E12" s="23">
        <v>3.6894161950191226E-2</v>
      </c>
      <c r="F12" s="23">
        <v>4.9170749373995869E-2</v>
      </c>
      <c r="G12" s="23">
        <v>6.1437466322760391E-2</v>
      </c>
      <c r="H12" s="23">
        <v>7.3694794185228535E-2</v>
      </c>
      <c r="I12" s="23">
        <v>8.4078213032132643E-2</v>
      </c>
      <c r="J12" s="23">
        <v>9.4453136282434333E-2</v>
      </c>
      <c r="K12" s="23">
        <v>0.10776016779488598</v>
      </c>
      <c r="L12" s="23">
        <v>0.12089568844539463</v>
      </c>
      <c r="M12" s="23">
        <v>0.13397869744660959</v>
      </c>
      <c r="N12" s="23">
        <v>0.14701250127148252</v>
      </c>
      <c r="O12" s="23">
        <v>0.15999950470758009</v>
      </c>
      <c r="P12" s="23">
        <v>0.17294199027064061</v>
      </c>
      <c r="Q12" s="23">
        <v>0.18392397000252461</v>
      </c>
      <c r="R12" s="23">
        <v>0.19486566829733187</v>
      </c>
      <c r="S12" s="23">
        <v>0.20576904970392962</v>
      </c>
      <c r="T12" s="23">
        <v>0.21663598295900841</v>
      </c>
      <c r="U12" s="23">
        <v>0.22812386719340277</v>
      </c>
      <c r="V12" s="23">
        <v>0.23946509347688744</v>
      </c>
      <c r="W12" s="23">
        <v>0.25074796714999081</v>
      </c>
      <c r="X12" s="23">
        <v>0.26197588090601776</v>
      </c>
      <c r="Y12" s="23">
        <v>0.27315151885608002</v>
      </c>
      <c r="Z12" s="23">
        <v>0.28427743054614829</v>
      </c>
      <c r="AA12" s="23">
        <v>0.29308037438648704</v>
      </c>
      <c r="AB12" s="23">
        <v>0.30183832404628336</v>
      </c>
      <c r="AC12" s="23">
        <v>0.31055347391761462</v>
      </c>
      <c r="AD12" s="23">
        <v>0.31922791137079648</v>
      </c>
      <c r="AE12" s="23">
        <v>0.32786362197389179</v>
      </c>
      <c r="AF12" s="18" t="s">
        <v>641</v>
      </c>
    </row>
    <row r="13" spans="1:39" s="1" customFormat="1" x14ac:dyDescent="0.35">
      <c r="A13" s="18" t="s">
        <v>656</v>
      </c>
      <c r="B13" s="18" t="s">
        <v>656</v>
      </c>
      <c r="C13" s="23">
        <v>1.2051229428170199E-2</v>
      </c>
      <c r="D13" s="23">
        <v>1.6206339661671346E-2</v>
      </c>
      <c r="E13" s="23">
        <v>6.4447644453304387E-3</v>
      </c>
      <c r="F13" s="23">
        <v>-9.005854019424487E-3</v>
      </c>
      <c r="G13" s="23">
        <v>-3.0100770184133992E-2</v>
      </c>
      <c r="H13" s="23">
        <v>-5.4796861904161061E-2</v>
      </c>
      <c r="I13" s="23">
        <v>-7.9789688516768695E-2</v>
      </c>
      <c r="J13" s="23">
        <v>-0.10119942547744065</v>
      </c>
      <c r="K13" s="23">
        <v>-0.1259931185569475</v>
      </c>
      <c r="L13" s="23">
        <v>-0.14691967459086916</v>
      </c>
      <c r="M13" s="23">
        <v>-0.18091587941456733</v>
      </c>
      <c r="N13" s="23">
        <v>-0.22402525273318541</v>
      </c>
      <c r="O13" s="23">
        <v>-0.27783617576323627</v>
      </c>
      <c r="P13" s="23">
        <v>-0.33732208111439693</v>
      </c>
      <c r="Q13" s="23">
        <v>-0.39686476410043781</v>
      </c>
      <c r="R13" s="23">
        <v>-0.44619781592679741</v>
      </c>
      <c r="S13" s="23">
        <v>-0.48962507759738</v>
      </c>
      <c r="T13" s="23">
        <v>-0.51159473520038024</v>
      </c>
      <c r="U13" s="23">
        <v>-0.554482488508939</v>
      </c>
      <c r="V13" s="23">
        <v>-0.62717511651362545</v>
      </c>
      <c r="W13" s="23">
        <v>-0.70228083403639274</v>
      </c>
      <c r="X13" s="23">
        <v>-0.77818133897646424</v>
      </c>
      <c r="Y13" s="23">
        <v>-0.8547014053795694</v>
      </c>
      <c r="Z13" s="23">
        <v>-0.90812529768553851</v>
      </c>
      <c r="AA13" s="23">
        <v>-0.95002686634455868</v>
      </c>
      <c r="AB13" s="23">
        <v>-0.99694379276420197</v>
      </c>
      <c r="AC13" s="23">
        <v>-1.0505757858394189</v>
      </c>
      <c r="AD13" s="23">
        <v>-1.1193993413587469</v>
      </c>
      <c r="AE13" s="23">
        <v>-1.2091031102266991</v>
      </c>
      <c r="AF13" s="18" t="s">
        <v>641</v>
      </c>
    </row>
    <row r="14" spans="1:39" s="1" customFormat="1" x14ac:dyDescent="0.35">
      <c r="A14" s="18" t="s">
        <v>657</v>
      </c>
      <c r="B14" s="18" t="s">
        <v>658</v>
      </c>
      <c r="C14" s="23">
        <v>4.1471494828099344E-2</v>
      </c>
      <c r="D14" s="23">
        <v>7.2367085217072913E-2</v>
      </c>
      <c r="E14" s="23">
        <v>0.10156860041337747</v>
      </c>
      <c r="F14" s="23">
        <v>0.14184752473209952</v>
      </c>
      <c r="G14" s="23">
        <v>0.21498034269906582</v>
      </c>
      <c r="H14" s="23">
        <v>0.26184049585460706</v>
      </c>
      <c r="I14" s="23">
        <v>0.29693520803009255</v>
      </c>
      <c r="J14" s="23">
        <v>0.33270128868369669</v>
      </c>
      <c r="K14" s="23">
        <v>0.38853602079457739</v>
      </c>
      <c r="L14" s="23">
        <v>0.43591358252249096</v>
      </c>
      <c r="M14" s="23">
        <v>0.51202430477631555</v>
      </c>
      <c r="N14" s="23">
        <v>0.56616584228179634</v>
      </c>
      <c r="O14" s="23">
        <v>0.6171142174653973</v>
      </c>
      <c r="P14" s="23">
        <v>0.6832897674310966</v>
      </c>
      <c r="Q14" s="23">
        <v>0.75765707800600834</v>
      </c>
      <c r="R14" s="23">
        <v>0.8053105596375062</v>
      </c>
      <c r="S14" s="23">
        <v>0.82982090094297023</v>
      </c>
      <c r="T14" s="23">
        <v>0.85659334777631313</v>
      </c>
      <c r="U14" s="23">
        <v>0.90028689257964012</v>
      </c>
      <c r="V14" s="23">
        <v>0.91033510098828829</v>
      </c>
      <c r="W14" s="23">
        <v>0.93243157819423717</v>
      </c>
      <c r="X14" s="23">
        <v>0.93660261434679193</v>
      </c>
      <c r="Y14" s="23">
        <v>0.94156168910777005</v>
      </c>
      <c r="Z14" s="23">
        <v>0.94211122044953866</v>
      </c>
      <c r="AA14" s="23">
        <v>0.94770302333378154</v>
      </c>
      <c r="AB14" s="23">
        <v>0.94822952888278056</v>
      </c>
      <c r="AC14" s="23">
        <v>0.9515528571159011</v>
      </c>
      <c r="AD14" s="23">
        <v>0.95239639138623255</v>
      </c>
      <c r="AE14" s="23">
        <v>0.95335963451946415</v>
      </c>
      <c r="AF14" s="18" t="s">
        <v>641</v>
      </c>
    </row>
    <row r="15" spans="1:39" s="1" customFormat="1" x14ac:dyDescent="0.35">
      <c r="A15" s="18" t="s">
        <v>659</v>
      </c>
      <c r="B15" s="18" t="s">
        <v>658</v>
      </c>
      <c r="C15" s="23">
        <v>4.1471494828099344E-2</v>
      </c>
      <c r="D15" s="23">
        <v>7.2367085217072913E-2</v>
      </c>
      <c r="E15" s="23">
        <v>0.10156860041337747</v>
      </c>
      <c r="F15" s="23">
        <v>0.14184752473209952</v>
      </c>
      <c r="G15" s="23">
        <v>0.21498034269906582</v>
      </c>
      <c r="H15" s="23">
        <v>0.26184049585460706</v>
      </c>
      <c r="I15" s="23">
        <v>0.29693520803009255</v>
      </c>
      <c r="J15" s="23">
        <v>0.33270128868369669</v>
      </c>
      <c r="K15" s="23">
        <v>0.38853602079457739</v>
      </c>
      <c r="L15" s="23">
        <v>0.43591358252249096</v>
      </c>
      <c r="M15" s="23">
        <v>0.51202430477631555</v>
      </c>
      <c r="N15" s="23">
        <v>0.56616584228179634</v>
      </c>
      <c r="O15" s="23">
        <v>0.6171142174653973</v>
      </c>
      <c r="P15" s="23">
        <v>0.6832897674310966</v>
      </c>
      <c r="Q15" s="23">
        <v>0.75765707800600834</v>
      </c>
      <c r="R15" s="23">
        <v>0.8053105596375062</v>
      </c>
      <c r="S15" s="23">
        <v>0.82982090094297023</v>
      </c>
      <c r="T15" s="23">
        <v>0.85659334777631313</v>
      </c>
      <c r="U15" s="23">
        <v>0.90028689257964012</v>
      </c>
      <c r="V15" s="23">
        <v>0.91033510098828829</v>
      </c>
      <c r="W15" s="23">
        <v>0.93243157819423717</v>
      </c>
      <c r="X15" s="23">
        <v>0.93660261434679193</v>
      </c>
      <c r="Y15" s="23">
        <v>0.94156168910777005</v>
      </c>
      <c r="Z15" s="23">
        <v>0.94211122044953866</v>
      </c>
      <c r="AA15" s="23">
        <v>0.94770302333378154</v>
      </c>
      <c r="AB15" s="23">
        <v>0.94822952888278056</v>
      </c>
      <c r="AC15" s="23">
        <v>0.9515528571159011</v>
      </c>
      <c r="AD15" s="23">
        <v>0.95239639138623255</v>
      </c>
      <c r="AE15" s="23">
        <v>0.95335963451946415</v>
      </c>
      <c r="AF15" s="18" t="s">
        <v>641</v>
      </c>
    </row>
    <row r="16" spans="1:39" s="1" customFormat="1" x14ac:dyDescent="0.35">
      <c r="A16" s="18" t="s">
        <v>660</v>
      </c>
      <c r="B16" s="18" t="s">
        <v>661</v>
      </c>
      <c r="C16" s="23">
        <v>2.4937114625805494E-2</v>
      </c>
      <c r="D16" s="23">
        <v>5.555906430406235E-2</v>
      </c>
      <c r="E16" s="23">
        <v>8.3225187026505859E-2</v>
      </c>
      <c r="F16" s="23">
        <v>0.11412610014230627</v>
      </c>
      <c r="G16" s="23">
        <v>0.14996895340737604</v>
      </c>
      <c r="H16" s="23">
        <v>0.18882212416688463</v>
      </c>
      <c r="I16" s="23">
        <v>0.22722534180507484</v>
      </c>
      <c r="J16" s="23">
        <v>0.26984065221778902</v>
      </c>
      <c r="K16" s="23">
        <v>0.31287541543929004</v>
      </c>
      <c r="L16" s="23">
        <v>0.34072746359385309</v>
      </c>
      <c r="M16" s="23">
        <v>0.3693368013150094</v>
      </c>
      <c r="N16" s="23">
        <v>0.40825022194320287</v>
      </c>
      <c r="O16" s="23">
        <v>0.45744184155731871</v>
      </c>
      <c r="P16" s="23">
        <v>0.50601995665745447</v>
      </c>
      <c r="Q16" s="23">
        <v>0.55304164568386294</v>
      </c>
      <c r="R16" s="23">
        <v>0.59826572539764622</v>
      </c>
      <c r="S16" s="23">
        <v>0.64251025500803627</v>
      </c>
      <c r="T16" s="23">
        <v>0.68581261310130814</v>
      </c>
      <c r="U16" s="23">
        <v>0.72974221386597959</v>
      </c>
      <c r="V16" s="23">
        <v>0.77280056318932977</v>
      </c>
      <c r="W16" s="23">
        <v>0.81109588375334574</v>
      </c>
      <c r="X16" s="23">
        <v>0.84622093274711407</v>
      </c>
      <c r="Y16" s="23">
        <v>0.88048966419717967</v>
      </c>
      <c r="Z16" s="23">
        <v>0.90473560333637038</v>
      </c>
      <c r="AA16" s="23">
        <v>0.92398813998160378</v>
      </c>
      <c r="AB16" s="23">
        <v>0.94309871837848491</v>
      </c>
      <c r="AC16" s="23">
        <v>0.94462589358997551</v>
      </c>
      <c r="AD16" s="23">
        <v>0.94612426418718354</v>
      </c>
      <c r="AE16" s="23">
        <v>0.94623525695853528</v>
      </c>
      <c r="AF16" s="18" t="s">
        <v>641</v>
      </c>
    </row>
    <row r="17" spans="1:32" s="1" customFormat="1" x14ac:dyDescent="0.35">
      <c r="A17" s="18" t="s">
        <v>720</v>
      </c>
      <c r="B17" s="18" t="s">
        <v>720</v>
      </c>
      <c r="C17" s="23">
        <v>2.6157725033925661E-3</v>
      </c>
      <c r="D17" s="23">
        <v>4.2411802728417039E-3</v>
      </c>
      <c r="E17" s="23">
        <v>6.675511908946925E-3</v>
      </c>
      <c r="F17" s="23">
        <v>1.0315669308899296E-2</v>
      </c>
      <c r="G17" s="23">
        <v>1.5747555273314208E-2</v>
      </c>
      <c r="H17" s="23">
        <v>2.3836793939875034E-2</v>
      </c>
      <c r="I17" s="23">
        <v>3.5830791271182279E-2</v>
      </c>
      <c r="J17" s="23">
        <v>5.3517495813629988E-2</v>
      </c>
      <c r="K17" s="23">
        <v>7.9372819402076744E-2</v>
      </c>
      <c r="L17" s="23">
        <v>0.11669293779224264</v>
      </c>
      <c r="M17" s="23">
        <v>0.16957161055229844</v>
      </c>
      <c r="N17" s="23">
        <v>0.24063217022177366</v>
      </c>
      <c r="O17" s="23">
        <v>0.33579412509591794</v>
      </c>
      <c r="P17" s="23">
        <v>0.43113374081928113</v>
      </c>
      <c r="Q17" s="23">
        <v>0.52633349587411027</v>
      </c>
      <c r="R17" s="23">
        <v>0.62072054704421487</v>
      </c>
      <c r="S17" s="23">
        <v>0.71338390997508971</v>
      </c>
      <c r="T17" s="23">
        <v>0.80268305682501162</v>
      </c>
      <c r="U17" s="23">
        <v>0.88573005378965708</v>
      </c>
      <c r="V17" s="23">
        <v>0.95817032005412983</v>
      </c>
      <c r="W17" s="23">
        <v>1</v>
      </c>
      <c r="X17" s="23">
        <v>1</v>
      </c>
      <c r="Y17" s="23">
        <v>1</v>
      </c>
      <c r="Z17" s="23">
        <v>1</v>
      </c>
      <c r="AA17" s="23">
        <v>1</v>
      </c>
      <c r="AB17" s="23">
        <v>1</v>
      </c>
      <c r="AC17" s="23">
        <v>1</v>
      </c>
      <c r="AD17" s="23">
        <v>1</v>
      </c>
      <c r="AE17" s="23">
        <v>1</v>
      </c>
      <c r="AF17" s="18" t="s">
        <v>662</v>
      </c>
    </row>
    <row r="18" spans="1:32" s="1" customFormat="1" x14ac:dyDescent="0.35">
      <c r="A18" s="18" t="s">
        <v>663</v>
      </c>
      <c r="B18" s="18" t="s">
        <v>663</v>
      </c>
      <c r="C18" s="23">
        <v>1.1603429686296658E-3</v>
      </c>
      <c r="D18" s="23">
        <v>1.8586024541767212E-3</v>
      </c>
      <c r="E18" s="23">
        <v>2.8135749858807825E-3</v>
      </c>
      <c r="F18" s="23">
        <v>4.1279457822046518E-3</v>
      </c>
      <c r="G18" s="23">
        <v>5.9523198302271051E-3</v>
      </c>
      <c r="H18" s="23">
        <v>8.5023360887200288E-3</v>
      </c>
      <c r="I18" s="23">
        <v>1.2089473053687256E-2</v>
      </c>
      <c r="J18" s="23">
        <v>1.7165545686365115E-2</v>
      </c>
      <c r="K18" s="23">
        <v>2.437747086306926E-2</v>
      </c>
      <c r="L18" s="23">
        <v>3.4645992709349489E-2</v>
      </c>
      <c r="M18" s="23">
        <v>4.926152213722168E-2</v>
      </c>
      <c r="N18" s="23">
        <v>6.988413684516781E-2</v>
      </c>
      <c r="O18" s="23">
        <v>9.8872174017216888E-2</v>
      </c>
      <c r="P18" s="23">
        <v>0.13791309407677432</v>
      </c>
      <c r="Q18" s="23">
        <v>0.18981704916910544</v>
      </c>
      <c r="R18" s="23">
        <v>0.25665485786654346</v>
      </c>
      <c r="S18" s="23">
        <v>0.33849497698139686</v>
      </c>
      <c r="T18" s="23">
        <v>0.44219335626636547</v>
      </c>
      <c r="U18" s="23">
        <v>0.54917423970152834</v>
      </c>
      <c r="V18" s="23">
        <v>0.66211428864814914</v>
      </c>
      <c r="W18" s="23">
        <v>0.72874672690866149</v>
      </c>
      <c r="X18" s="23">
        <v>0.75185432390340745</v>
      </c>
      <c r="Y18" s="23">
        <v>0.78083209255361019</v>
      </c>
      <c r="Z18" s="23">
        <v>0.8156903013811162</v>
      </c>
      <c r="AA18" s="23">
        <v>0.85694922215947011</v>
      </c>
      <c r="AB18" s="23">
        <v>0.90464308329482634</v>
      </c>
      <c r="AC18" s="23">
        <v>0.95923054542965203</v>
      </c>
      <c r="AD18" s="23">
        <v>1</v>
      </c>
      <c r="AE18" s="23">
        <v>0.78083209255361019</v>
      </c>
      <c r="AF18" s="18"/>
    </row>
    <row r="19" spans="1:32" s="1" customFormat="1" x14ac:dyDescent="0.35">
      <c r="A19" s="18" t="s">
        <v>701</v>
      </c>
      <c r="B19" s="18"/>
      <c r="C19" s="23">
        <v>0</v>
      </c>
      <c r="D19" s="23">
        <f>C19+0.04</f>
        <v>0.04</v>
      </c>
      <c r="E19" s="23">
        <f t="shared" ref="E19:O19" si="3">D19+0.04</f>
        <v>0.08</v>
      </c>
      <c r="F19" s="23">
        <f t="shared" si="3"/>
        <v>0.12</v>
      </c>
      <c r="G19" s="23">
        <f t="shared" si="3"/>
        <v>0.16</v>
      </c>
      <c r="H19" s="23">
        <f t="shared" si="3"/>
        <v>0.2</v>
      </c>
      <c r="I19" s="23">
        <f t="shared" si="3"/>
        <v>0.24000000000000002</v>
      </c>
      <c r="J19" s="23">
        <f t="shared" si="3"/>
        <v>0.28000000000000003</v>
      </c>
      <c r="K19" s="23">
        <f t="shared" si="3"/>
        <v>0.32</v>
      </c>
      <c r="L19" s="23">
        <f t="shared" si="3"/>
        <v>0.36</v>
      </c>
      <c r="M19" s="23">
        <f t="shared" si="3"/>
        <v>0.39999999999999997</v>
      </c>
      <c r="N19" s="23">
        <f t="shared" si="3"/>
        <v>0.43999999999999995</v>
      </c>
      <c r="O19" s="23">
        <f t="shared" si="3"/>
        <v>0.47999999999999993</v>
      </c>
      <c r="P19" s="23">
        <f>O19+0.08</f>
        <v>0.55999999999999994</v>
      </c>
      <c r="Q19" s="23">
        <f t="shared" ref="Q19:U19" si="4">P19+0.08</f>
        <v>0.6399999999999999</v>
      </c>
      <c r="R19" s="23">
        <f t="shared" si="4"/>
        <v>0.71999999999999986</v>
      </c>
      <c r="S19" s="23">
        <f t="shared" si="4"/>
        <v>0.79999999999999982</v>
      </c>
      <c r="T19" s="23">
        <f t="shared" si="4"/>
        <v>0.87999999999999978</v>
      </c>
      <c r="U19" s="23">
        <f t="shared" si="4"/>
        <v>0.95999999999999974</v>
      </c>
      <c r="V19" s="23">
        <f>U19+0.04</f>
        <v>0.99999999999999978</v>
      </c>
      <c r="W19" s="23">
        <f>V19</f>
        <v>0.99999999999999978</v>
      </c>
      <c r="X19" s="23">
        <f t="shared" ref="X19:AE19" si="5">W19</f>
        <v>0.99999999999999978</v>
      </c>
      <c r="Y19" s="23">
        <f t="shared" si="5"/>
        <v>0.99999999999999978</v>
      </c>
      <c r="Z19" s="23">
        <f t="shared" si="5"/>
        <v>0.99999999999999978</v>
      </c>
      <c r="AA19" s="23">
        <f t="shared" si="5"/>
        <v>0.99999999999999978</v>
      </c>
      <c r="AB19" s="23">
        <f t="shared" si="5"/>
        <v>0.99999999999999978</v>
      </c>
      <c r="AC19" s="23">
        <f t="shared" si="5"/>
        <v>0.99999999999999978</v>
      </c>
      <c r="AD19" s="23">
        <f t="shared" si="5"/>
        <v>0.99999999999999978</v>
      </c>
      <c r="AE19" s="23">
        <f t="shared" si="5"/>
        <v>0.99999999999999978</v>
      </c>
      <c r="AF19" s="18" t="s">
        <v>702</v>
      </c>
    </row>
    <row r="20" spans="1:32" s="1" customFormat="1" x14ac:dyDescent="0.35"/>
    <row r="21" spans="1:32" s="1" customFormat="1" x14ac:dyDescent="0.35">
      <c r="A21" s="20" t="s">
        <v>703</v>
      </c>
      <c r="C21" s="37">
        <v>0.125</v>
      </c>
    </row>
    <row r="22" spans="1:32" s="1" customFormat="1" x14ac:dyDescent="0.35"/>
    <row r="23" spans="1:32" s="1" customFormat="1" x14ac:dyDescent="0.35">
      <c r="A23" s="18" t="s">
        <v>640</v>
      </c>
      <c r="B23" s="18" t="s">
        <v>18</v>
      </c>
      <c r="C23" s="23">
        <f>IF('2050'!C2*(1+$C$21)&gt;MAX('2050'!C2:AE2),MAX('2050'!C2:AE2),'2050'!C2*(1+$C$21))</f>
        <v>3.5822391271408252E-2</v>
      </c>
      <c r="D23" s="23">
        <f>IF('2050'!D2*(1+$C$21)&gt;MAX('2050'!D2:AF2),MAX('2050'!D2:AF2),'2050'!D2*(1+$C$21))</f>
        <v>7.9655318203904604E-2</v>
      </c>
      <c r="E23" s="23">
        <f>IF('2050'!E2*(1+$C$21)&gt;MAX('2050'!E2:AG2),MAX('2050'!E2:AG2),'2050'!E2*(1+$C$21))</f>
        <v>0.12781767583375592</v>
      </c>
      <c r="F23" s="23">
        <f>IF('2050'!F2*(1+$C$21)&gt;MAX('2050'!F2:AH2),MAX('2050'!F2:AH2),'2050'!F2*(1+$C$21))</f>
        <v>0.13049546026927469</v>
      </c>
      <c r="G23" s="23">
        <f>IF('2050'!G2*(1+$C$21)&gt;MAX('2050'!G2:AI2),MAX('2050'!G2:AI2),'2050'!G2*(1+$C$21))</f>
        <v>0.19940112299197335</v>
      </c>
      <c r="H23" s="23">
        <f>IF('2050'!H2*(1+$C$21)&gt;MAX('2050'!H2:AJ2),MAX('2050'!H2:AJ2),'2050'!H2*(1+$C$21))</f>
        <v>0.26396764322958738</v>
      </c>
      <c r="I23" s="23">
        <f>IF('2050'!I2*(1+$C$21)&gt;MAX('2050'!I2:AK2),MAX('2050'!I2:AK2),'2050'!I2*(1+$C$21))</f>
        <v>0.32109133680273122</v>
      </c>
      <c r="J23" s="23">
        <f>IF('2050'!J2*(1+$C$21)&gt;MAX('2050'!J2:AL2),MAX('2050'!J2:AL2),'2050'!J2*(1+$C$21))</f>
        <v>0.37335480926117715</v>
      </c>
      <c r="K23" s="23">
        <f>IF('2050'!K2*(1+$C$21)&gt;MAX('2050'!K2:AM2),MAX('2050'!K2:AM2),'2050'!K2*(1+$C$21))</f>
        <v>0.42344060772229575</v>
      </c>
      <c r="L23" s="23">
        <f>IF('2050'!L2*(1+$C$21)&gt;MAX('2050'!L2:AN2),MAX('2050'!L2:AN2),'2050'!L2*(1+$C$21))</f>
        <v>0.45163534635923197</v>
      </c>
      <c r="M23" s="23">
        <f>IF('2050'!M2*(1+$C$21)&gt;MAX('2050'!M2:AO2),MAX('2050'!M2:AO2),'2050'!M2*(1+$C$21))</f>
        <v>0.47464580866361139</v>
      </c>
      <c r="N23" s="23">
        <f>IF('2050'!N2*(1+$C$21)&gt;MAX('2050'!N2:AP2),MAX('2050'!N2:AP2),'2050'!N2*(1+$C$21))</f>
        <v>0.49425018298521517</v>
      </c>
      <c r="O23" s="23">
        <f>IF('2050'!O2*(1+$C$21)&gt;MAX('2050'!O2:AQ2),MAX('2050'!O2:AQ2),'2050'!O2*(1+$C$21))</f>
        <v>0.51432502559323789</v>
      </c>
      <c r="P23" s="23">
        <f>IF('2050'!P2*(1+$C$21)&gt;MAX('2050'!P2:AR2),MAX('2050'!P2:AR2),'2050'!P2*(1+$C$21))</f>
        <v>0.53411631229709455</v>
      </c>
      <c r="Q23" s="23">
        <f>IF('2050'!Q2*(1+$C$21)&gt;MAX('2050'!Q2:AS2),MAX('2050'!Q2:AS2),'2050'!Q2*(1+$C$21))</f>
        <v>0.55165449677291223</v>
      </c>
      <c r="R23" s="23">
        <f>IF('2050'!R2*(1+$C$21)&gt;MAX('2050'!R2:AT2),MAX('2050'!R2:AT2),'2050'!R2*(1+$C$21))</f>
        <v>0.56135904668285286</v>
      </c>
      <c r="S23" s="23">
        <f>IF('2050'!S2*(1+$C$21)&gt;MAX('2050'!S2:AU2),MAX('2050'!S2:AU2),'2050'!S2*(1+$C$21))</f>
        <v>0.56996946277099059</v>
      </c>
      <c r="T23" s="23">
        <f>IF('2050'!T2*(1+$C$21)&gt;MAX('2050'!T2:AV2),MAX('2050'!T2:AV2),'2050'!T2*(1+$C$21))</f>
        <v>0.57541318275142661</v>
      </c>
      <c r="U23" s="23">
        <f>IF('2050'!U2*(1+$C$21)&gt;MAX('2050'!U2:AW2),MAX('2050'!U2:AW2),'2050'!U2*(1+$C$21))</f>
        <v>0.53845618589516175</v>
      </c>
      <c r="V23" s="23">
        <f>IF('2050'!V2*(1+$C$21)&gt;MAX('2050'!V2:AX2),MAX('2050'!V2:AX2),'2050'!V2*(1+$C$21))</f>
        <v>0.54512648986708567</v>
      </c>
      <c r="W23" s="23">
        <f>IF('2050'!W2*(1+$C$21)&gt;MAX('2050'!W2:AY2),MAX('2050'!W2:AY2),'2050'!W2*(1+$C$21))</f>
        <v>0.57044489829240652</v>
      </c>
      <c r="X23" s="23">
        <f>IF('2050'!X2*(1+$C$21)&gt;MAX('2050'!X2:AZ2),MAX('2050'!X2:AZ2),'2050'!X2*(1+$C$21))</f>
        <v>0.61747507494777565</v>
      </c>
      <c r="Y23" s="23">
        <f>IF('2050'!Y2*(1+$C$21)&gt;MAX('2050'!Y2:BA2),MAX('2050'!Y2:BA2),'2050'!Y2*(1+$C$21))</f>
        <v>0.66938733193615541</v>
      </c>
      <c r="Z23" s="23">
        <f>IF('2050'!Z2*(1+$C$21)&gt;MAX('2050'!Z2:BB2),MAX('2050'!Z2:BB2),'2050'!Z2*(1+$C$21))</f>
        <v>0.71918974499425259</v>
      </c>
      <c r="AA23" s="23">
        <f>IF('2050'!AA2*(1+$C$21)&gt;MAX('2050'!AA2:BC2),MAX('2050'!AA2:BC2),'2050'!AA2*(1+$C$21))</f>
        <v>0.74098296354141613</v>
      </c>
      <c r="AB23" s="23">
        <f>IF('2050'!AB2*(1+$C$21)&gt;MAX('2050'!AB2:BD2),MAX('2050'!AB2:BD2),'2050'!AB2*(1+$C$21))</f>
        <v>0.74098296354141613</v>
      </c>
      <c r="AC23" s="23">
        <f>IF('2050'!AC2*(1+$C$21)&gt;MAX('2050'!AC2:BE2),MAX('2050'!AC2:BE2),'2050'!AC2*(1+$C$21))</f>
        <v>0.74098296354141613</v>
      </c>
      <c r="AD23" s="23">
        <f>IF('2050'!AD2*(1+$C$21)&gt;MAX('2050'!AD2:BF2),MAX('2050'!AD2:BF2),'2050'!AD2*(1+$C$21))</f>
        <v>0.74098296354141613</v>
      </c>
      <c r="AE23" s="23">
        <f>IF('2050'!AE2*(1+$C$21)&gt;MAX('2050'!AE2:BG2),MAX('2050'!AE2:BG2),'2050'!AE2*(1+$C$21))</f>
        <v>0.74098296354141613</v>
      </c>
      <c r="AF23" s="18" t="s">
        <v>641</v>
      </c>
    </row>
    <row r="24" spans="1:32" s="1" customFormat="1" x14ac:dyDescent="0.35">
      <c r="A24" s="18" t="s">
        <v>642</v>
      </c>
      <c r="B24" s="18" t="s">
        <v>643</v>
      </c>
      <c r="C24" s="23">
        <f>IF('2050'!C3*(1+$C$21)&gt;MAX('2050'!C3:AE3),MAX('2050'!C3:AE3),'2050'!C3*(1+$C$21))</f>
        <v>7.1761280736588995E-2</v>
      </c>
      <c r="D24" s="23">
        <f>IF('2050'!D3*(1+$C$21)&gt;MAX('2050'!D3:AF3),MAX('2050'!D3:AF3),'2050'!D3*(1+$C$21))</f>
        <v>0.16466655854334666</v>
      </c>
      <c r="E24" s="23">
        <f>IF('2050'!E3*(1+$C$21)&gt;MAX('2050'!E3:AG3),MAX('2050'!E3:AG3),'2050'!E3*(1+$C$21))</f>
        <v>0.26338936231244342</v>
      </c>
      <c r="F24" s="23">
        <f>IF('2050'!F3*(1+$C$21)&gt;MAX('2050'!F3:AH3),MAX('2050'!F3:AH3),'2050'!F3*(1+$C$21))</f>
        <v>0.33557575337372092</v>
      </c>
      <c r="G24" s="23">
        <f>IF('2050'!G3*(1+$C$21)&gt;MAX('2050'!G3:AI3),MAX('2050'!G3:AI3),'2050'!G3*(1+$C$21))</f>
        <v>0.41429518841347168</v>
      </c>
      <c r="H24" s="23">
        <f>IF('2050'!H3*(1+$C$21)&gt;MAX('2050'!H3:AJ3),MAX('2050'!H3:AJ3),'2050'!H3*(1+$C$21))</f>
        <v>0.48058585472650428</v>
      </c>
      <c r="I24" s="23">
        <f>IF('2050'!I3*(1+$C$21)&gt;MAX('2050'!I3:AK3),MAX('2050'!I3:AK3),'2050'!I3*(1+$C$21))</f>
        <v>0.53811713713940978</v>
      </c>
      <c r="J24" s="23">
        <f>IF('2050'!J3*(1+$C$21)&gt;MAX('2050'!J3:AL3),MAX('2050'!J3:AL3),'2050'!J3*(1+$C$21))</f>
        <v>0.60102848547812027</v>
      </c>
      <c r="K24" s="23">
        <f>IF('2050'!K3*(1+$C$21)&gt;MAX('2050'!K3:AM3),MAX('2050'!K3:AM3),'2050'!K3*(1+$C$21))</f>
        <v>0.65761597001842054</v>
      </c>
      <c r="L24" s="23">
        <f>IF('2050'!L3*(1+$C$21)&gt;MAX('2050'!L3:AN3),MAX('2050'!L3:AN3),'2050'!L3*(1+$C$21))</f>
        <v>0.71114715073394774</v>
      </c>
      <c r="M24" s="23">
        <f>IF('2050'!M3*(1+$C$21)&gt;MAX('2050'!M3:AO3),MAX('2050'!M3:AO3),'2050'!M3*(1+$C$21))</f>
        <v>0.75963300509535425</v>
      </c>
      <c r="N24" s="23">
        <f>IF('2050'!N3*(1+$C$21)&gt;MAX('2050'!N3:AP3),MAX('2050'!N3:AP3),'2050'!N3*(1+$C$21))</f>
        <v>0.78922119772130572</v>
      </c>
      <c r="O24" s="23">
        <f>IF('2050'!O3*(1+$C$21)&gt;MAX('2050'!O3:AQ3),MAX('2050'!O3:AQ3),'2050'!O3*(1+$C$21))</f>
        <v>0.79728438409176405</v>
      </c>
      <c r="P24" s="23">
        <f>IF('2050'!P3*(1+$C$21)&gt;MAX('2050'!P3:AR3),MAX('2050'!P3:AR3),'2050'!P3*(1+$C$21))</f>
        <v>0.79728438409176405</v>
      </c>
      <c r="Q24" s="23">
        <f>IF('2050'!Q3*(1+$C$21)&gt;MAX('2050'!Q3:AS3),MAX('2050'!Q3:AS3),'2050'!Q3*(1+$C$21))</f>
        <v>0.79728438409176405</v>
      </c>
      <c r="R24" s="23">
        <f>IF('2050'!R3*(1+$C$21)&gt;MAX('2050'!R3:AT3),MAX('2050'!R3:AT3),'2050'!R3*(1+$C$21))</f>
        <v>0.79728438409176405</v>
      </c>
      <c r="S24" s="23">
        <f>IF('2050'!S3*(1+$C$21)&gt;MAX('2050'!S3:AU3),MAX('2050'!S3:AU3),'2050'!S3*(1+$C$21))</f>
        <v>0.79728438409176405</v>
      </c>
      <c r="T24" s="23">
        <f>IF('2050'!T3*(1+$C$21)&gt;MAX('2050'!T3:AV3),MAX('2050'!T3:AV3),'2050'!T3*(1+$C$21))</f>
        <v>0.79728438409176405</v>
      </c>
      <c r="U24" s="23">
        <f>IF('2050'!U3*(1+$C$21)&gt;MAX('2050'!U3:AW3),MAX('2050'!U3:AW3),'2050'!U3*(1+$C$21))</f>
        <v>0.79728438409176405</v>
      </c>
      <c r="V24" s="23">
        <f>IF('2050'!V3*(1+$C$21)&gt;MAX('2050'!V3:AX3),MAX('2050'!V3:AX3),'2050'!V3*(1+$C$21))</f>
        <v>0.79728438409176405</v>
      </c>
      <c r="W24" s="23">
        <f>IF('2050'!W3*(1+$C$21)&gt;MAX('2050'!W3:AY3),MAX('2050'!W3:AY3),'2050'!W3*(1+$C$21))</f>
        <v>0.79728438409176405</v>
      </c>
      <c r="X24" s="23">
        <f>IF('2050'!X3*(1+$C$21)&gt;MAX('2050'!X3:AZ3),MAX('2050'!X3:AZ3),'2050'!X3*(1+$C$21))</f>
        <v>0.79728438409176405</v>
      </c>
      <c r="Y24" s="23">
        <f>IF('2050'!Y3*(1+$C$21)&gt;MAX('2050'!Y3:BA3),MAX('2050'!Y3:BA3),'2050'!Y3*(1+$C$21))</f>
        <v>0.79728438409176405</v>
      </c>
      <c r="Z24" s="23">
        <f>IF('2050'!Z3*(1+$C$21)&gt;MAX('2050'!Z3:BB3),MAX('2050'!Z3:BB3),'2050'!Z3*(1+$C$21))</f>
        <v>0.79728438409176405</v>
      </c>
      <c r="AA24" s="23">
        <f>IF('2050'!AA3*(1+$C$21)&gt;MAX('2050'!AA3:BC3),MAX('2050'!AA3:BC3),'2050'!AA3*(1+$C$21))</f>
        <v>0.79728438409176405</v>
      </c>
      <c r="AB24" s="23">
        <f>IF('2050'!AB3*(1+$C$21)&gt;MAX('2050'!AB3:BD3),MAX('2050'!AB3:BD3),'2050'!AB3*(1+$C$21))</f>
        <v>0.79728438409176405</v>
      </c>
      <c r="AC24" s="23">
        <f>IF('2050'!AC3*(1+$C$21)&gt;MAX('2050'!AC3:BE3),MAX('2050'!AC3:BE3),'2050'!AC3*(1+$C$21))</f>
        <v>0.79728438409176405</v>
      </c>
      <c r="AD24" s="23">
        <f>IF('2050'!AD3*(1+$C$21)&gt;MAX('2050'!AD3:BF3),MAX('2050'!AD3:BF3),'2050'!AD3*(1+$C$21))</f>
        <v>0.79728438409176405</v>
      </c>
      <c r="AE24" s="23">
        <f>IF('2050'!AE3*(1+$C$21)&gt;MAX('2050'!AE3:BG3),MAX('2050'!AE3:BG3),'2050'!AE3*(1+$C$21))</f>
        <v>0.79650743234592258</v>
      </c>
      <c r="AF24" s="18" t="s">
        <v>641</v>
      </c>
    </row>
    <row r="25" spans="1:32" s="1" customFormat="1" x14ac:dyDescent="0.35">
      <c r="A25" s="18" t="s">
        <v>646</v>
      </c>
      <c r="B25" s="18" t="s">
        <v>647</v>
      </c>
      <c r="C25" s="23">
        <f>IF('2050'!C5*(1+$C$21)&gt;MAX('2050'!C5:AE5),MAX('2050'!C5:AE5),'2050'!C5*(1+$C$21))</f>
        <v>3.4295193955257312E-2</v>
      </c>
      <c r="D25" s="23">
        <f>IF('2050'!D5*(1+$C$21)&gt;MAX('2050'!D5:AF5),MAX('2050'!D5:AF5),'2050'!D5*(1+$C$21))</f>
        <v>7.7278113771478751E-2</v>
      </c>
      <c r="E25" s="23">
        <f>IF('2050'!E5*(1+$C$21)&gt;MAX('2050'!E5:AG5),MAX('2050'!E5:AG5),'2050'!E5*(1+$C$21))</f>
        <v>0.12844885126665567</v>
      </c>
      <c r="F25" s="23">
        <f>IF('2050'!F5*(1+$C$21)&gt;MAX('2050'!F5:AH5),MAX('2050'!F5:AH5),'2050'!F5*(1+$C$21))</f>
        <v>0.1935955431933325</v>
      </c>
      <c r="G25" s="23">
        <f>IF('2050'!G5*(1+$C$21)&gt;MAX('2050'!G5:AI5),MAX('2050'!G5:AI5),'2050'!G5*(1+$C$21))</f>
        <v>0.24704029047116929</v>
      </c>
      <c r="H25" s="23">
        <f>IF('2050'!H5*(1+$C$21)&gt;MAX('2050'!H5:AJ5),MAX('2050'!H5:AJ5),'2050'!H5*(1+$C$21))</f>
        <v>0.3022137818677858</v>
      </c>
      <c r="I25" s="23">
        <f>IF('2050'!I5*(1+$C$21)&gt;MAX('2050'!I5:AK5),MAX('2050'!I5:AK5),'2050'!I5*(1+$C$21))</f>
        <v>0.35966701610300689</v>
      </c>
      <c r="J25" s="23">
        <f>IF('2050'!J5*(1+$C$21)&gt;MAX('2050'!J5:AL5),MAX('2050'!J5:AL5),'2050'!J5*(1+$C$21))</f>
        <v>0.42535867235602393</v>
      </c>
      <c r="K25" s="23">
        <f>IF('2050'!K5*(1+$C$21)&gt;MAX('2050'!K5:AM5),MAX('2050'!K5:AM5),'2050'!K5*(1+$C$21))</f>
        <v>0.49875726058756437</v>
      </c>
      <c r="L25" s="23">
        <f>IF('2050'!L5*(1+$C$21)&gt;MAX('2050'!L5:AN5),MAX('2050'!L5:AN5),'2050'!L5*(1+$C$21))</f>
        <v>0.5638794904056772</v>
      </c>
      <c r="M25" s="23">
        <f>IF('2050'!M5*(1+$C$21)&gt;MAX('2050'!M5:AO5),MAX('2050'!M5:AO5),'2050'!M5*(1+$C$21))</f>
        <v>0.62793184594422635</v>
      </c>
      <c r="N25" s="23">
        <f>IF('2050'!N5*(1+$C$21)&gt;MAX('2050'!N5:AP5),MAX('2050'!N5:AP5),'2050'!N5*(1+$C$21))</f>
        <v>0.68660150399481534</v>
      </c>
      <c r="O25" s="23">
        <f>IF('2050'!O5*(1+$C$21)&gt;MAX('2050'!O5:AQ5),MAX('2050'!O5:AQ5),'2050'!O5*(1+$C$21))</f>
        <v>0.74329493179350226</v>
      </c>
      <c r="P25" s="23">
        <f>IF('2050'!P5*(1+$C$21)&gt;MAX('2050'!P5:AR5),MAX('2050'!P5:AR5),'2050'!P5*(1+$C$21))</f>
        <v>0.79920289514640064</v>
      </c>
      <c r="Q25" s="23">
        <f>IF('2050'!Q5*(1+$C$21)&gt;MAX('2050'!Q5:AS5),MAX('2050'!Q5:AS5),'2050'!Q5*(1+$C$21))</f>
        <v>0.84870801495393833</v>
      </c>
      <c r="R25" s="23">
        <f>IF('2050'!R5*(1+$C$21)&gt;MAX('2050'!R5:AT5),MAX('2050'!R5:AT5),'2050'!R5*(1+$C$21))</f>
        <v>0.89343176893680254</v>
      </c>
      <c r="S25" s="23">
        <f>IF('2050'!S5*(1+$C$21)&gt;MAX('2050'!S5:AU5),MAX('2050'!S5:AU5),'2050'!S5*(1+$C$21))</f>
        <v>0.93278593360168605</v>
      </c>
      <c r="T25" s="23">
        <f>IF('2050'!T5*(1+$C$21)&gt;MAX('2050'!T5:AV5),MAX('2050'!T5:AV5),'2050'!T5*(1+$C$21))</f>
        <v>0.96755759543873987</v>
      </c>
      <c r="U25" s="23">
        <f>IF('2050'!U5*(1+$C$21)&gt;MAX('2050'!U5:AW5),MAX('2050'!U5:AW5),'2050'!U5*(1+$C$21))</f>
        <v>0.99215694269163979</v>
      </c>
      <c r="V25" s="23">
        <f>IF('2050'!V5*(1+$C$21)&gt;MAX('2050'!V5:AX5),MAX('2050'!V5:AX5),'2050'!V5*(1+$C$21))</f>
        <v>0.99215694269163979</v>
      </c>
      <c r="W25" s="23">
        <f>IF('2050'!W5*(1+$C$21)&gt;MAX('2050'!W5:AY5),MAX('2050'!W5:AY5),'2050'!W5*(1+$C$21))</f>
        <v>0.99215694269163979</v>
      </c>
      <c r="X25" s="23">
        <f>IF('2050'!X5*(1+$C$21)&gt;MAX('2050'!X5:AZ5),MAX('2050'!X5:AZ5),'2050'!X5*(1+$C$21))</f>
        <v>0.99215694269163979</v>
      </c>
      <c r="Y25" s="23">
        <f>IF('2050'!Y5*(1+$C$21)&gt;MAX('2050'!Y5:BA5),MAX('2050'!Y5:BA5),'2050'!Y5*(1+$C$21))</f>
        <v>0.99215694269163979</v>
      </c>
      <c r="Z25" s="23">
        <f>IF('2050'!Z5*(1+$C$21)&gt;MAX('2050'!Z5:BB5),MAX('2050'!Z5:BB5),'2050'!Z5*(1+$C$21))</f>
        <v>0.99215694269163979</v>
      </c>
      <c r="AA25" s="23">
        <f>IF('2050'!AA5*(1+$C$21)&gt;MAX('2050'!AA5:BC5),MAX('2050'!AA5:BC5),'2050'!AA5*(1+$C$21))</f>
        <v>0.99215694269163979</v>
      </c>
      <c r="AB25" s="23">
        <f>IF('2050'!AB5*(1+$C$21)&gt;MAX('2050'!AB5:BD5),MAX('2050'!AB5:BD5),'2050'!AB5*(1+$C$21))</f>
        <v>0.99215694269163979</v>
      </c>
      <c r="AC25" s="23">
        <f>IF('2050'!AC5*(1+$C$21)&gt;MAX('2050'!AC5:BE5),MAX('2050'!AC5:BE5),'2050'!AC5*(1+$C$21))</f>
        <v>0.99215694269163979</v>
      </c>
      <c r="AD25" s="23">
        <f>IF('2050'!AD5*(1+$C$21)&gt;MAX('2050'!AD5:BF5),MAX('2050'!AD5:BF5),'2050'!AD5*(1+$C$21))</f>
        <v>0.99215694269163979</v>
      </c>
      <c r="AE25" s="23">
        <f>IF('2050'!AE5*(1+$C$21)&gt;MAX('2050'!AE5:BG5),MAX('2050'!AE5:BG5),'2050'!AE5*(1+$C$21))</f>
        <v>0.99215694269163979</v>
      </c>
      <c r="AF25" s="18" t="s">
        <v>641</v>
      </c>
    </row>
    <row r="26" spans="1:32" s="1" customFormat="1" x14ac:dyDescent="0.35">
      <c r="A26" s="18" t="s">
        <v>652</v>
      </c>
      <c r="B26" s="18" t="s">
        <v>652</v>
      </c>
      <c r="C26" s="23">
        <f>IF('2050'!C9*(1+$C$21)&gt;MAX('2050'!C9:AE9),MAX('2050'!C9:AE9),'2050'!C9*(1+$C$21))</f>
        <v>4.2221822659888164E-2</v>
      </c>
      <c r="D26" s="23">
        <f>IF('2050'!D9*(1+$C$21)&gt;MAX('2050'!D9:AF9),MAX('2050'!D9:AF9),'2050'!D9*(1+$C$21))</f>
        <v>6.6833831698842189E-2</v>
      </c>
      <c r="E26" s="23">
        <f>IF('2050'!E9*(1+$C$21)&gt;MAX('2050'!E9:AG9),MAX('2050'!E9:AG9),'2050'!E9*(1+$C$21))</f>
        <v>9.2411202549273166E-2</v>
      </c>
      <c r="F26" s="23">
        <f>IF('2050'!F9*(1+$C$21)&gt;MAX('2050'!F9:AH9),MAX('2050'!F9:AH9),'2050'!F9*(1+$C$21))</f>
        <v>0.12010371375453976</v>
      </c>
      <c r="G26" s="23">
        <f>IF('2050'!G9*(1+$C$21)&gt;MAX('2050'!G9:AI9),MAX('2050'!G9:AI9),'2050'!G9*(1+$C$21))</f>
        <v>0.1491113691694802</v>
      </c>
      <c r="H26" s="23">
        <f>IF('2050'!H9*(1+$C$21)&gt;MAX('2050'!H9:AJ9),MAX('2050'!H9:AJ9),'2050'!H9*(1+$C$21))</f>
        <v>0.17756135210691004</v>
      </c>
      <c r="I26" s="23">
        <f>IF('2050'!I9*(1+$C$21)&gt;MAX('2050'!I9:AK9),MAX('2050'!I9:AK9),'2050'!I9*(1+$C$21))</f>
        <v>0.20576952924950115</v>
      </c>
      <c r="J26" s="23">
        <f>IF('2050'!J9*(1+$C$21)&gt;MAX('2050'!J9:AL9),MAX('2050'!J9:AL9),'2050'!J9*(1+$C$21))</f>
        <v>0.23492998665301898</v>
      </c>
      <c r="K26" s="23">
        <f>IF('2050'!K9*(1+$C$21)&gt;MAX('2050'!K9:AM9),MAX('2050'!K9:AM9),'2050'!K9*(1+$C$21))</f>
        <v>0.26512716839923073</v>
      </c>
      <c r="L26" s="23">
        <f>IF('2050'!L9*(1+$C$21)&gt;MAX('2050'!L9:AN9),MAX('2050'!L9:AN9),'2050'!L9*(1+$C$21))</f>
        <v>0.27637791262471617</v>
      </c>
      <c r="M26" s="23">
        <f>IF('2050'!M9*(1+$C$21)&gt;MAX('2050'!M9:AO9),MAX('2050'!M9:AO9),'2050'!M9*(1+$C$21))</f>
        <v>0.2864726657658424</v>
      </c>
      <c r="N26" s="23">
        <f>IF('2050'!N9*(1+$C$21)&gt;MAX('2050'!N9:AP9),MAX('2050'!N9:AP9),'2050'!N9*(1+$C$21))</f>
        <v>0.29491236529142151</v>
      </c>
      <c r="O26" s="23">
        <f>IF('2050'!O9*(1+$C$21)&gt;MAX('2050'!O9:AQ9),MAX('2050'!O9:AQ9),'2050'!O9*(1+$C$21))</f>
        <v>0.30506762296490036</v>
      </c>
      <c r="P26" s="23">
        <f>IF('2050'!P9*(1+$C$21)&gt;MAX('2050'!P9:AR9),MAX('2050'!P9:AR9),'2050'!P9*(1+$C$21))</f>
        <v>0.31041174005669575</v>
      </c>
      <c r="Q26" s="23">
        <f>IF('2050'!Q9*(1+$C$21)&gt;MAX('2050'!Q9:AS9),MAX('2050'!Q9:AS9),'2050'!Q9*(1+$C$21))</f>
        <v>0.31572216214300175</v>
      </c>
      <c r="R26" s="23">
        <f>IF('2050'!R9*(1+$C$21)&gt;MAX('2050'!R9:AT9),MAX('2050'!R9:AT9),'2050'!R9*(1+$C$21))</f>
        <v>0.32110977526632034</v>
      </c>
      <c r="S26" s="23">
        <f>IF('2050'!S9*(1+$C$21)&gt;MAX('2050'!S9:AU9),MAX('2050'!S9:AU9),'2050'!S9*(1+$C$21))</f>
        <v>0.32659417875655206</v>
      </c>
      <c r="T26" s="23">
        <f>IF('2050'!T9*(1+$C$21)&gt;MAX('2050'!T9:AV9),MAX('2050'!T9:AV9),'2050'!T9*(1+$C$21))</f>
        <v>0.33218787440286685</v>
      </c>
      <c r="U26" s="23">
        <f>IF('2050'!U9*(1+$C$21)&gt;MAX('2050'!U9:AW9),MAX('2050'!U9:AW9),'2050'!U9*(1+$C$21))</f>
        <v>0.33758724739162538</v>
      </c>
      <c r="V26" s="23">
        <f>IF('2050'!V9*(1+$C$21)&gt;MAX('2050'!V9:AX9),MAX('2050'!V9:AX9),'2050'!V9*(1+$C$21))</f>
        <v>0.34361057568603937</v>
      </c>
      <c r="W26" s="23">
        <f>IF('2050'!W9*(1+$C$21)&gt;MAX('2050'!W9:AY9),MAX('2050'!W9:AY9),'2050'!W9*(1+$C$21))</f>
        <v>0.34938046382424448</v>
      </c>
      <c r="X26" s="23">
        <f>IF('2050'!X9*(1+$C$21)&gt;MAX('2050'!X9:AZ9),MAX('2050'!X9:AZ9),'2050'!X9*(1+$C$21))</f>
        <v>0.3551837522498793</v>
      </c>
      <c r="Y26" s="23">
        <f>IF('2050'!Y9*(1+$C$21)&gt;MAX('2050'!Y9:BA9),MAX('2050'!Y9:BA9),'2050'!Y9*(1+$C$21))</f>
        <v>0.35704122320408149</v>
      </c>
      <c r="Z26" s="23">
        <f>IF('2050'!Z9*(1+$C$21)&gt;MAX('2050'!Z9:BB9),MAX('2050'!Z9:BB9),'2050'!Z9*(1+$C$21))</f>
        <v>0.35704122320408149</v>
      </c>
      <c r="AA26" s="23">
        <f>IF('2050'!AA9*(1+$C$21)&gt;MAX('2050'!AA9:BC9),MAX('2050'!AA9:BC9),'2050'!AA9*(1+$C$21))</f>
        <v>0.35704122320408149</v>
      </c>
      <c r="AB26" s="23">
        <f>IF('2050'!AB9*(1+$C$21)&gt;MAX('2050'!AB9:BD9),MAX('2050'!AB9:BD9),'2050'!AB9*(1+$C$21))</f>
        <v>0.35704122320408149</v>
      </c>
      <c r="AC26" s="23">
        <f>IF('2050'!AC9*(1+$C$21)&gt;MAX('2050'!AC9:BE9),MAX('2050'!AC9:BE9),'2050'!AC9*(1+$C$21))</f>
        <v>0.35704122320408149</v>
      </c>
      <c r="AD26" s="23">
        <f>IF('2050'!AD9*(1+$C$21)&gt;MAX('2050'!AD9:BF9),MAX('2050'!AD9:BF9),'2050'!AD9*(1+$C$21))</f>
        <v>0.35704122320408149</v>
      </c>
      <c r="AE26" s="23">
        <f>IF('2050'!AE9*(1+$C$21)&gt;MAX('2050'!AE9:BG9),MAX('2050'!AE9:BG9),'2050'!AE9*(1+$C$21))</f>
        <v>0.35704122320408149</v>
      </c>
      <c r="AF26" s="18" t="s">
        <v>641</v>
      </c>
    </row>
    <row r="27" spans="1:32" s="1" customFormat="1" x14ac:dyDescent="0.35"/>
    <row r="28" spans="1:32" s="1" customFormat="1" x14ac:dyDescent="0.35"/>
    <row r="29" spans="1:32" s="1" customFormat="1" x14ac:dyDescent="0.35"/>
    <row r="30" spans="1:32" s="1" customFormat="1" x14ac:dyDescent="0.35"/>
    <row r="31" spans="1:32" s="1" customFormat="1" x14ac:dyDescent="0.35"/>
    <row r="32" spans="1:32"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hidden="1" x14ac:dyDescent="0.35"/>
    <row r="50" s="1" customFormat="1" hidden="1" x14ac:dyDescent="0.35"/>
    <row r="51" s="1" customFormat="1" hidden="1" x14ac:dyDescent="0.35"/>
    <row r="52" s="1" customFormat="1" hidden="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x14ac:dyDescent="0.3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4D577-9627-4F38-A04D-0C401F755DED}">
  <sheetPr>
    <tabColor theme="0" tint="-0.34998626667073579"/>
  </sheetPr>
  <dimension ref="A1:AM58"/>
  <sheetViews>
    <sheetView zoomScaleNormal="100" workbookViewId="0"/>
  </sheetViews>
  <sheetFormatPr defaultColWidth="0" defaultRowHeight="14.5" zeroHeight="1" x14ac:dyDescent="0.35"/>
  <cols>
    <col min="1" max="1" width="38.81640625" bestFit="1" customWidth="1"/>
    <col min="2" max="2" width="34.1796875" bestFit="1" customWidth="1"/>
    <col min="3" max="4" width="6.81640625" bestFit="1" customWidth="1"/>
    <col min="5" max="5" width="7" bestFit="1" customWidth="1"/>
    <col min="6" max="7" width="7.81640625" bestFit="1" customWidth="1"/>
    <col min="8" max="10" width="8.81640625" bestFit="1" customWidth="1"/>
    <col min="11" max="25" width="9.81640625" bestFit="1" customWidth="1"/>
    <col min="26" max="31" width="10.81640625" bestFit="1" customWidth="1"/>
    <col min="32" max="32" width="90.81640625" bestFit="1" customWidth="1"/>
    <col min="33" max="35" width="12" bestFit="1" customWidth="1"/>
    <col min="36" max="36" width="2" bestFit="1" customWidth="1"/>
    <col min="37" max="37" width="8.81640625" customWidth="1"/>
    <col min="38" max="39" width="0" hidden="1" customWidth="1"/>
    <col min="40" max="16384" width="8.81640625" hidden="1"/>
  </cols>
  <sheetData>
    <row r="1" spans="1:39" x14ac:dyDescent="0.35">
      <c r="A1" s="13" t="s">
        <v>637</v>
      </c>
      <c r="B1" s="13" t="s">
        <v>638</v>
      </c>
      <c r="C1" s="13">
        <v>2022</v>
      </c>
      <c r="D1" s="13">
        <v>2023</v>
      </c>
      <c r="E1" s="13">
        <v>2024</v>
      </c>
      <c r="F1" s="13">
        <v>2025</v>
      </c>
      <c r="G1" s="13">
        <v>2026</v>
      </c>
      <c r="H1" s="13">
        <v>2027</v>
      </c>
      <c r="I1" s="13">
        <v>2028</v>
      </c>
      <c r="J1" s="13">
        <v>2029</v>
      </c>
      <c r="K1" s="13">
        <v>2030</v>
      </c>
      <c r="L1" s="13">
        <v>2031</v>
      </c>
      <c r="M1" s="13">
        <v>2032</v>
      </c>
      <c r="N1" s="13">
        <v>2033</v>
      </c>
      <c r="O1" s="13">
        <v>2034</v>
      </c>
      <c r="P1" s="13">
        <v>2035</v>
      </c>
      <c r="Q1" s="13">
        <v>2036</v>
      </c>
      <c r="R1" s="13">
        <v>2037</v>
      </c>
      <c r="S1" s="13">
        <v>2038</v>
      </c>
      <c r="T1" s="13">
        <v>2039</v>
      </c>
      <c r="U1" s="13">
        <v>2040</v>
      </c>
      <c r="V1" s="13">
        <v>2041</v>
      </c>
      <c r="W1" s="13">
        <v>2042</v>
      </c>
      <c r="X1" s="13">
        <v>2043</v>
      </c>
      <c r="Y1" s="13">
        <v>2044</v>
      </c>
      <c r="Z1" s="13">
        <v>2045</v>
      </c>
      <c r="AA1" s="13">
        <v>2046</v>
      </c>
      <c r="AB1" s="13">
        <v>2047</v>
      </c>
      <c r="AC1" s="13">
        <v>2048</v>
      </c>
      <c r="AD1" s="13">
        <v>2049</v>
      </c>
      <c r="AE1" s="13">
        <v>2050</v>
      </c>
      <c r="AF1" s="13" t="s">
        <v>639</v>
      </c>
      <c r="AG1" s="1"/>
      <c r="AH1" s="1"/>
      <c r="AI1" s="1"/>
      <c r="AJ1" s="1"/>
      <c r="AK1" s="1"/>
      <c r="AL1" s="1"/>
      <c r="AM1" s="1"/>
    </row>
    <row r="2" spans="1:39" s="1" customFormat="1" x14ac:dyDescent="0.35">
      <c r="A2" s="18" t="s">
        <v>640</v>
      </c>
      <c r="B2" s="18" t="s">
        <v>18</v>
      </c>
      <c r="C2" s="23">
        <v>3.1842125574585115E-2</v>
      </c>
      <c r="D2" s="23">
        <v>7.0804727292359648E-2</v>
      </c>
      <c r="E2" s="23">
        <v>0.11361571185222749</v>
      </c>
      <c r="F2" s="23">
        <v>0.11599596468379973</v>
      </c>
      <c r="G2" s="23">
        <v>0.17724544265953188</v>
      </c>
      <c r="H2" s="23">
        <v>0.23463790509296656</v>
      </c>
      <c r="I2" s="23">
        <v>0.28541452160242775</v>
      </c>
      <c r="J2" s="23">
        <v>0.3318709415654908</v>
      </c>
      <c r="K2" s="23">
        <v>0.37639165130870733</v>
      </c>
      <c r="L2" s="23">
        <v>0.4014536412082062</v>
      </c>
      <c r="M2" s="23">
        <v>0.42190738547876566</v>
      </c>
      <c r="N2" s="23">
        <v>0.43933349598685795</v>
      </c>
      <c r="O2" s="23">
        <v>0.4571778005273226</v>
      </c>
      <c r="P2" s="23">
        <v>0.47477005537519512</v>
      </c>
      <c r="Q2" s="23">
        <v>0.49035955268703313</v>
      </c>
      <c r="R2" s="23">
        <v>0.49898581927364699</v>
      </c>
      <c r="S2" s="23">
        <v>0.50663952246310273</v>
      </c>
      <c r="T2" s="23">
        <v>0.51147838466793472</v>
      </c>
      <c r="U2" s="23">
        <v>0.47862772079569937</v>
      </c>
      <c r="V2" s="23">
        <v>0.48455687988185392</v>
      </c>
      <c r="W2" s="23">
        <v>0.50706213181547244</v>
      </c>
      <c r="X2" s="23">
        <v>0.54886673328691171</v>
      </c>
      <c r="Y2" s="23">
        <v>0.59501096172102708</v>
      </c>
      <c r="Z2" s="23">
        <v>0.6392797733282245</v>
      </c>
      <c r="AA2" s="23">
        <v>0.68412173983063707</v>
      </c>
      <c r="AB2" s="23">
        <v>0.73178566393108269</v>
      </c>
      <c r="AC2" s="23">
        <v>0.73531436998964472</v>
      </c>
      <c r="AD2" s="23">
        <v>0.73843425378128247</v>
      </c>
      <c r="AE2" s="23">
        <v>0.74098296354141613</v>
      </c>
      <c r="AF2" s="18" t="s">
        <v>641</v>
      </c>
    </row>
    <row r="3" spans="1:39" s="1" customFormat="1" x14ac:dyDescent="0.35">
      <c r="A3" s="18" t="s">
        <v>642</v>
      </c>
      <c r="B3" s="18" t="s">
        <v>643</v>
      </c>
      <c r="C3" s="23">
        <v>6.3787805099190215E-2</v>
      </c>
      <c r="D3" s="23">
        <v>0.14637027426075258</v>
      </c>
      <c r="E3" s="23">
        <v>0.23412387761106082</v>
      </c>
      <c r="F3" s="23">
        <v>0.29828955855441858</v>
      </c>
      <c r="G3" s="23">
        <v>0.36826238970086372</v>
      </c>
      <c r="H3" s="23">
        <v>0.42718742642355934</v>
      </c>
      <c r="I3" s="23">
        <v>0.47832634412391978</v>
      </c>
      <c r="J3" s="23">
        <v>0.53424754264721797</v>
      </c>
      <c r="K3" s="23">
        <v>0.58454752890526274</v>
      </c>
      <c r="L3" s="23">
        <v>0.63213080065239802</v>
      </c>
      <c r="M3" s="23">
        <v>0.67522933786253714</v>
      </c>
      <c r="N3" s="23">
        <v>0.70152995353004954</v>
      </c>
      <c r="O3" s="23">
        <v>0.71924860178586458</v>
      </c>
      <c r="P3" s="23">
        <v>0.73192813384897726</v>
      </c>
      <c r="Q3" s="23">
        <v>0.74340306562930891</v>
      </c>
      <c r="R3" s="23">
        <v>0.75466698747065974</v>
      </c>
      <c r="S3" s="23">
        <v>0.76863018384204729</v>
      </c>
      <c r="T3" s="23">
        <v>0.77823591557031757</v>
      </c>
      <c r="U3" s="23">
        <v>0.78370817711848417</v>
      </c>
      <c r="V3" s="23">
        <v>0.78817714737878852</v>
      </c>
      <c r="W3" s="23">
        <v>0.79063668944218568</v>
      </c>
      <c r="X3" s="23">
        <v>0.79368081551701319</v>
      </c>
      <c r="Y3" s="23">
        <v>0.7955183922345882</v>
      </c>
      <c r="Z3" s="23">
        <v>0.79563851600301361</v>
      </c>
      <c r="AA3" s="23">
        <v>0.79669376933902136</v>
      </c>
      <c r="AB3" s="23">
        <v>0.79620190582958827</v>
      </c>
      <c r="AC3" s="23">
        <v>0.7966386615985509</v>
      </c>
      <c r="AD3" s="23">
        <v>0.79728438409176405</v>
      </c>
      <c r="AE3" s="23">
        <v>0.79650743234592258</v>
      </c>
      <c r="AF3" s="18" t="s">
        <v>641</v>
      </c>
    </row>
    <row r="4" spans="1:39" s="1" customFormat="1" x14ac:dyDescent="0.35">
      <c r="A4" s="18" t="s">
        <v>644</v>
      </c>
      <c r="B4" s="18" t="s">
        <v>645</v>
      </c>
      <c r="C4" s="23">
        <v>6.9999999999999951E-2</v>
      </c>
      <c r="D4" s="23">
        <v>0.13999999999999996</v>
      </c>
      <c r="E4" s="23">
        <v>0.20999999999999996</v>
      </c>
      <c r="F4" s="23">
        <v>0.27999999999999997</v>
      </c>
      <c r="G4" s="23">
        <v>0.35</v>
      </c>
      <c r="H4" s="23">
        <v>0.46294878783143373</v>
      </c>
      <c r="I4" s="23">
        <v>0.52219040955991891</v>
      </c>
      <c r="J4" s="23">
        <v>0.54944458986647993</v>
      </c>
      <c r="K4" s="23">
        <v>0.62679056088082685</v>
      </c>
      <c r="L4" s="23">
        <v>0.6827546116891382</v>
      </c>
      <c r="M4" s="23">
        <v>0.75678854388835404</v>
      </c>
      <c r="N4" s="23">
        <v>0.80171835629053134</v>
      </c>
      <c r="O4" s="23">
        <v>0.83899413600795536</v>
      </c>
      <c r="P4" s="23">
        <v>0.87526177176570041</v>
      </c>
      <c r="Q4" s="23">
        <v>0.87903985069245316</v>
      </c>
      <c r="R4" s="23">
        <v>0.88603728605918086</v>
      </c>
      <c r="S4" s="23">
        <v>0.88889879390633808</v>
      </c>
      <c r="T4" s="23">
        <v>0.89158903718967231</v>
      </c>
      <c r="U4" s="23">
        <v>0.89730645562557476</v>
      </c>
      <c r="V4" s="23">
        <v>0.92452298049119541</v>
      </c>
      <c r="W4" s="23">
        <v>0.93055412494863532</v>
      </c>
      <c r="X4" s="23">
        <v>0.93315340062909713</v>
      </c>
      <c r="Y4" s="23">
        <v>0.93664013771663879</v>
      </c>
      <c r="Z4" s="23">
        <v>0.95439112839592788</v>
      </c>
      <c r="AA4" s="23">
        <v>0.9594417737172708</v>
      </c>
      <c r="AB4" s="23">
        <v>0.96770727627100861</v>
      </c>
      <c r="AC4" s="23">
        <v>0.97004582514399162</v>
      </c>
      <c r="AD4" s="23">
        <v>0.97320874883297548</v>
      </c>
      <c r="AE4" s="23">
        <v>0.97575161326510729</v>
      </c>
      <c r="AF4" s="18" t="s">
        <v>641</v>
      </c>
    </row>
    <row r="5" spans="1:39" s="1" customFormat="1" x14ac:dyDescent="0.35">
      <c r="A5" s="18" t="s">
        <v>646</v>
      </c>
      <c r="B5" s="18" t="s">
        <v>647</v>
      </c>
      <c r="C5" s="23">
        <v>3.0484616849117609E-2</v>
      </c>
      <c r="D5" s="23">
        <v>6.8691656685758884E-2</v>
      </c>
      <c r="E5" s="23">
        <v>0.11417675668147172</v>
      </c>
      <c r="F5" s="23">
        <v>0.17208492728296221</v>
      </c>
      <c r="G5" s="23">
        <v>0.21959136930770604</v>
      </c>
      <c r="H5" s="23">
        <v>0.26863447277136515</v>
      </c>
      <c r="I5" s="23">
        <v>0.31970401431378392</v>
      </c>
      <c r="J5" s="23">
        <v>0.37809659764979903</v>
      </c>
      <c r="K5" s="23">
        <v>0.44333978718894612</v>
      </c>
      <c r="L5" s="23">
        <v>0.50122621369393527</v>
      </c>
      <c r="M5" s="23">
        <v>0.5581616408393123</v>
      </c>
      <c r="N5" s="23">
        <v>0.61031244799539142</v>
      </c>
      <c r="O5" s="23">
        <v>0.66070660603866871</v>
      </c>
      <c r="P5" s="23">
        <v>0.71040257346346725</v>
      </c>
      <c r="Q5" s="23">
        <v>0.75440712440350077</v>
      </c>
      <c r="R5" s="23">
        <v>0.7941615723882689</v>
      </c>
      <c r="S5" s="23">
        <v>0.82914305209038763</v>
      </c>
      <c r="T5" s="23">
        <v>0.86005119594554658</v>
      </c>
      <c r="U5" s="23">
        <v>0.8895337986407118</v>
      </c>
      <c r="V5" s="23">
        <v>0.91196541589728219</v>
      </c>
      <c r="W5" s="23">
        <v>0.93081619751184941</v>
      </c>
      <c r="X5" s="23">
        <v>0.94693688497928852</v>
      </c>
      <c r="Y5" s="23">
        <v>0.96058589163321906</v>
      </c>
      <c r="Z5" s="23">
        <v>0.9691843128047809</v>
      </c>
      <c r="AA5" s="23">
        <v>0.9760353794750789</v>
      </c>
      <c r="AB5" s="23">
        <v>0.98164621707975386</v>
      </c>
      <c r="AC5" s="23">
        <v>0.98648546635443501</v>
      </c>
      <c r="AD5" s="23">
        <v>0.99104569447797586</v>
      </c>
      <c r="AE5" s="23">
        <v>0.99215694269163979</v>
      </c>
      <c r="AF5" s="18" t="s">
        <v>641</v>
      </c>
    </row>
    <row r="6" spans="1:39" s="1" customFormat="1" x14ac:dyDescent="0.35">
      <c r="A6" s="18" t="s">
        <v>163</v>
      </c>
      <c r="B6" s="18" t="s">
        <v>163</v>
      </c>
      <c r="C6" s="23">
        <v>-0.19276392180167196</v>
      </c>
      <c r="D6" s="23">
        <v>-0.32807753082455887</v>
      </c>
      <c r="E6" s="23">
        <v>-0.32575274248223718</v>
      </c>
      <c r="F6" s="23">
        <v>-0.30950102607806018</v>
      </c>
      <c r="G6" s="23">
        <v>-0.28543588271963627</v>
      </c>
      <c r="H6" s="23">
        <v>-0.25908212130935082</v>
      </c>
      <c r="I6" s="23">
        <v>-0.23387970761042787</v>
      </c>
      <c r="J6" s="23">
        <v>-0.20441357581926284</v>
      </c>
      <c r="K6" s="23">
        <v>-0.18792153631957143</v>
      </c>
      <c r="L6" s="23">
        <v>-0.16819089377774549</v>
      </c>
      <c r="M6" s="23">
        <v>-0.14230065764346644</v>
      </c>
      <c r="N6" s="23">
        <v>-0.12235189573942651</v>
      </c>
      <c r="O6" s="23">
        <v>-0.10194642367345881</v>
      </c>
      <c r="P6" s="23">
        <v>-9.2413001543162773E-2</v>
      </c>
      <c r="Q6" s="23">
        <v>-8.4449137033654267E-2</v>
      </c>
      <c r="R6" s="23">
        <v>-7.5456918929693292E-2</v>
      </c>
      <c r="S6" s="23">
        <v>-6.8596308430996802E-2</v>
      </c>
      <c r="T6" s="23">
        <v>-6.1930640974333526E-2</v>
      </c>
      <c r="U6" s="23">
        <v>-4.7073138472915638E-2</v>
      </c>
      <c r="V6" s="23">
        <v>5.1471961247627372E-3</v>
      </c>
      <c r="W6" s="23">
        <v>2.0498368795702295E-2</v>
      </c>
      <c r="X6" s="23">
        <v>3.6444237900238319E-2</v>
      </c>
      <c r="Y6" s="23">
        <v>5.5190808708419872E-2</v>
      </c>
      <c r="Z6" s="23">
        <v>7.1354855014642019E-2</v>
      </c>
      <c r="AA6" s="23">
        <v>8.8250047043224852E-2</v>
      </c>
      <c r="AB6" s="23">
        <v>0.10767150187600392</v>
      </c>
      <c r="AC6" s="23">
        <v>0.12529842336484484</v>
      </c>
      <c r="AD6" s="23">
        <v>0.1429729735264384</v>
      </c>
      <c r="AE6" s="23">
        <v>0.16147133980895809</v>
      </c>
      <c r="AF6" s="18" t="s">
        <v>641</v>
      </c>
    </row>
    <row r="7" spans="1:39" s="1" customFormat="1" x14ac:dyDescent="0.35">
      <c r="A7" s="18" t="s">
        <v>648</v>
      </c>
      <c r="B7" s="18" t="s">
        <v>649</v>
      </c>
      <c r="C7" s="23">
        <v>4.3145293777092902E-3</v>
      </c>
      <c r="D7" s="23">
        <v>1.0627801310374036E-2</v>
      </c>
      <c r="E7" s="23">
        <v>1.8930872041431866E-2</v>
      </c>
      <c r="F7" s="23">
        <v>2.9782675346012477E-2</v>
      </c>
      <c r="G7" s="23">
        <v>4.4258570425694803E-2</v>
      </c>
      <c r="H7" s="23">
        <v>6.3165705805223502E-2</v>
      </c>
      <c r="I7" s="23">
        <v>8.7516868396919856E-2</v>
      </c>
      <c r="J7" s="23">
        <v>0.11858588038068213</v>
      </c>
      <c r="K7" s="23">
        <v>0.15775171258770465</v>
      </c>
      <c r="L7" s="23">
        <v>0.20602099672141971</v>
      </c>
      <c r="M7" s="23">
        <v>0.26640954709065112</v>
      </c>
      <c r="N7" s="23">
        <v>0.33787026404402265</v>
      </c>
      <c r="O7" s="23">
        <v>0.41947768982074218</v>
      </c>
      <c r="P7" s="23">
        <v>0.50898394893590782</v>
      </c>
      <c r="Q7" s="23">
        <v>0.60538453270332993</v>
      </c>
      <c r="R7" s="23">
        <v>0.70130870340869089</v>
      </c>
      <c r="S7" s="23">
        <v>0.79153591075265595</v>
      </c>
      <c r="T7" s="23">
        <v>0.87135230100700067</v>
      </c>
      <c r="U7" s="23">
        <v>0.93794523999442958</v>
      </c>
      <c r="V7" s="23">
        <v>0.99291572864230848</v>
      </c>
      <c r="W7" s="23">
        <v>0.99291572864230848</v>
      </c>
      <c r="X7" s="23">
        <v>0.99291572864230848</v>
      </c>
      <c r="Y7" s="23">
        <v>0.99291572864230848</v>
      </c>
      <c r="Z7" s="23">
        <v>0.99291572864230848</v>
      </c>
      <c r="AA7" s="23">
        <v>0.99291572864230848</v>
      </c>
      <c r="AB7" s="23">
        <v>0.99291572864230848</v>
      </c>
      <c r="AC7" s="23">
        <v>0.99291572864230848</v>
      </c>
      <c r="AD7" s="23">
        <v>0.99291572864230848</v>
      </c>
      <c r="AE7" s="23">
        <v>0.99291572864230848</v>
      </c>
      <c r="AF7" s="18" t="s">
        <v>650</v>
      </c>
    </row>
    <row r="8" spans="1:39" s="1" customFormat="1" x14ac:dyDescent="0.35">
      <c r="A8" s="18" t="s">
        <v>159</v>
      </c>
      <c r="B8" s="18" t="s">
        <v>651</v>
      </c>
      <c r="C8" s="23">
        <v>-0.16578837372965632</v>
      </c>
      <c r="D8" s="23">
        <v>-0.17606097098738455</v>
      </c>
      <c r="E8" s="23">
        <v>-0.18633356824511246</v>
      </c>
      <c r="F8" s="23">
        <v>-0.19660616550284096</v>
      </c>
      <c r="G8" s="23">
        <v>-0.2045854975520835</v>
      </c>
      <c r="H8" s="23">
        <v>-0.21027156439283981</v>
      </c>
      <c r="I8" s="23">
        <v>-0.21366436602511044</v>
      </c>
      <c r="J8" s="23">
        <v>-0.21705716765738076</v>
      </c>
      <c r="K8" s="23">
        <v>-0.22044996928965013</v>
      </c>
      <c r="L8" s="23">
        <v>-0.18923252931491355</v>
      </c>
      <c r="M8" s="23">
        <v>-0.12340484773316934</v>
      </c>
      <c r="N8" s="23">
        <v>-2.2966924544418895E-2</v>
      </c>
      <c r="O8" s="23">
        <v>7.7470998644331268E-2</v>
      </c>
      <c r="P8" s="23">
        <v>0.17790892183307838</v>
      </c>
      <c r="Q8" s="23">
        <v>0.25563102217868527</v>
      </c>
      <c r="R8" s="23">
        <v>0.31063729968115478</v>
      </c>
      <c r="S8" s="23">
        <v>0.34292775434048683</v>
      </c>
      <c r="T8" s="23">
        <v>0.37521820899982011</v>
      </c>
      <c r="U8" s="23">
        <v>0.40750866365915511</v>
      </c>
      <c r="V8" s="23">
        <v>0.46005141154691137</v>
      </c>
      <c r="W8" s="23">
        <v>0.53284645266308317</v>
      </c>
      <c r="X8" s="23">
        <v>0.62589378700767684</v>
      </c>
      <c r="Y8" s="23">
        <v>0.71894112135226718</v>
      </c>
      <c r="Z8" s="23">
        <v>0.8119884556968624</v>
      </c>
      <c r="AA8" s="23">
        <v>0.87610084236264929</v>
      </c>
      <c r="AB8" s="23">
        <v>0.91127828134963484</v>
      </c>
      <c r="AC8" s="23">
        <v>0.91752077265781529</v>
      </c>
      <c r="AD8" s="23">
        <v>0.92376326396599562</v>
      </c>
      <c r="AE8" s="23">
        <v>0.93000575527417562</v>
      </c>
      <c r="AF8" s="18" t="s">
        <v>641</v>
      </c>
    </row>
    <row r="9" spans="1:39" s="1" customFormat="1" x14ac:dyDescent="0.35">
      <c r="A9" s="18" t="s">
        <v>652</v>
      </c>
      <c r="B9" s="18" t="s">
        <v>652</v>
      </c>
      <c r="C9" s="23">
        <v>3.7530509031011704E-2</v>
      </c>
      <c r="D9" s="23">
        <v>5.9407850398970841E-2</v>
      </c>
      <c r="E9" s="23">
        <v>8.2143291154909481E-2</v>
      </c>
      <c r="F9" s="23">
        <v>0.10675885667070201</v>
      </c>
      <c r="G9" s="23">
        <v>0.13254343926176018</v>
      </c>
      <c r="H9" s="23">
        <v>0.15783231298392003</v>
      </c>
      <c r="I9" s="23">
        <v>0.18290624822177881</v>
      </c>
      <c r="J9" s="23">
        <v>0.20882665480268353</v>
      </c>
      <c r="K9" s="23">
        <v>0.23566859413264954</v>
      </c>
      <c r="L9" s="23">
        <v>0.24566925566641437</v>
      </c>
      <c r="M9" s="23">
        <v>0.25464236956963771</v>
      </c>
      <c r="N9" s="23">
        <v>0.26214432470348581</v>
      </c>
      <c r="O9" s="23">
        <v>0.27117122041324476</v>
      </c>
      <c r="P9" s="23">
        <v>0.27592154671706287</v>
      </c>
      <c r="Q9" s="23">
        <v>0.28064192190489046</v>
      </c>
      <c r="R9" s="23">
        <v>0.28543091134784032</v>
      </c>
      <c r="S9" s="23">
        <v>0.29030593667249072</v>
      </c>
      <c r="T9" s="23">
        <v>0.2952781105803261</v>
      </c>
      <c r="U9" s="23">
        <v>0.30007755323700036</v>
      </c>
      <c r="V9" s="23">
        <v>0.30543162283203501</v>
      </c>
      <c r="W9" s="23">
        <v>0.31056041228821729</v>
      </c>
      <c r="X9" s="23">
        <v>0.31571889088878158</v>
      </c>
      <c r="Y9" s="23">
        <v>0.32392032114365976</v>
      </c>
      <c r="Z9" s="23">
        <v>0.32919877585559443</v>
      </c>
      <c r="AA9" s="23">
        <v>0.33450872579804408</v>
      </c>
      <c r="AB9" s="23">
        <v>0.33987850655849033</v>
      </c>
      <c r="AC9" s="23">
        <v>0.34530943729223712</v>
      </c>
      <c r="AD9" s="23">
        <v>0.35080628401707581</v>
      </c>
      <c r="AE9" s="23">
        <v>0.35704122320408149</v>
      </c>
      <c r="AF9" s="18" t="s">
        <v>641</v>
      </c>
    </row>
    <row r="10" spans="1:39" s="1" customFormat="1" x14ac:dyDescent="0.35">
      <c r="A10" s="18" t="s">
        <v>653</v>
      </c>
      <c r="B10" s="18" t="s">
        <v>653</v>
      </c>
      <c r="C10" s="23">
        <v>4.7591726854230958E-2</v>
      </c>
      <c r="D10" s="23">
        <v>8.6098727202997799E-2</v>
      </c>
      <c r="E10" s="23">
        <v>0.14043660023761526</v>
      </c>
      <c r="F10" s="23">
        <v>0.19758716955319006</v>
      </c>
      <c r="G10" s="23">
        <v>0.2449574690770811</v>
      </c>
      <c r="H10" s="23">
        <v>0.29583931117629553</v>
      </c>
      <c r="I10" s="23">
        <v>0.37337580697760603</v>
      </c>
      <c r="J10" s="23">
        <v>0.47459128808287404</v>
      </c>
      <c r="K10" s="23">
        <v>0.55121040477573879</v>
      </c>
      <c r="L10" s="23">
        <v>0.61016930659011615</v>
      </c>
      <c r="M10" s="23">
        <v>0.66396075095032248</v>
      </c>
      <c r="N10" s="23">
        <v>0.70352561370188915</v>
      </c>
      <c r="O10" s="23">
        <v>0.71692786836636191</v>
      </c>
      <c r="P10" s="23">
        <v>0.77751465627829586</v>
      </c>
      <c r="Q10" s="23">
        <v>0.81111533874262065</v>
      </c>
      <c r="R10" s="23">
        <v>0.83722058778239405</v>
      </c>
      <c r="S10" s="23">
        <v>0.85515835031195297</v>
      </c>
      <c r="T10" s="23">
        <v>0.87188639976936055</v>
      </c>
      <c r="U10" s="23">
        <v>0.93524500621918638</v>
      </c>
      <c r="V10" s="23">
        <v>0.96050608304805485</v>
      </c>
      <c r="W10" s="23">
        <v>0.96061298601532119</v>
      </c>
      <c r="X10" s="23">
        <v>0.96231672618872255</v>
      </c>
      <c r="Y10" s="23">
        <v>0.96430311201136121</v>
      </c>
      <c r="Z10" s="23">
        <v>0.96640266479659009</v>
      </c>
      <c r="AA10" s="23">
        <v>0.96940045265514019</v>
      </c>
      <c r="AB10" s="23">
        <v>0.97282226487816748</v>
      </c>
      <c r="AC10" s="23">
        <v>0.97685195939238845</v>
      </c>
      <c r="AD10" s="23">
        <v>0.98136796140274907</v>
      </c>
      <c r="AE10" s="23">
        <v>0.98816026282926528</v>
      </c>
      <c r="AF10" s="18" t="s">
        <v>641</v>
      </c>
    </row>
    <row r="11" spans="1:39" s="1" customFormat="1" x14ac:dyDescent="0.35">
      <c r="A11" s="18" t="s">
        <v>654</v>
      </c>
      <c r="B11" s="18" t="s">
        <v>654</v>
      </c>
      <c r="C11" s="23">
        <v>1.1993852181297771E-2</v>
      </c>
      <c r="D11" s="23">
        <v>2.6810287463071396E-2</v>
      </c>
      <c r="E11" s="23">
        <v>4.3333248866909403E-2</v>
      </c>
      <c r="F11" s="23">
        <v>6.5021705124628043E-2</v>
      </c>
      <c r="G11" s="23">
        <v>9.2871640279365827E-2</v>
      </c>
      <c r="H11" s="23">
        <v>0.1278577348544247</v>
      </c>
      <c r="I11" s="23">
        <v>0.17460802838219686</v>
      </c>
      <c r="J11" s="23">
        <v>0.21743629734691061</v>
      </c>
      <c r="K11" s="23">
        <v>0.26125958765141361</v>
      </c>
      <c r="L11" s="23">
        <v>0.29866032889633098</v>
      </c>
      <c r="M11" s="23">
        <v>0.3390475730351199</v>
      </c>
      <c r="N11" s="23">
        <v>0.38269616102200599</v>
      </c>
      <c r="O11" s="23">
        <v>0.42972174834106891</v>
      </c>
      <c r="P11" s="23">
        <v>0.47693015197262112</v>
      </c>
      <c r="Q11" s="23">
        <v>0.52173934586153947</v>
      </c>
      <c r="R11" s="23">
        <v>0.56502873474480919</v>
      </c>
      <c r="S11" s="23">
        <v>0.60899067833100229</v>
      </c>
      <c r="T11" s="23">
        <v>0.65491937588847082</v>
      </c>
      <c r="U11" s="23">
        <v>0.70247779711487812</v>
      </c>
      <c r="V11" s="23">
        <v>0.7536374355692913</v>
      </c>
      <c r="W11" s="23">
        <v>0.79989651155649344</v>
      </c>
      <c r="X11" s="23">
        <v>0.84091396835724619</v>
      </c>
      <c r="Y11" s="23">
        <v>0.87637142336073137</v>
      </c>
      <c r="Z11" s="23">
        <v>0.90795963744581309</v>
      </c>
      <c r="AA11" s="23">
        <v>0.93653009292414957</v>
      </c>
      <c r="AB11" s="23">
        <v>0.96444455460315504</v>
      </c>
      <c r="AC11" s="23">
        <v>0.9899730927657151</v>
      </c>
      <c r="AD11" s="23">
        <v>0.99612759581852373</v>
      </c>
      <c r="AE11" s="23">
        <v>0.99949098500090483</v>
      </c>
      <c r="AF11" s="18" t="s">
        <v>641</v>
      </c>
    </row>
    <row r="12" spans="1:39" s="1" customFormat="1" x14ac:dyDescent="0.35">
      <c r="A12" s="18" t="s">
        <v>655</v>
      </c>
      <c r="B12" s="18" t="s">
        <v>655</v>
      </c>
      <c r="C12" s="23">
        <v>1.2309325550998288E-2</v>
      </c>
      <c r="D12" s="23">
        <v>2.460719798193358E-2</v>
      </c>
      <c r="E12" s="23">
        <v>3.6894161950191226E-2</v>
      </c>
      <c r="F12" s="23">
        <v>4.9170749373995869E-2</v>
      </c>
      <c r="G12" s="23">
        <v>6.1437466322760391E-2</v>
      </c>
      <c r="H12" s="23">
        <v>7.3694794185228535E-2</v>
      </c>
      <c r="I12" s="23">
        <v>8.4078213032132643E-2</v>
      </c>
      <c r="J12" s="23">
        <v>9.4453136282434333E-2</v>
      </c>
      <c r="K12" s="23">
        <v>0.10776016779488598</v>
      </c>
      <c r="L12" s="23">
        <v>0.12089568844539463</v>
      </c>
      <c r="M12" s="23">
        <v>0.13397869744660959</v>
      </c>
      <c r="N12" s="23">
        <v>0.14701250127148252</v>
      </c>
      <c r="O12" s="23">
        <v>0.15999950470758009</v>
      </c>
      <c r="P12" s="23">
        <v>0.17294199027064061</v>
      </c>
      <c r="Q12" s="23">
        <v>0.18392397000252461</v>
      </c>
      <c r="R12" s="23">
        <v>0.19486566829733187</v>
      </c>
      <c r="S12" s="23">
        <v>0.20576904970392962</v>
      </c>
      <c r="T12" s="23">
        <v>0.21663598295900841</v>
      </c>
      <c r="U12" s="23">
        <v>0.22812386719340277</v>
      </c>
      <c r="V12" s="23">
        <v>0.23946509347688744</v>
      </c>
      <c r="W12" s="23">
        <v>0.25074796714999081</v>
      </c>
      <c r="X12" s="23">
        <v>0.26197588090601776</v>
      </c>
      <c r="Y12" s="23">
        <v>0.27315151885608002</v>
      </c>
      <c r="Z12" s="23">
        <v>0.28427743054614829</v>
      </c>
      <c r="AA12" s="23">
        <v>0.29308037438648704</v>
      </c>
      <c r="AB12" s="23">
        <v>0.30183832404628336</v>
      </c>
      <c r="AC12" s="23">
        <v>0.31055347391761462</v>
      </c>
      <c r="AD12" s="23">
        <v>0.31922791137079648</v>
      </c>
      <c r="AE12" s="23">
        <v>0.32786362197389179</v>
      </c>
      <c r="AF12" s="18" t="s">
        <v>641</v>
      </c>
    </row>
    <row r="13" spans="1:39" s="1" customFormat="1" x14ac:dyDescent="0.35">
      <c r="A13" s="18" t="s">
        <v>656</v>
      </c>
      <c r="B13" s="18" t="s">
        <v>656</v>
      </c>
      <c r="C13" s="23">
        <v>1.2051229428170199E-2</v>
      </c>
      <c r="D13" s="23">
        <v>1.6206339661671346E-2</v>
      </c>
      <c r="E13" s="23">
        <v>6.4447644453304387E-3</v>
      </c>
      <c r="F13" s="23">
        <v>-9.005854019424487E-3</v>
      </c>
      <c r="G13" s="23">
        <v>-3.0100770184133992E-2</v>
      </c>
      <c r="H13" s="23">
        <v>-5.4796861904161061E-2</v>
      </c>
      <c r="I13" s="23">
        <v>-7.9789688516768695E-2</v>
      </c>
      <c r="J13" s="23">
        <v>-0.10119942547744065</v>
      </c>
      <c r="K13" s="23">
        <v>-0.1259931185569475</v>
      </c>
      <c r="L13" s="23">
        <v>-0.14691967459086916</v>
      </c>
      <c r="M13" s="23">
        <v>-0.18091587941456733</v>
      </c>
      <c r="N13" s="23">
        <v>-0.22402525273318541</v>
      </c>
      <c r="O13" s="23">
        <v>-0.27783617576323627</v>
      </c>
      <c r="P13" s="23">
        <v>-0.33732208111439693</v>
      </c>
      <c r="Q13" s="23">
        <v>-0.39686476410043781</v>
      </c>
      <c r="R13" s="23">
        <v>-0.44619781592679741</v>
      </c>
      <c r="S13" s="23">
        <v>-0.48962507759738</v>
      </c>
      <c r="T13" s="23">
        <v>-0.51159473520038024</v>
      </c>
      <c r="U13" s="23">
        <v>-0.554482488508939</v>
      </c>
      <c r="V13" s="23">
        <v>-0.62717511651362545</v>
      </c>
      <c r="W13" s="23">
        <v>-0.70228083403639274</v>
      </c>
      <c r="X13" s="23">
        <v>-0.77818133897646424</v>
      </c>
      <c r="Y13" s="23">
        <v>-0.8547014053795694</v>
      </c>
      <c r="Z13" s="23">
        <v>-0.90812529768553851</v>
      </c>
      <c r="AA13" s="23">
        <v>-0.95002686634455868</v>
      </c>
      <c r="AB13" s="23">
        <v>-0.99694379276420197</v>
      </c>
      <c r="AC13" s="23">
        <v>-1.0505757858394189</v>
      </c>
      <c r="AD13" s="23">
        <v>-1.1193993413587469</v>
      </c>
      <c r="AE13" s="23">
        <v>-1.2091031102266991</v>
      </c>
      <c r="AF13" s="18" t="s">
        <v>641</v>
      </c>
    </row>
    <row r="14" spans="1:39" s="1" customFormat="1" x14ac:dyDescent="0.35">
      <c r="A14" s="18" t="s">
        <v>657</v>
      </c>
      <c r="B14" s="18" t="s">
        <v>658</v>
      </c>
      <c r="C14" s="23">
        <v>4.1471494828099344E-2</v>
      </c>
      <c r="D14" s="23">
        <v>7.2367085217072913E-2</v>
      </c>
      <c r="E14" s="23">
        <v>0.10156860041337747</v>
      </c>
      <c r="F14" s="23">
        <v>0.14184752473209952</v>
      </c>
      <c r="G14" s="23">
        <v>0.21498034269906582</v>
      </c>
      <c r="H14" s="23">
        <v>0.26184049585460706</v>
      </c>
      <c r="I14" s="23">
        <v>0.29693520803009255</v>
      </c>
      <c r="J14" s="23">
        <v>0.33270128868369669</v>
      </c>
      <c r="K14" s="23">
        <v>0.38853602079457739</v>
      </c>
      <c r="L14" s="23">
        <v>0.43591358252249096</v>
      </c>
      <c r="M14" s="23">
        <v>0.51202430477631555</v>
      </c>
      <c r="N14" s="23">
        <v>0.56616584228179634</v>
      </c>
      <c r="O14" s="23">
        <v>0.6171142174653973</v>
      </c>
      <c r="P14" s="23">
        <v>0.6832897674310966</v>
      </c>
      <c r="Q14" s="23">
        <v>0.75765707800600834</v>
      </c>
      <c r="R14" s="23">
        <v>0.8053105596375062</v>
      </c>
      <c r="S14" s="23">
        <v>0.82982090094297023</v>
      </c>
      <c r="T14" s="23">
        <v>0.85659334777631313</v>
      </c>
      <c r="U14" s="23">
        <v>0.90028689257964012</v>
      </c>
      <c r="V14" s="23">
        <v>0.91033510098828829</v>
      </c>
      <c r="W14" s="23">
        <v>0.93243157819423717</v>
      </c>
      <c r="X14" s="23">
        <v>0.93660261434679193</v>
      </c>
      <c r="Y14" s="23">
        <v>0.94156168910777005</v>
      </c>
      <c r="Z14" s="23">
        <v>0.94211122044953866</v>
      </c>
      <c r="AA14" s="23">
        <v>0.94770302333378154</v>
      </c>
      <c r="AB14" s="23">
        <v>0.94822952888278056</v>
      </c>
      <c r="AC14" s="23">
        <v>0.9515528571159011</v>
      </c>
      <c r="AD14" s="23">
        <v>0.95239639138623255</v>
      </c>
      <c r="AE14" s="23">
        <v>0.95335963451946415</v>
      </c>
      <c r="AF14" s="18" t="s">
        <v>641</v>
      </c>
    </row>
    <row r="15" spans="1:39" s="1" customFormat="1" x14ac:dyDescent="0.35">
      <c r="A15" s="18" t="s">
        <v>659</v>
      </c>
      <c r="B15" s="18" t="s">
        <v>658</v>
      </c>
      <c r="C15" s="23">
        <v>4.1471494828099344E-2</v>
      </c>
      <c r="D15" s="23">
        <v>7.2367085217072913E-2</v>
      </c>
      <c r="E15" s="23">
        <v>0.10156860041337747</v>
      </c>
      <c r="F15" s="23">
        <v>0.14184752473209952</v>
      </c>
      <c r="G15" s="23">
        <v>0.21498034269906582</v>
      </c>
      <c r="H15" s="23">
        <v>0.26184049585460706</v>
      </c>
      <c r="I15" s="23">
        <v>0.29693520803009255</v>
      </c>
      <c r="J15" s="23">
        <v>0.33270128868369669</v>
      </c>
      <c r="K15" s="23">
        <v>0.38853602079457739</v>
      </c>
      <c r="L15" s="23">
        <v>0.43591358252249096</v>
      </c>
      <c r="M15" s="23">
        <v>0.51202430477631555</v>
      </c>
      <c r="N15" s="23">
        <v>0.56616584228179634</v>
      </c>
      <c r="O15" s="23">
        <v>0.6171142174653973</v>
      </c>
      <c r="P15" s="23">
        <v>0.6832897674310966</v>
      </c>
      <c r="Q15" s="23">
        <v>0.75765707800600834</v>
      </c>
      <c r="R15" s="23">
        <v>0.8053105596375062</v>
      </c>
      <c r="S15" s="23">
        <v>0.82982090094297023</v>
      </c>
      <c r="T15" s="23">
        <v>0.85659334777631313</v>
      </c>
      <c r="U15" s="23">
        <v>0.90028689257964012</v>
      </c>
      <c r="V15" s="23">
        <v>0.91033510098828829</v>
      </c>
      <c r="W15" s="23">
        <v>0.93243157819423717</v>
      </c>
      <c r="X15" s="23">
        <v>0.93660261434679193</v>
      </c>
      <c r="Y15" s="23">
        <v>0.94156168910777005</v>
      </c>
      <c r="Z15" s="23">
        <v>0.94211122044953866</v>
      </c>
      <c r="AA15" s="23">
        <v>0.94770302333378154</v>
      </c>
      <c r="AB15" s="23">
        <v>0.94822952888278056</v>
      </c>
      <c r="AC15" s="23">
        <v>0.9515528571159011</v>
      </c>
      <c r="AD15" s="23">
        <v>0.95239639138623255</v>
      </c>
      <c r="AE15" s="23">
        <v>0.95335963451946415</v>
      </c>
      <c r="AF15" s="18" t="s">
        <v>641</v>
      </c>
    </row>
    <row r="16" spans="1:39" s="1" customFormat="1" x14ac:dyDescent="0.35">
      <c r="A16" s="18" t="s">
        <v>660</v>
      </c>
      <c r="B16" s="18" t="s">
        <v>661</v>
      </c>
      <c r="C16" s="23">
        <v>2.4937114625805494E-2</v>
      </c>
      <c r="D16" s="23">
        <v>5.555906430406235E-2</v>
      </c>
      <c r="E16" s="23">
        <v>8.3225187026505859E-2</v>
      </c>
      <c r="F16" s="23">
        <v>0.11412610014230627</v>
      </c>
      <c r="G16" s="23">
        <v>0.14996895340737604</v>
      </c>
      <c r="H16" s="23">
        <v>0.18882212416688463</v>
      </c>
      <c r="I16" s="23">
        <v>0.22722534180507484</v>
      </c>
      <c r="J16" s="23">
        <v>0.26984065221778902</v>
      </c>
      <c r="K16" s="23">
        <v>0.31287541543929004</v>
      </c>
      <c r="L16" s="23">
        <v>0.34072746359385309</v>
      </c>
      <c r="M16" s="23">
        <v>0.3693368013150094</v>
      </c>
      <c r="N16" s="23">
        <v>0.40825022194320287</v>
      </c>
      <c r="O16" s="23">
        <v>0.45744184155731871</v>
      </c>
      <c r="P16" s="23">
        <v>0.50601995665745447</v>
      </c>
      <c r="Q16" s="23">
        <v>0.55304164568386294</v>
      </c>
      <c r="R16" s="23">
        <v>0.59826572539764622</v>
      </c>
      <c r="S16" s="23">
        <v>0.64251025500803627</v>
      </c>
      <c r="T16" s="23">
        <v>0.68581261310130814</v>
      </c>
      <c r="U16" s="23">
        <v>0.72974221386597959</v>
      </c>
      <c r="V16" s="23">
        <v>0.77280056318932977</v>
      </c>
      <c r="W16" s="23">
        <v>0.81109588375334574</v>
      </c>
      <c r="X16" s="23">
        <v>0.84622093274711407</v>
      </c>
      <c r="Y16" s="23">
        <v>0.88048966419717967</v>
      </c>
      <c r="Z16" s="23">
        <v>0.90473560333637038</v>
      </c>
      <c r="AA16" s="23">
        <v>0.92398813998160378</v>
      </c>
      <c r="AB16" s="23">
        <v>0.94309871837848491</v>
      </c>
      <c r="AC16" s="23">
        <v>0.94462589358997551</v>
      </c>
      <c r="AD16" s="23">
        <v>0.94612426418718354</v>
      </c>
      <c r="AE16" s="23">
        <v>0.94623525695853528</v>
      </c>
      <c r="AF16" s="18" t="s">
        <v>641</v>
      </c>
    </row>
    <row r="17" spans="1:36" s="1" customFormat="1" x14ac:dyDescent="0.35">
      <c r="A17" s="18" t="s">
        <v>720</v>
      </c>
      <c r="B17" s="18" t="s">
        <v>720</v>
      </c>
      <c r="C17" s="23">
        <v>2.6157725033925661E-3</v>
      </c>
      <c r="D17" s="23">
        <v>4.2411802728417039E-3</v>
      </c>
      <c r="E17" s="23">
        <v>6.675511908946925E-3</v>
      </c>
      <c r="F17" s="23">
        <v>1.0315669308899296E-2</v>
      </c>
      <c r="G17" s="23">
        <v>1.5747555273314208E-2</v>
      </c>
      <c r="H17" s="23">
        <v>2.3836793939875034E-2</v>
      </c>
      <c r="I17" s="23">
        <v>3.5830791271182279E-2</v>
      </c>
      <c r="J17" s="23">
        <v>5.3517495813629988E-2</v>
      </c>
      <c r="K17" s="23">
        <v>7.9372819402076744E-2</v>
      </c>
      <c r="L17" s="23">
        <v>0.11669293779224264</v>
      </c>
      <c r="M17" s="23">
        <v>0.16957161055229844</v>
      </c>
      <c r="N17" s="23">
        <v>0.24063217022177366</v>
      </c>
      <c r="O17" s="23">
        <v>0.33579412509591794</v>
      </c>
      <c r="P17" s="23">
        <v>0.43113374081928113</v>
      </c>
      <c r="Q17" s="23">
        <v>0.52633349587411027</v>
      </c>
      <c r="R17" s="23">
        <v>0.62072054704421487</v>
      </c>
      <c r="S17" s="23">
        <v>0.71338390997508971</v>
      </c>
      <c r="T17" s="23">
        <v>0.80268305682501162</v>
      </c>
      <c r="U17" s="23">
        <v>0.88573005378965708</v>
      </c>
      <c r="V17" s="23">
        <v>0.95817032005412983</v>
      </c>
      <c r="W17" s="23">
        <v>1</v>
      </c>
      <c r="X17" s="23">
        <v>1</v>
      </c>
      <c r="Y17" s="23">
        <v>1</v>
      </c>
      <c r="Z17" s="23">
        <v>1</v>
      </c>
      <c r="AA17" s="23">
        <v>1</v>
      </c>
      <c r="AB17" s="23">
        <v>1</v>
      </c>
      <c r="AC17" s="23">
        <v>1</v>
      </c>
      <c r="AD17" s="23">
        <v>1</v>
      </c>
      <c r="AE17" s="23">
        <v>1</v>
      </c>
      <c r="AF17" s="18" t="s">
        <v>662</v>
      </c>
    </row>
    <row r="18" spans="1:36" s="1" customFormat="1" x14ac:dyDescent="0.35">
      <c r="A18" s="18" t="s">
        <v>663</v>
      </c>
      <c r="B18" s="18" t="s">
        <v>663</v>
      </c>
      <c r="C18" s="23">
        <v>1.1603429686296658E-3</v>
      </c>
      <c r="D18" s="23">
        <v>1.8586024541767212E-3</v>
      </c>
      <c r="E18" s="23">
        <v>2.8135749858807825E-3</v>
      </c>
      <c r="F18" s="23">
        <v>4.1279457822046518E-3</v>
      </c>
      <c r="G18" s="23">
        <v>5.9523198302271051E-3</v>
      </c>
      <c r="H18" s="23">
        <v>8.5023360887200288E-3</v>
      </c>
      <c r="I18" s="23">
        <v>1.2089473053687256E-2</v>
      </c>
      <c r="J18" s="23">
        <v>1.7165545686365115E-2</v>
      </c>
      <c r="K18" s="23">
        <v>2.437747086306926E-2</v>
      </c>
      <c r="L18" s="23">
        <v>3.4645992709349489E-2</v>
      </c>
      <c r="M18" s="23">
        <v>4.926152213722168E-2</v>
      </c>
      <c r="N18" s="23">
        <v>6.988413684516781E-2</v>
      </c>
      <c r="O18" s="23">
        <v>9.8872174017216888E-2</v>
      </c>
      <c r="P18" s="23">
        <v>0.13791309407677432</v>
      </c>
      <c r="Q18" s="23">
        <v>0.18981704916910544</v>
      </c>
      <c r="R18" s="23">
        <v>0.25665485786654346</v>
      </c>
      <c r="S18" s="23">
        <v>0.33849497698139686</v>
      </c>
      <c r="T18" s="23">
        <v>0.44219335626636547</v>
      </c>
      <c r="U18" s="23">
        <v>0.54917423970152834</v>
      </c>
      <c r="V18" s="23">
        <v>0.66211428864814914</v>
      </c>
      <c r="W18" s="23">
        <v>0.72874672690866149</v>
      </c>
      <c r="X18" s="23">
        <v>0.75185432390340745</v>
      </c>
      <c r="Y18" s="23">
        <v>0.78083209255361019</v>
      </c>
      <c r="Z18" s="23">
        <v>0.8156903013811162</v>
      </c>
      <c r="AA18" s="23">
        <v>0.85694922215947011</v>
      </c>
      <c r="AB18" s="23">
        <v>0.90464308329482634</v>
      </c>
      <c r="AC18" s="23">
        <v>0.95923054542965203</v>
      </c>
      <c r="AD18" s="23">
        <v>1</v>
      </c>
      <c r="AE18" s="23">
        <v>0.78083209255361019</v>
      </c>
      <c r="AF18" s="18">
        <v>0.8156903013811162</v>
      </c>
      <c r="AG18" s="1">
        <v>0.85694922215947011</v>
      </c>
      <c r="AH18" s="1">
        <v>0.90464308329482634</v>
      </c>
      <c r="AI18" s="1">
        <v>0.95923054542965203</v>
      </c>
      <c r="AJ18" s="1">
        <v>1</v>
      </c>
    </row>
    <row r="19" spans="1:36" s="1" customFormat="1" x14ac:dyDescent="0.35">
      <c r="A19" s="18" t="s">
        <v>701</v>
      </c>
      <c r="B19" s="18"/>
      <c r="C19" s="23">
        <v>0</v>
      </c>
      <c r="D19" s="23">
        <f>C19+0.04</f>
        <v>0.04</v>
      </c>
      <c r="E19" s="23">
        <f t="shared" ref="E19:O19" si="0">D19+0.04</f>
        <v>0.08</v>
      </c>
      <c r="F19" s="23">
        <f t="shared" si="0"/>
        <v>0.12</v>
      </c>
      <c r="G19" s="23">
        <f t="shared" si="0"/>
        <v>0.16</v>
      </c>
      <c r="H19" s="23">
        <f t="shared" si="0"/>
        <v>0.2</v>
      </c>
      <c r="I19" s="23">
        <f t="shared" si="0"/>
        <v>0.24000000000000002</v>
      </c>
      <c r="J19" s="23">
        <f t="shared" si="0"/>
        <v>0.28000000000000003</v>
      </c>
      <c r="K19" s="23">
        <f t="shared" si="0"/>
        <v>0.32</v>
      </c>
      <c r="L19" s="23">
        <f t="shared" si="0"/>
        <v>0.36</v>
      </c>
      <c r="M19" s="23">
        <f t="shared" si="0"/>
        <v>0.39999999999999997</v>
      </c>
      <c r="N19" s="23">
        <f t="shared" si="0"/>
        <v>0.43999999999999995</v>
      </c>
      <c r="O19" s="23">
        <f t="shared" si="0"/>
        <v>0.47999999999999993</v>
      </c>
      <c r="P19" s="23">
        <f>O19+0.08</f>
        <v>0.55999999999999994</v>
      </c>
      <c r="Q19" s="23">
        <f t="shared" ref="Q19:U19" si="1">P19+0.08</f>
        <v>0.6399999999999999</v>
      </c>
      <c r="R19" s="23">
        <f t="shared" si="1"/>
        <v>0.71999999999999986</v>
      </c>
      <c r="S19" s="23">
        <f t="shared" si="1"/>
        <v>0.79999999999999982</v>
      </c>
      <c r="T19" s="23">
        <f t="shared" si="1"/>
        <v>0.87999999999999978</v>
      </c>
      <c r="U19" s="23">
        <f t="shared" si="1"/>
        <v>0.95999999999999974</v>
      </c>
      <c r="V19" s="23">
        <f>U19+0.04</f>
        <v>0.99999999999999978</v>
      </c>
      <c r="W19" s="23">
        <f>V19</f>
        <v>0.99999999999999978</v>
      </c>
      <c r="X19" s="23">
        <f t="shared" ref="X19:AE19" si="2">W19</f>
        <v>0.99999999999999978</v>
      </c>
      <c r="Y19" s="23">
        <f t="shared" si="2"/>
        <v>0.99999999999999978</v>
      </c>
      <c r="Z19" s="23">
        <f t="shared" si="2"/>
        <v>0.99999999999999978</v>
      </c>
      <c r="AA19" s="23">
        <f t="shared" si="2"/>
        <v>0.99999999999999978</v>
      </c>
      <c r="AB19" s="23">
        <f t="shared" si="2"/>
        <v>0.99999999999999978</v>
      </c>
      <c r="AC19" s="23">
        <f t="shared" si="2"/>
        <v>0.99999999999999978</v>
      </c>
      <c r="AD19" s="23">
        <f t="shared" si="2"/>
        <v>0.99999999999999978</v>
      </c>
      <c r="AE19" s="23">
        <f t="shared" si="2"/>
        <v>0.99999999999999978</v>
      </c>
      <c r="AF19" s="18" t="s">
        <v>665</v>
      </c>
    </row>
    <row r="20" spans="1:36" s="1" customFormat="1" x14ac:dyDescent="0.35"/>
    <row r="21" spans="1:36" s="1" customFormat="1" x14ac:dyDescent="0.35"/>
    <row r="22" spans="1:36" s="1" customFormat="1" x14ac:dyDescent="0.35"/>
    <row r="23" spans="1:36" s="1" customFormat="1" x14ac:dyDescent="0.35"/>
    <row r="24" spans="1:36" s="1" customFormat="1" x14ac:dyDescent="0.35"/>
    <row r="25" spans="1:36" s="1" customFormat="1" x14ac:dyDescent="0.35"/>
    <row r="26" spans="1:36" s="1" customFormat="1" x14ac:dyDescent="0.35"/>
    <row r="27" spans="1:36" s="1" customFormat="1" x14ac:dyDescent="0.35"/>
    <row r="28" spans="1:36" s="1" customFormat="1" x14ac:dyDescent="0.35"/>
    <row r="29" spans="1:36" s="1" customFormat="1" x14ac:dyDescent="0.35"/>
    <row r="30" spans="1:36" s="1" customFormat="1" x14ac:dyDescent="0.35"/>
    <row r="31" spans="1:36" s="1" customFormat="1" x14ac:dyDescent="0.35"/>
    <row r="32" spans="1:36"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hidden="1" x14ac:dyDescent="0.35"/>
    <row r="50" s="1" customFormat="1" hidden="1" x14ac:dyDescent="0.35"/>
    <row r="51" s="1" customFormat="1" hidden="1" x14ac:dyDescent="0.35"/>
    <row r="52" s="1" customFormat="1" hidden="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x14ac:dyDescent="0.3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C021F-CB8C-4E92-9160-EE20FA764A78}">
  <sheetPr>
    <tabColor theme="0" tint="-0.34998626667073579"/>
    <pageSetUpPr autoPageBreaks="0"/>
  </sheetPr>
  <dimension ref="A1:AK61"/>
  <sheetViews>
    <sheetView zoomScaleNormal="100" workbookViewId="0"/>
  </sheetViews>
  <sheetFormatPr defaultColWidth="0" defaultRowHeight="14.5" zeroHeight="1" x14ac:dyDescent="0.35"/>
  <cols>
    <col min="1" max="1" width="3.1796875" customWidth="1"/>
    <col min="2" max="2" width="6.1796875" bestFit="1" customWidth="1"/>
    <col min="3" max="3" width="44" bestFit="1" customWidth="1"/>
    <col min="4" max="31" width="13" customWidth="1"/>
    <col min="32" max="36" width="8.81640625" customWidth="1"/>
    <col min="37" max="37" width="0" hidden="1" customWidth="1"/>
    <col min="38" max="16384" width="8.81640625" hidden="1"/>
  </cols>
  <sheetData>
    <row r="1" spans="1:31" s="14" customFormat="1" ht="27" customHeight="1" x14ac:dyDescent="0.55000000000000004">
      <c r="A1" s="15" t="s">
        <v>667</v>
      </c>
    </row>
    <row r="2" spans="1:31" s="1" customFormat="1" x14ac:dyDescent="0.35"/>
    <row r="3" spans="1:31" s="1" customFormat="1" ht="14.5" customHeight="1" x14ac:dyDescent="0.35">
      <c r="B3" s="209" t="s">
        <v>688</v>
      </c>
      <c r="C3" s="209"/>
      <c r="D3" s="209"/>
      <c r="E3" s="209"/>
      <c r="F3" s="209"/>
      <c r="G3" s="209"/>
    </row>
    <row r="4" spans="1:31" s="1" customFormat="1" x14ac:dyDescent="0.35">
      <c r="B4" s="209"/>
      <c r="C4" s="209"/>
      <c r="D4" s="209"/>
      <c r="E4" s="209"/>
      <c r="F4" s="209"/>
      <c r="G4" s="209"/>
    </row>
    <row r="5" spans="1:31" s="1" customFormat="1" x14ac:dyDescent="0.35">
      <c r="B5" s="209"/>
      <c r="C5" s="209"/>
      <c r="D5" s="209"/>
      <c r="E5" s="209"/>
      <c r="F5" s="209"/>
      <c r="G5" s="209"/>
    </row>
    <row r="6" spans="1:31" s="1" customFormat="1" x14ac:dyDescent="0.35">
      <c r="B6" s="209"/>
      <c r="C6" s="209"/>
      <c r="D6" s="209"/>
      <c r="E6" s="209"/>
      <c r="F6" s="209"/>
      <c r="G6" s="209"/>
    </row>
    <row r="7" spans="1:31" s="1" customFormat="1" ht="20.5" customHeight="1" x14ac:dyDescent="0.35">
      <c r="B7" s="209"/>
      <c r="C7" s="209"/>
      <c r="D7" s="209"/>
      <c r="E7" s="209"/>
      <c r="F7" s="209"/>
      <c r="G7" s="209"/>
    </row>
    <row r="8" spans="1:31" s="1" customFormat="1" x14ac:dyDescent="0.35">
      <c r="D8" s="17">
        <v>3</v>
      </c>
      <c r="E8" s="17">
        <f>D8+1</f>
        <v>4</v>
      </c>
      <c r="F8" s="17">
        <f t="shared" ref="F8:AE8" si="0">E8+1</f>
        <v>5</v>
      </c>
      <c r="G8" s="17">
        <f t="shared" si="0"/>
        <v>6</v>
      </c>
      <c r="H8" s="17">
        <f t="shared" si="0"/>
        <v>7</v>
      </c>
      <c r="I8" s="17">
        <f t="shared" si="0"/>
        <v>8</v>
      </c>
      <c r="J8" s="17">
        <f t="shared" si="0"/>
        <v>9</v>
      </c>
      <c r="K8" s="17">
        <f t="shared" si="0"/>
        <v>10</v>
      </c>
      <c r="L8" s="17">
        <f t="shared" si="0"/>
        <v>11</v>
      </c>
      <c r="M8" s="17">
        <f t="shared" si="0"/>
        <v>12</v>
      </c>
      <c r="N8" s="17">
        <f t="shared" si="0"/>
        <v>13</v>
      </c>
      <c r="O8" s="17">
        <f t="shared" si="0"/>
        <v>14</v>
      </c>
      <c r="P8" s="17">
        <f t="shared" si="0"/>
        <v>15</v>
      </c>
      <c r="Q8" s="17">
        <f t="shared" si="0"/>
        <v>16</v>
      </c>
      <c r="R8" s="17">
        <f t="shared" si="0"/>
        <v>17</v>
      </c>
      <c r="S8" s="17">
        <f t="shared" si="0"/>
        <v>18</v>
      </c>
      <c r="T8" s="17">
        <f t="shared" si="0"/>
        <v>19</v>
      </c>
      <c r="U8" s="17">
        <f t="shared" si="0"/>
        <v>20</v>
      </c>
      <c r="V8" s="17">
        <f t="shared" si="0"/>
        <v>21</v>
      </c>
      <c r="W8" s="17">
        <f t="shared" si="0"/>
        <v>22</v>
      </c>
      <c r="X8" s="17">
        <f t="shared" si="0"/>
        <v>23</v>
      </c>
      <c r="Y8" s="17">
        <f t="shared" si="0"/>
        <v>24</v>
      </c>
      <c r="Z8" s="17">
        <f t="shared" si="0"/>
        <v>25</v>
      </c>
      <c r="AA8" s="17">
        <f t="shared" si="0"/>
        <v>26</v>
      </c>
      <c r="AB8" s="17">
        <f t="shared" si="0"/>
        <v>27</v>
      </c>
      <c r="AC8" s="17">
        <f t="shared" si="0"/>
        <v>28</v>
      </c>
      <c r="AD8" s="17">
        <f t="shared" si="0"/>
        <v>29</v>
      </c>
      <c r="AE8" s="17">
        <f t="shared" si="0"/>
        <v>30</v>
      </c>
    </row>
    <row r="9" spans="1:31" s="1" customFormat="1" x14ac:dyDescent="0.35">
      <c r="D9" s="33" t="s">
        <v>682</v>
      </c>
      <c r="E9" s="33" t="s">
        <v>682</v>
      </c>
      <c r="F9" s="33" t="s">
        <v>682</v>
      </c>
      <c r="G9" s="33" t="s">
        <v>682</v>
      </c>
      <c r="H9" s="33" t="s">
        <v>682</v>
      </c>
      <c r="I9" s="33" t="s">
        <v>682</v>
      </c>
      <c r="J9" s="33" t="s">
        <v>682</v>
      </c>
      <c r="K9" s="33" t="s">
        <v>682</v>
      </c>
      <c r="L9" s="33" t="s">
        <v>682</v>
      </c>
      <c r="M9" s="33" t="s">
        <v>682</v>
      </c>
      <c r="N9" s="33" t="s">
        <v>682</v>
      </c>
      <c r="O9" s="33" t="s">
        <v>682</v>
      </c>
      <c r="P9" s="33" t="s">
        <v>682</v>
      </c>
      <c r="Q9" s="33" t="s">
        <v>682</v>
      </c>
      <c r="R9" s="33" t="s">
        <v>682</v>
      </c>
      <c r="S9" s="33" t="s">
        <v>682</v>
      </c>
      <c r="T9" s="33" t="s">
        <v>682</v>
      </c>
      <c r="U9" s="33" t="s">
        <v>682</v>
      </c>
      <c r="V9" s="33" t="s">
        <v>682</v>
      </c>
      <c r="W9" s="33" t="s">
        <v>682</v>
      </c>
      <c r="X9" s="33" t="s">
        <v>682</v>
      </c>
      <c r="Y9" s="33" t="s">
        <v>682</v>
      </c>
      <c r="Z9" s="33" t="s">
        <v>682</v>
      </c>
      <c r="AA9" s="33" t="s">
        <v>682</v>
      </c>
      <c r="AB9" s="33" t="s">
        <v>682</v>
      </c>
      <c r="AC9" s="33" t="s">
        <v>682</v>
      </c>
      <c r="AD9" s="33" t="s">
        <v>682</v>
      </c>
      <c r="AE9" s="33" t="s">
        <v>682</v>
      </c>
    </row>
    <row r="10" spans="1:31" s="1" customFormat="1" x14ac:dyDescent="0.35">
      <c r="B10" s="8" t="s">
        <v>4</v>
      </c>
      <c r="C10" s="8" t="s">
        <v>686</v>
      </c>
      <c r="D10" s="8">
        <v>2022</v>
      </c>
      <c r="E10" s="8">
        <v>2023</v>
      </c>
      <c r="F10" s="8">
        <v>2024</v>
      </c>
      <c r="G10" s="8">
        <v>2025</v>
      </c>
      <c r="H10" s="8">
        <v>2026</v>
      </c>
      <c r="I10" s="8">
        <v>2027</v>
      </c>
      <c r="J10" s="8">
        <v>2028</v>
      </c>
      <c r="K10" s="8">
        <v>2029</v>
      </c>
      <c r="L10" s="8">
        <v>2030</v>
      </c>
      <c r="M10" s="8">
        <v>2031</v>
      </c>
      <c r="N10" s="8">
        <v>2032</v>
      </c>
      <c r="O10" s="8">
        <v>2033</v>
      </c>
      <c r="P10" s="8">
        <v>2034</v>
      </c>
      <c r="Q10" s="8">
        <v>2035</v>
      </c>
      <c r="R10" s="8">
        <v>2036</v>
      </c>
      <c r="S10" s="8">
        <v>2037</v>
      </c>
      <c r="T10" s="8">
        <v>2038</v>
      </c>
      <c r="U10" s="8">
        <v>2039</v>
      </c>
      <c r="V10" s="8">
        <v>2040</v>
      </c>
      <c r="W10" s="8">
        <v>2041</v>
      </c>
      <c r="X10" s="8">
        <v>2042</v>
      </c>
      <c r="Y10" s="8">
        <v>2043</v>
      </c>
      <c r="Z10" s="8">
        <v>2044</v>
      </c>
      <c r="AA10" s="8">
        <v>2045</v>
      </c>
      <c r="AB10" s="8">
        <v>2046</v>
      </c>
      <c r="AC10" s="8">
        <v>2047</v>
      </c>
      <c r="AD10" s="8">
        <v>2048</v>
      </c>
      <c r="AE10" s="8">
        <v>2049</v>
      </c>
    </row>
    <row r="11" spans="1:31" s="1" customFormat="1" x14ac:dyDescent="0.35">
      <c r="B11" s="18">
        <v>1</v>
      </c>
      <c r="C11" s="18" t="s">
        <v>9</v>
      </c>
      <c r="D11" s="19">
        <f>IF('Emissions Projection'!E11-'Emissions Projection'!D11&gt;0,0,'Emissions Projection'!E11-'Emissions Projection'!D11)</f>
        <v>0</v>
      </c>
      <c r="E11" s="19">
        <f>IF('Emissions Projection'!F11-'Emissions Projection'!E11&gt;0,0,'Emissions Projection'!F11-'Emissions Projection'!E11)</f>
        <v>0</v>
      </c>
      <c r="F11" s="19">
        <f>IF('Emissions Projection'!G11-'Emissions Projection'!F11&gt;0,0,'Emissions Projection'!G11-'Emissions Projection'!F11)</f>
        <v>0</v>
      </c>
      <c r="G11" s="19">
        <f>IF('Emissions Projection'!H11-'Emissions Projection'!G11&gt;0,0,'Emissions Projection'!H11-'Emissions Projection'!G11)</f>
        <v>0</v>
      </c>
      <c r="H11" s="19">
        <f>IF('Emissions Projection'!I11-'Emissions Projection'!H11&gt;0,0,'Emissions Projection'!I11-'Emissions Projection'!H11)</f>
        <v>0</v>
      </c>
      <c r="I11" s="19">
        <f>IF('Emissions Projection'!J11-'Emissions Projection'!I11&gt;0,0,'Emissions Projection'!J11-'Emissions Projection'!I11)</f>
        <v>0</v>
      </c>
      <c r="J11" s="19">
        <f>IF('Emissions Projection'!K11-'Emissions Projection'!J11&gt;0,0,'Emissions Projection'!K11-'Emissions Projection'!J11)</f>
        <v>0</v>
      </c>
      <c r="K11" s="19">
        <f>IF('Emissions Projection'!L11-'Emissions Projection'!K11&gt;0,0,'Emissions Projection'!L11-'Emissions Projection'!K11)</f>
        <v>0</v>
      </c>
      <c r="L11" s="19">
        <f>IF('Emissions Projection'!M11-'Emissions Projection'!L11&gt;0,0,'Emissions Projection'!M11-'Emissions Projection'!L11)</f>
        <v>0</v>
      </c>
      <c r="M11" s="19">
        <f>IF('Emissions Projection'!N11-'Emissions Projection'!M11&gt;0,0,'Emissions Projection'!N11-'Emissions Projection'!M11)</f>
        <v>0</v>
      </c>
      <c r="N11" s="19">
        <f>IF('Emissions Projection'!O11-'Emissions Projection'!N11&gt;0,0,'Emissions Projection'!O11-'Emissions Projection'!N11)</f>
        <v>0</v>
      </c>
      <c r="O11" s="19">
        <f>IF('Emissions Projection'!P11-'Emissions Projection'!O11&gt;0,0,'Emissions Projection'!P11-'Emissions Projection'!O11)</f>
        <v>0</v>
      </c>
      <c r="P11" s="19">
        <f>IF('Emissions Projection'!Q11-'Emissions Projection'!P11&gt;0,0,'Emissions Projection'!Q11-'Emissions Projection'!P11)</f>
        <v>0</v>
      </c>
      <c r="Q11" s="19">
        <f>IF('Emissions Projection'!R11-'Emissions Projection'!Q11&gt;0,0,'Emissions Projection'!R11-'Emissions Projection'!Q11)</f>
        <v>0</v>
      </c>
      <c r="R11" s="19">
        <f>IF('Emissions Projection'!S11-'Emissions Projection'!R11&gt;0,0,'Emissions Projection'!S11-'Emissions Projection'!R11)</f>
        <v>0</v>
      </c>
      <c r="S11" s="19">
        <f>IF('Emissions Projection'!T11-'Emissions Projection'!S11&gt;0,0,'Emissions Projection'!T11-'Emissions Projection'!S11)</f>
        <v>0</v>
      </c>
      <c r="T11" s="19">
        <f>IF('Emissions Projection'!U11-'Emissions Projection'!T11&gt;0,0,'Emissions Projection'!U11-'Emissions Projection'!T11)</f>
        <v>0</v>
      </c>
      <c r="U11" s="19">
        <f>IF('Emissions Projection'!V11-'Emissions Projection'!U11&gt;0,0,'Emissions Projection'!V11-'Emissions Projection'!U11)</f>
        <v>0</v>
      </c>
      <c r="V11" s="19">
        <f>IF('Emissions Projection'!W11-'Emissions Projection'!V11&gt;0,0,'Emissions Projection'!W11-'Emissions Projection'!V11)</f>
        <v>0</v>
      </c>
      <c r="W11" s="19">
        <f>IF('Emissions Projection'!X11-'Emissions Projection'!W11&gt;0,0,'Emissions Projection'!X11-'Emissions Projection'!W11)</f>
        <v>0</v>
      </c>
      <c r="X11" s="19">
        <f>IF('Emissions Projection'!Y11-'Emissions Projection'!X11&gt;0,0,'Emissions Projection'!Y11-'Emissions Projection'!X11)</f>
        <v>0</v>
      </c>
      <c r="Y11" s="19">
        <f>IF('Emissions Projection'!Z11-'Emissions Projection'!Y11&gt;0,0,'Emissions Projection'!Z11-'Emissions Projection'!Y11)</f>
        <v>0</v>
      </c>
      <c r="Z11" s="19">
        <f>IF('Emissions Projection'!AA11-'Emissions Projection'!Z11&gt;0,0,'Emissions Projection'!AA11-'Emissions Projection'!Z11)</f>
        <v>0</v>
      </c>
      <c r="AA11" s="19">
        <f>IF('Emissions Projection'!AB11-'Emissions Projection'!AA11&gt;0,0,'Emissions Projection'!AB11-'Emissions Projection'!AA11)</f>
        <v>0</v>
      </c>
      <c r="AB11" s="19">
        <f>IF('Emissions Projection'!AC11-'Emissions Projection'!AB11&gt;0,0,'Emissions Projection'!AC11-'Emissions Projection'!AB11)</f>
        <v>0</v>
      </c>
      <c r="AC11" s="19">
        <f>IF('Emissions Projection'!AD11-'Emissions Projection'!AC11&gt;0,0,'Emissions Projection'!AD11-'Emissions Projection'!AC11)</f>
        <v>0</v>
      </c>
      <c r="AD11" s="19">
        <f>IF('Emissions Projection'!AE11-'Emissions Projection'!AD11&gt;0,0,'Emissions Projection'!AE11-'Emissions Projection'!AD11)</f>
        <v>0</v>
      </c>
      <c r="AE11" s="19">
        <f>IF('Emissions Projection'!AF11-'Emissions Projection'!AE11&gt;0,0,'Emissions Projection'!AF11-'Emissions Projection'!AE11)</f>
        <v>0</v>
      </c>
    </row>
    <row r="12" spans="1:31" s="1" customFormat="1" x14ac:dyDescent="0.35">
      <c r="B12" s="18">
        <v>1</v>
      </c>
      <c r="C12" s="18" t="s">
        <v>10</v>
      </c>
      <c r="D12" s="19">
        <f>IF('Emissions Projection'!E12-'Emissions Projection'!D12&gt;0,0,'Emissions Projection'!E12-'Emissions Projection'!D12)</f>
        <v>0</v>
      </c>
      <c r="E12" s="19">
        <f>IF('Emissions Projection'!F12-'Emissions Projection'!E12&gt;0,0,'Emissions Projection'!F12-'Emissions Projection'!E12)</f>
        <v>0</v>
      </c>
      <c r="F12" s="19">
        <f>IF('Emissions Projection'!G12-'Emissions Projection'!F12&gt;0,0,'Emissions Projection'!G12-'Emissions Projection'!F12)</f>
        <v>0</v>
      </c>
      <c r="G12" s="19">
        <f>IF('Emissions Projection'!H12-'Emissions Projection'!G12&gt;0,0,'Emissions Projection'!H12-'Emissions Projection'!G12)</f>
        <v>0</v>
      </c>
      <c r="H12" s="19">
        <f>IF('Emissions Projection'!I12-'Emissions Projection'!H12&gt;0,0,'Emissions Projection'!I12-'Emissions Projection'!H12)</f>
        <v>0</v>
      </c>
      <c r="I12" s="19">
        <f>IF('Emissions Projection'!J12-'Emissions Projection'!I12&gt;0,0,'Emissions Projection'!J12-'Emissions Projection'!I12)</f>
        <v>0</v>
      </c>
      <c r="J12" s="19">
        <f>IF('Emissions Projection'!K12-'Emissions Projection'!J12&gt;0,0,'Emissions Projection'!K12-'Emissions Projection'!J12)</f>
        <v>0</v>
      </c>
      <c r="K12" s="19">
        <f>IF('Emissions Projection'!L12-'Emissions Projection'!K12&gt;0,0,'Emissions Projection'!L12-'Emissions Projection'!K12)</f>
        <v>0</v>
      </c>
      <c r="L12" s="19">
        <f>IF('Emissions Projection'!M12-'Emissions Projection'!L12&gt;0,0,'Emissions Projection'!M12-'Emissions Projection'!L12)</f>
        <v>0</v>
      </c>
      <c r="M12" s="19">
        <f>IF('Emissions Projection'!N12-'Emissions Projection'!M12&gt;0,0,'Emissions Projection'!N12-'Emissions Projection'!M12)</f>
        <v>0</v>
      </c>
      <c r="N12" s="19">
        <f>IF('Emissions Projection'!O12-'Emissions Projection'!N12&gt;0,0,'Emissions Projection'!O12-'Emissions Projection'!N12)</f>
        <v>0</v>
      </c>
      <c r="O12" s="19">
        <f>IF('Emissions Projection'!P12-'Emissions Projection'!O12&gt;0,0,'Emissions Projection'!P12-'Emissions Projection'!O12)</f>
        <v>0</v>
      </c>
      <c r="P12" s="19">
        <f>IF('Emissions Projection'!Q12-'Emissions Projection'!P12&gt;0,0,'Emissions Projection'!Q12-'Emissions Projection'!P12)</f>
        <v>0</v>
      </c>
      <c r="Q12" s="19">
        <f>IF('Emissions Projection'!R12-'Emissions Projection'!Q12&gt;0,0,'Emissions Projection'!R12-'Emissions Projection'!Q12)</f>
        <v>0</v>
      </c>
      <c r="R12" s="19">
        <f>IF('Emissions Projection'!S12-'Emissions Projection'!R12&gt;0,0,'Emissions Projection'!S12-'Emissions Projection'!R12)</f>
        <v>0</v>
      </c>
      <c r="S12" s="19">
        <f>IF('Emissions Projection'!T12-'Emissions Projection'!S12&gt;0,0,'Emissions Projection'!T12-'Emissions Projection'!S12)</f>
        <v>0</v>
      </c>
      <c r="T12" s="19">
        <f>IF('Emissions Projection'!U12-'Emissions Projection'!T12&gt;0,0,'Emissions Projection'!U12-'Emissions Projection'!T12)</f>
        <v>0</v>
      </c>
      <c r="U12" s="19">
        <f>IF('Emissions Projection'!V12-'Emissions Projection'!U12&gt;0,0,'Emissions Projection'!V12-'Emissions Projection'!U12)</f>
        <v>0</v>
      </c>
      <c r="V12" s="19">
        <f>IF('Emissions Projection'!W12-'Emissions Projection'!V12&gt;0,0,'Emissions Projection'!W12-'Emissions Projection'!V12)</f>
        <v>0</v>
      </c>
      <c r="W12" s="19">
        <f>IF('Emissions Projection'!X12-'Emissions Projection'!W12&gt;0,0,'Emissions Projection'!X12-'Emissions Projection'!W12)</f>
        <v>0</v>
      </c>
      <c r="X12" s="19">
        <f>IF('Emissions Projection'!Y12-'Emissions Projection'!X12&gt;0,0,'Emissions Projection'!Y12-'Emissions Projection'!X12)</f>
        <v>0</v>
      </c>
      <c r="Y12" s="19">
        <f>IF('Emissions Projection'!Z12-'Emissions Projection'!Y12&gt;0,0,'Emissions Projection'!Z12-'Emissions Projection'!Y12)</f>
        <v>0</v>
      </c>
      <c r="Z12" s="19">
        <f>IF('Emissions Projection'!AA12-'Emissions Projection'!Z12&gt;0,0,'Emissions Projection'!AA12-'Emissions Projection'!Z12)</f>
        <v>0</v>
      </c>
      <c r="AA12" s="19">
        <f>IF('Emissions Projection'!AB12-'Emissions Projection'!AA12&gt;0,0,'Emissions Projection'!AB12-'Emissions Projection'!AA12)</f>
        <v>0</v>
      </c>
      <c r="AB12" s="19">
        <f>IF('Emissions Projection'!AC12-'Emissions Projection'!AB12&gt;0,0,'Emissions Projection'!AC12-'Emissions Projection'!AB12)</f>
        <v>0</v>
      </c>
      <c r="AC12" s="19">
        <f>IF('Emissions Projection'!AD12-'Emissions Projection'!AC12&gt;0,0,'Emissions Projection'!AD12-'Emissions Projection'!AC12)</f>
        <v>0</v>
      </c>
      <c r="AD12" s="19">
        <f>IF('Emissions Projection'!AE12-'Emissions Projection'!AD12&gt;0,0,'Emissions Projection'!AE12-'Emissions Projection'!AD12)</f>
        <v>0</v>
      </c>
      <c r="AE12" s="19">
        <f>IF('Emissions Projection'!AF12-'Emissions Projection'!AE12&gt;0,0,'Emissions Projection'!AF12-'Emissions Projection'!AE12)</f>
        <v>0</v>
      </c>
    </row>
    <row r="13" spans="1:31" s="1" customFormat="1" x14ac:dyDescent="0.35">
      <c r="B13" s="18">
        <v>1</v>
      </c>
      <c r="C13" s="18" t="s">
        <v>11</v>
      </c>
      <c r="D13" s="19">
        <f>IF('Emissions Projection'!E13-'Emissions Projection'!D13&gt;0,0,'Emissions Projection'!E13-'Emissions Projection'!D13)</f>
        <v>0</v>
      </c>
      <c r="E13" s="19">
        <f>IF('Emissions Projection'!F13-'Emissions Projection'!E13&gt;0,0,'Emissions Projection'!F13-'Emissions Projection'!E13)</f>
        <v>0</v>
      </c>
      <c r="F13" s="19">
        <f>IF('Emissions Projection'!G13-'Emissions Projection'!F13&gt;0,0,'Emissions Projection'!G13-'Emissions Projection'!F13)</f>
        <v>0</v>
      </c>
      <c r="G13" s="19">
        <f>IF('Emissions Projection'!H13-'Emissions Projection'!G13&gt;0,0,'Emissions Projection'!H13-'Emissions Projection'!G13)</f>
        <v>0</v>
      </c>
      <c r="H13" s="19">
        <f>IF('Emissions Projection'!I13-'Emissions Projection'!H13&gt;0,0,'Emissions Projection'!I13-'Emissions Projection'!H13)</f>
        <v>0</v>
      </c>
      <c r="I13" s="19">
        <f>IF('Emissions Projection'!J13-'Emissions Projection'!I13&gt;0,0,'Emissions Projection'!J13-'Emissions Projection'!I13)</f>
        <v>0</v>
      </c>
      <c r="J13" s="19">
        <f>IF('Emissions Projection'!K13-'Emissions Projection'!J13&gt;0,0,'Emissions Projection'!K13-'Emissions Projection'!J13)</f>
        <v>0</v>
      </c>
      <c r="K13" s="19">
        <f>IF('Emissions Projection'!L13-'Emissions Projection'!K13&gt;0,0,'Emissions Projection'!L13-'Emissions Projection'!K13)</f>
        <v>0</v>
      </c>
      <c r="L13" s="19">
        <f>IF('Emissions Projection'!M13-'Emissions Projection'!L13&gt;0,0,'Emissions Projection'!M13-'Emissions Projection'!L13)</f>
        <v>0</v>
      </c>
      <c r="M13" s="19">
        <f>IF('Emissions Projection'!N13-'Emissions Projection'!M13&gt;0,0,'Emissions Projection'!N13-'Emissions Projection'!M13)</f>
        <v>0</v>
      </c>
      <c r="N13" s="19">
        <f>IF('Emissions Projection'!O13-'Emissions Projection'!N13&gt;0,0,'Emissions Projection'!O13-'Emissions Projection'!N13)</f>
        <v>0</v>
      </c>
      <c r="O13" s="19">
        <f>IF('Emissions Projection'!P13-'Emissions Projection'!O13&gt;0,0,'Emissions Projection'!P13-'Emissions Projection'!O13)</f>
        <v>0</v>
      </c>
      <c r="P13" s="19">
        <f>IF('Emissions Projection'!Q13-'Emissions Projection'!P13&gt;0,0,'Emissions Projection'!Q13-'Emissions Projection'!P13)</f>
        <v>0</v>
      </c>
      <c r="Q13" s="19">
        <f>IF('Emissions Projection'!R13-'Emissions Projection'!Q13&gt;0,0,'Emissions Projection'!R13-'Emissions Projection'!Q13)</f>
        <v>0</v>
      </c>
      <c r="R13" s="19">
        <f>IF('Emissions Projection'!S13-'Emissions Projection'!R13&gt;0,0,'Emissions Projection'!S13-'Emissions Projection'!R13)</f>
        <v>0</v>
      </c>
      <c r="S13" s="19">
        <f>IF('Emissions Projection'!T13-'Emissions Projection'!S13&gt;0,0,'Emissions Projection'!T13-'Emissions Projection'!S13)</f>
        <v>0</v>
      </c>
      <c r="T13" s="19">
        <f>IF('Emissions Projection'!U13-'Emissions Projection'!T13&gt;0,0,'Emissions Projection'!U13-'Emissions Projection'!T13)</f>
        <v>0</v>
      </c>
      <c r="U13" s="19">
        <f>IF('Emissions Projection'!V13-'Emissions Projection'!U13&gt;0,0,'Emissions Projection'!V13-'Emissions Projection'!U13)</f>
        <v>0</v>
      </c>
      <c r="V13" s="19">
        <f>IF('Emissions Projection'!W13-'Emissions Projection'!V13&gt;0,0,'Emissions Projection'!W13-'Emissions Projection'!V13)</f>
        <v>0</v>
      </c>
      <c r="W13" s="19">
        <f>IF('Emissions Projection'!X13-'Emissions Projection'!W13&gt;0,0,'Emissions Projection'!X13-'Emissions Projection'!W13)</f>
        <v>0</v>
      </c>
      <c r="X13" s="19">
        <f>IF('Emissions Projection'!Y13-'Emissions Projection'!X13&gt;0,0,'Emissions Projection'!Y13-'Emissions Projection'!X13)</f>
        <v>0</v>
      </c>
      <c r="Y13" s="19">
        <f>IF('Emissions Projection'!Z13-'Emissions Projection'!Y13&gt;0,0,'Emissions Projection'!Z13-'Emissions Projection'!Y13)</f>
        <v>0</v>
      </c>
      <c r="Z13" s="19">
        <f>IF('Emissions Projection'!AA13-'Emissions Projection'!Z13&gt;0,0,'Emissions Projection'!AA13-'Emissions Projection'!Z13)</f>
        <v>0</v>
      </c>
      <c r="AA13" s="19">
        <f>IF('Emissions Projection'!AB13-'Emissions Projection'!AA13&gt;0,0,'Emissions Projection'!AB13-'Emissions Projection'!AA13)</f>
        <v>0</v>
      </c>
      <c r="AB13" s="19">
        <f>IF('Emissions Projection'!AC13-'Emissions Projection'!AB13&gt;0,0,'Emissions Projection'!AC13-'Emissions Projection'!AB13)</f>
        <v>0</v>
      </c>
      <c r="AC13" s="19">
        <f>IF('Emissions Projection'!AD13-'Emissions Projection'!AC13&gt;0,0,'Emissions Projection'!AD13-'Emissions Projection'!AC13)</f>
        <v>0</v>
      </c>
      <c r="AD13" s="19">
        <f>IF('Emissions Projection'!AE13-'Emissions Projection'!AD13&gt;0,0,'Emissions Projection'!AE13-'Emissions Projection'!AD13)</f>
        <v>0</v>
      </c>
      <c r="AE13" s="19">
        <f>IF('Emissions Projection'!AF13-'Emissions Projection'!AE13&gt;0,0,'Emissions Projection'!AF13-'Emissions Projection'!AE13)</f>
        <v>0</v>
      </c>
    </row>
    <row r="14" spans="1:31" s="1" customFormat="1" x14ac:dyDescent="0.35">
      <c r="B14" s="18">
        <v>1</v>
      </c>
      <c r="C14" s="18" t="s">
        <v>12</v>
      </c>
      <c r="D14" s="19">
        <f>IF('Emissions Projection'!E14-'Emissions Projection'!D14&gt;0,0,'Emissions Projection'!E14-'Emissions Projection'!D14)</f>
        <v>0</v>
      </c>
      <c r="E14" s="19">
        <f>IF('Emissions Projection'!F14-'Emissions Projection'!E14&gt;0,0,'Emissions Projection'!F14-'Emissions Projection'!E14)</f>
        <v>0</v>
      </c>
      <c r="F14" s="19">
        <f>IF('Emissions Projection'!G14-'Emissions Projection'!F14&gt;0,0,'Emissions Projection'!G14-'Emissions Projection'!F14)</f>
        <v>0</v>
      </c>
      <c r="G14" s="19">
        <f>IF('Emissions Projection'!H14-'Emissions Projection'!G14&gt;0,0,'Emissions Projection'!H14-'Emissions Projection'!G14)</f>
        <v>0</v>
      </c>
      <c r="H14" s="19">
        <f>IF('Emissions Projection'!I14-'Emissions Projection'!H14&gt;0,0,'Emissions Projection'!I14-'Emissions Projection'!H14)</f>
        <v>0</v>
      </c>
      <c r="I14" s="19">
        <f>IF('Emissions Projection'!J14-'Emissions Projection'!I14&gt;0,0,'Emissions Projection'!J14-'Emissions Projection'!I14)</f>
        <v>0</v>
      </c>
      <c r="J14" s="19">
        <f>IF('Emissions Projection'!K14-'Emissions Projection'!J14&gt;0,0,'Emissions Projection'!K14-'Emissions Projection'!J14)</f>
        <v>0</v>
      </c>
      <c r="K14" s="19">
        <f>IF('Emissions Projection'!L14-'Emissions Projection'!K14&gt;0,0,'Emissions Projection'!L14-'Emissions Projection'!K14)</f>
        <v>0</v>
      </c>
      <c r="L14" s="19">
        <f>IF('Emissions Projection'!M14-'Emissions Projection'!L14&gt;0,0,'Emissions Projection'!M14-'Emissions Projection'!L14)</f>
        <v>0</v>
      </c>
      <c r="M14" s="19">
        <f>IF('Emissions Projection'!N14-'Emissions Projection'!M14&gt;0,0,'Emissions Projection'!N14-'Emissions Projection'!M14)</f>
        <v>0</v>
      </c>
      <c r="N14" s="19">
        <f>IF('Emissions Projection'!O14-'Emissions Projection'!N14&gt;0,0,'Emissions Projection'!O14-'Emissions Projection'!N14)</f>
        <v>0</v>
      </c>
      <c r="O14" s="19">
        <f>IF('Emissions Projection'!P14-'Emissions Projection'!O14&gt;0,0,'Emissions Projection'!P14-'Emissions Projection'!O14)</f>
        <v>0</v>
      </c>
      <c r="P14" s="19">
        <f>IF('Emissions Projection'!Q14-'Emissions Projection'!P14&gt;0,0,'Emissions Projection'!Q14-'Emissions Projection'!P14)</f>
        <v>0</v>
      </c>
      <c r="Q14" s="19">
        <f>IF('Emissions Projection'!R14-'Emissions Projection'!Q14&gt;0,0,'Emissions Projection'!R14-'Emissions Projection'!Q14)</f>
        <v>0</v>
      </c>
      <c r="R14" s="19">
        <f>IF('Emissions Projection'!S14-'Emissions Projection'!R14&gt;0,0,'Emissions Projection'!S14-'Emissions Projection'!R14)</f>
        <v>0</v>
      </c>
      <c r="S14" s="19">
        <f>IF('Emissions Projection'!T14-'Emissions Projection'!S14&gt;0,0,'Emissions Projection'!T14-'Emissions Projection'!S14)</f>
        <v>0</v>
      </c>
      <c r="T14" s="19">
        <f>IF('Emissions Projection'!U14-'Emissions Projection'!T14&gt;0,0,'Emissions Projection'!U14-'Emissions Projection'!T14)</f>
        <v>0</v>
      </c>
      <c r="U14" s="19">
        <f>IF('Emissions Projection'!V14-'Emissions Projection'!U14&gt;0,0,'Emissions Projection'!V14-'Emissions Projection'!U14)</f>
        <v>0</v>
      </c>
      <c r="V14" s="19">
        <f>IF('Emissions Projection'!W14-'Emissions Projection'!V14&gt;0,0,'Emissions Projection'!W14-'Emissions Projection'!V14)</f>
        <v>0</v>
      </c>
      <c r="W14" s="19">
        <f>IF('Emissions Projection'!X14-'Emissions Projection'!W14&gt;0,0,'Emissions Projection'!X14-'Emissions Projection'!W14)</f>
        <v>0</v>
      </c>
      <c r="X14" s="19">
        <f>IF('Emissions Projection'!Y14-'Emissions Projection'!X14&gt;0,0,'Emissions Projection'!Y14-'Emissions Projection'!X14)</f>
        <v>0</v>
      </c>
      <c r="Y14" s="19">
        <f>IF('Emissions Projection'!Z14-'Emissions Projection'!Y14&gt;0,0,'Emissions Projection'!Z14-'Emissions Projection'!Y14)</f>
        <v>0</v>
      </c>
      <c r="Z14" s="19">
        <f>IF('Emissions Projection'!AA14-'Emissions Projection'!Z14&gt;0,0,'Emissions Projection'!AA14-'Emissions Projection'!Z14)</f>
        <v>0</v>
      </c>
      <c r="AA14" s="19">
        <f>IF('Emissions Projection'!AB14-'Emissions Projection'!AA14&gt;0,0,'Emissions Projection'!AB14-'Emissions Projection'!AA14)</f>
        <v>0</v>
      </c>
      <c r="AB14" s="19">
        <f>IF('Emissions Projection'!AC14-'Emissions Projection'!AB14&gt;0,0,'Emissions Projection'!AC14-'Emissions Projection'!AB14)</f>
        <v>0</v>
      </c>
      <c r="AC14" s="19">
        <f>IF('Emissions Projection'!AD14-'Emissions Projection'!AC14&gt;0,0,'Emissions Projection'!AD14-'Emissions Projection'!AC14)</f>
        <v>0</v>
      </c>
      <c r="AD14" s="19">
        <f>IF('Emissions Projection'!AE14-'Emissions Projection'!AD14&gt;0,0,'Emissions Projection'!AE14-'Emissions Projection'!AD14)</f>
        <v>0</v>
      </c>
      <c r="AE14" s="19">
        <f>IF('Emissions Projection'!AF14-'Emissions Projection'!AE14&gt;0,0,'Emissions Projection'!AF14-'Emissions Projection'!AE14)</f>
        <v>0</v>
      </c>
    </row>
    <row r="15" spans="1:31" s="1" customFormat="1" x14ac:dyDescent="0.35">
      <c r="B15" s="18">
        <v>1</v>
      </c>
      <c r="C15" s="18" t="s">
        <v>13</v>
      </c>
      <c r="D15" s="19">
        <f>IF('Emissions Projection'!E15-'Emissions Projection'!D15&gt;0,0,'Emissions Projection'!E15-'Emissions Projection'!D15)</f>
        <v>0</v>
      </c>
      <c r="E15" s="19">
        <f>IF('Emissions Projection'!F15-'Emissions Projection'!E15&gt;0,0,'Emissions Projection'!F15-'Emissions Projection'!E15)</f>
        <v>0</v>
      </c>
      <c r="F15" s="19">
        <f>IF('Emissions Projection'!G15-'Emissions Projection'!F15&gt;0,0,'Emissions Projection'!G15-'Emissions Projection'!F15)</f>
        <v>0</v>
      </c>
      <c r="G15" s="19">
        <f>IF('Emissions Projection'!H15-'Emissions Projection'!G15&gt;0,0,'Emissions Projection'!H15-'Emissions Projection'!G15)</f>
        <v>0</v>
      </c>
      <c r="H15" s="19">
        <f>IF('Emissions Projection'!I15-'Emissions Projection'!H15&gt;0,0,'Emissions Projection'!I15-'Emissions Projection'!H15)</f>
        <v>0</v>
      </c>
      <c r="I15" s="19">
        <f>IF('Emissions Projection'!J15-'Emissions Projection'!I15&gt;0,0,'Emissions Projection'!J15-'Emissions Projection'!I15)</f>
        <v>0</v>
      </c>
      <c r="J15" s="19">
        <f>IF('Emissions Projection'!K15-'Emissions Projection'!J15&gt;0,0,'Emissions Projection'!K15-'Emissions Projection'!J15)</f>
        <v>0</v>
      </c>
      <c r="K15" s="19">
        <f>IF('Emissions Projection'!L15-'Emissions Projection'!K15&gt;0,0,'Emissions Projection'!L15-'Emissions Projection'!K15)</f>
        <v>0</v>
      </c>
      <c r="L15" s="19">
        <f>IF('Emissions Projection'!M15-'Emissions Projection'!L15&gt;0,0,'Emissions Projection'!M15-'Emissions Projection'!L15)</f>
        <v>0</v>
      </c>
      <c r="M15" s="19">
        <f>IF('Emissions Projection'!N15-'Emissions Projection'!M15&gt;0,0,'Emissions Projection'!N15-'Emissions Projection'!M15)</f>
        <v>0</v>
      </c>
      <c r="N15" s="19">
        <f>IF('Emissions Projection'!O15-'Emissions Projection'!N15&gt;0,0,'Emissions Projection'!O15-'Emissions Projection'!N15)</f>
        <v>0</v>
      </c>
      <c r="O15" s="19">
        <f>IF('Emissions Projection'!P15-'Emissions Projection'!O15&gt;0,0,'Emissions Projection'!P15-'Emissions Projection'!O15)</f>
        <v>0</v>
      </c>
      <c r="P15" s="19">
        <f>IF('Emissions Projection'!Q15-'Emissions Projection'!P15&gt;0,0,'Emissions Projection'!Q15-'Emissions Projection'!P15)</f>
        <v>0</v>
      </c>
      <c r="Q15" s="19">
        <f>IF('Emissions Projection'!R15-'Emissions Projection'!Q15&gt;0,0,'Emissions Projection'!R15-'Emissions Projection'!Q15)</f>
        <v>0</v>
      </c>
      <c r="R15" s="19">
        <f>IF('Emissions Projection'!S15-'Emissions Projection'!R15&gt;0,0,'Emissions Projection'!S15-'Emissions Projection'!R15)</f>
        <v>0</v>
      </c>
      <c r="S15" s="19">
        <f>IF('Emissions Projection'!T15-'Emissions Projection'!S15&gt;0,0,'Emissions Projection'!T15-'Emissions Projection'!S15)</f>
        <v>0</v>
      </c>
      <c r="T15" s="19">
        <f>IF('Emissions Projection'!U15-'Emissions Projection'!T15&gt;0,0,'Emissions Projection'!U15-'Emissions Projection'!T15)</f>
        <v>0</v>
      </c>
      <c r="U15" s="19">
        <f>IF('Emissions Projection'!V15-'Emissions Projection'!U15&gt;0,0,'Emissions Projection'!V15-'Emissions Projection'!U15)</f>
        <v>0</v>
      </c>
      <c r="V15" s="19">
        <f>IF('Emissions Projection'!W15-'Emissions Projection'!V15&gt;0,0,'Emissions Projection'!W15-'Emissions Projection'!V15)</f>
        <v>0</v>
      </c>
      <c r="W15" s="19">
        <f>IF('Emissions Projection'!X15-'Emissions Projection'!W15&gt;0,0,'Emissions Projection'!X15-'Emissions Projection'!W15)</f>
        <v>0</v>
      </c>
      <c r="X15" s="19">
        <f>IF('Emissions Projection'!Y15-'Emissions Projection'!X15&gt;0,0,'Emissions Projection'!Y15-'Emissions Projection'!X15)</f>
        <v>0</v>
      </c>
      <c r="Y15" s="19">
        <f>IF('Emissions Projection'!Z15-'Emissions Projection'!Y15&gt;0,0,'Emissions Projection'!Z15-'Emissions Projection'!Y15)</f>
        <v>0</v>
      </c>
      <c r="Z15" s="19">
        <f>IF('Emissions Projection'!AA15-'Emissions Projection'!Z15&gt;0,0,'Emissions Projection'!AA15-'Emissions Projection'!Z15)</f>
        <v>0</v>
      </c>
      <c r="AA15" s="19">
        <f>IF('Emissions Projection'!AB15-'Emissions Projection'!AA15&gt;0,0,'Emissions Projection'!AB15-'Emissions Projection'!AA15)</f>
        <v>0</v>
      </c>
      <c r="AB15" s="19">
        <f>IF('Emissions Projection'!AC15-'Emissions Projection'!AB15&gt;0,0,'Emissions Projection'!AC15-'Emissions Projection'!AB15)</f>
        <v>0</v>
      </c>
      <c r="AC15" s="19">
        <f>IF('Emissions Projection'!AD15-'Emissions Projection'!AC15&gt;0,0,'Emissions Projection'!AD15-'Emissions Projection'!AC15)</f>
        <v>0</v>
      </c>
      <c r="AD15" s="19">
        <f>IF('Emissions Projection'!AE15-'Emissions Projection'!AD15&gt;0,0,'Emissions Projection'!AE15-'Emissions Projection'!AD15)</f>
        <v>0</v>
      </c>
      <c r="AE15" s="19">
        <f>IF('Emissions Projection'!AF15-'Emissions Projection'!AE15&gt;0,0,'Emissions Projection'!AF15-'Emissions Projection'!AE15)</f>
        <v>0</v>
      </c>
    </row>
    <row r="16" spans="1:31" s="1" customFormat="1" x14ac:dyDescent="0.35">
      <c r="B16" s="18">
        <v>2</v>
      </c>
      <c r="C16" s="18" t="s">
        <v>14</v>
      </c>
      <c r="D16" s="19">
        <f>IF('Emissions Projection'!E16-'Emissions Projection'!D16&gt;0,0,'Emissions Projection'!E16-'Emissions Projection'!D16)</f>
        <v>0</v>
      </c>
      <c r="E16" s="19">
        <f>IF('Emissions Projection'!F16-'Emissions Projection'!E16&gt;0,0,'Emissions Projection'!F16-'Emissions Projection'!E16)</f>
        <v>0</v>
      </c>
      <c r="F16" s="19">
        <f>IF('Emissions Projection'!G16-'Emissions Projection'!F16&gt;0,0,'Emissions Projection'!G16-'Emissions Projection'!F16)</f>
        <v>0</v>
      </c>
      <c r="G16" s="19">
        <f>IF('Emissions Projection'!H16-'Emissions Projection'!G16&gt;0,0,'Emissions Projection'!H16-'Emissions Projection'!G16)</f>
        <v>0</v>
      </c>
      <c r="H16" s="19">
        <f>IF('Emissions Projection'!I16-'Emissions Projection'!H16&gt;0,0,'Emissions Projection'!I16-'Emissions Projection'!H16)</f>
        <v>0</v>
      </c>
      <c r="I16" s="19">
        <f>IF('Emissions Projection'!J16-'Emissions Projection'!I16&gt;0,0,'Emissions Projection'!J16-'Emissions Projection'!I16)</f>
        <v>0</v>
      </c>
      <c r="J16" s="19">
        <f>IF('Emissions Projection'!K16-'Emissions Projection'!J16&gt;0,0,'Emissions Projection'!K16-'Emissions Projection'!J16)</f>
        <v>0</v>
      </c>
      <c r="K16" s="19">
        <f>IF('Emissions Projection'!L16-'Emissions Projection'!K16&gt;0,0,'Emissions Projection'!L16-'Emissions Projection'!K16)</f>
        <v>0</v>
      </c>
      <c r="L16" s="19">
        <f>IF('Emissions Projection'!M16-'Emissions Projection'!L16&gt;0,0,'Emissions Projection'!M16-'Emissions Projection'!L16)</f>
        <v>0</v>
      </c>
      <c r="M16" s="19">
        <f>IF('Emissions Projection'!N16-'Emissions Projection'!M16&gt;0,0,'Emissions Projection'!N16-'Emissions Projection'!M16)</f>
        <v>0</v>
      </c>
      <c r="N16" s="19">
        <f>IF('Emissions Projection'!O16-'Emissions Projection'!N16&gt;0,0,'Emissions Projection'!O16-'Emissions Projection'!N16)</f>
        <v>0</v>
      </c>
      <c r="O16" s="19">
        <f>IF('Emissions Projection'!P16-'Emissions Projection'!O16&gt;0,0,'Emissions Projection'!P16-'Emissions Projection'!O16)</f>
        <v>0</v>
      </c>
      <c r="P16" s="19">
        <f>IF('Emissions Projection'!Q16-'Emissions Projection'!P16&gt;0,0,'Emissions Projection'!Q16-'Emissions Projection'!P16)</f>
        <v>0</v>
      </c>
      <c r="Q16" s="19">
        <f>IF('Emissions Projection'!R16-'Emissions Projection'!Q16&gt;0,0,'Emissions Projection'!R16-'Emissions Projection'!Q16)</f>
        <v>0</v>
      </c>
      <c r="R16" s="19">
        <f>IF('Emissions Projection'!S16-'Emissions Projection'!R16&gt;0,0,'Emissions Projection'!S16-'Emissions Projection'!R16)</f>
        <v>0</v>
      </c>
      <c r="S16" s="19">
        <f>IF('Emissions Projection'!T16-'Emissions Projection'!S16&gt;0,0,'Emissions Projection'!T16-'Emissions Projection'!S16)</f>
        <v>0</v>
      </c>
      <c r="T16" s="19">
        <f>IF('Emissions Projection'!U16-'Emissions Projection'!T16&gt;0,0,'Emissions Projection'!U16-'Emissions Projection'!T16)</f>
        <v>0</v>
      </c>
      <c r="U16" s="19">
        <f>IF('Emissions Projection'!V16-'Emissions Projection'!U16&gt;0,0,'Emissions Projection'!V16-'Emissions Projection'!U16)</f>
        <v>0</v>
      </c>
      <c r="V16" s="19">
        <f>IF('Emissions Projection'!W16-'Emissions Projection'!V16&gt;0,0,'Emissions Projection'!W16-'Emissions Projection'!V16)</f>
        <v>0</v>
      </c>
      <c r="W16" s="19">
        <f>IF('Emissions Projection'!X16-'Emissions Projection'!W16&gt;0,0,'Emissions Projection'!X16-'Emissions Projection'!W16)</f>
        <v>0</v>
      </c>
      <c r="X16" s="19">
        <f>IF('Emissions Projection'!Y16-'Emissions Projection'!X16&gt;0,0,'Emissions Projection'!Y16-'Emissions Projection'!X16)</f>
        <v>0</v>
      </c>
      <c r="Y16" s="19">
        <f>IF('Emissions Projection'!Z16-'Emissions Projection'!Y16&gt;0,0,'Emissions Projection'!Z16-'Emissions Projection'!Y16)</f>
        <v>0</v>
      </c>
      <c r="Z16" s="19">
        <f>IF('Emissions Projection'!AA16-'Emissions Projection'!Z16&gt;0,0,'Emissions Projection'!AA16-'Emissions Projection'!Z16)</f>
        <v>0</v>
      </c>
      <c r="AA16" s="19">
        <f>IF('Emissions Projection'!AB16-'Emissions Projection'!AA16&gt;0,0,'Emissions Projection'!AB16-'Emissions Projection'!AA16)</f>
        <v>0</v>
      </c>
      <c r="AB16" s="19">
        <f>IF('Emissions Projection'!AC16-'Emissions Projection'!AB16&gt;0,0,'Emissions Projection'!AC16-'Emissions Projection'!AB16)</f>
        <v>0</v>
      </c>
      <c r="AC16" s="19">
        <f>IF('Emissions Projection'!AD16-'Emissions Projection'!AC16&gt;0,0,'Emissions Projection'!AD16-'Emissions Projection'!AC16)</f>
        <v>0</v>
      </c>
      <c r="AD16" s="19">
        <f>IF('Emissions Projection'!AE16-'Emissions Projection'!AD16&gt;0,0,'Emissions Projection'!AE16-'Emissions Projection'!AD16)</f>
        <v>0</v>
      </c>
      <c r="AE16" s="19">
        <f>IF('Emissions Projection'!AF16-'Emissions Projection'!AE16&gt;0,0,'Emissions Projection'!AF16-'Emissions Projection'!AE16)</f>
        <v>0</v>
      </c>
    </row>
    <row r="17" spans="2:31" s="1" customFormat="1" x14ac:dyDescent="0.35">
      <c r="B17" s="18">
        <v>2</v>
      </c>
      <c r="C17" s="18" t="s">
        <v>15</v>
      </c>
      <c r="D17" s="19">
        <f>IF('Emissions Projection'!E17-'Emissions Projection'!D17&gt;0,0,'Emissions Projection'!E17-'Emissions Projection'!D17)</f>
        <v>0</v>
      </c>
      <c r="E17" s="19">
        <f>IF('Emissions Projection'!F17-'Emissions Projection'!E17&gt;0,0,'Emissions Projection'!F17-'Emissions Projection'!E17)</f>
        <v>0</v>
      </c>
      <c r="F17" s="19">
        <f>IF('Emissions Projection'!G17-'Emissions Projection'!F17&gt;0,0,'Emissions Projection'!G17-'Emissions Projection'!F17)</f>
        <v>0</v>
      </c>
      <c r="G17" s="19">
        <f>IF('Emissions Projection'!H17-'Emissions Projection'!G17&gt;0,0,'Emissions Projection'!H17-'Emissions Projection'!G17)</f>
        <v>0</v>
      </c>
      <c r="H17" s="19">
        <f>IF('Emissions Projection'!I17-'Emissions Projection'!H17&gt;0,0,'Emissions Projection'!I17-'Emissions Projection'!H17)</f>
        <v>0</v>
      </c>
      <c r="I17" s="19">
        <f>IF('Emissions Projection'!J17-'Emissions Projection'!I17&gt;0,0,'Emissions Projection'!J17-'Emissions Projection'!I17)</f>
        <v>0</v>
      </c>
      <c r="J17" s="19">
        <f>IF('Emissions Projection'!K17-'Emissions Projection'!J17&gt;0,0,'Emissions Projection'!K17-'Emissions Projection'!J17)</f>
        <v>0</v>
      </c>
      <c r="K17" s="19">
        <f>IF('Emissions Projection'!L17-'Emissions Projection'!K17&gt;0,0,'Emissions Projection'!L17-'Emissions Projection'!K17)</f>
        <v>0</v>
      </c>
      <c r="L17" s="19">
        <f>IF('Emissions Projection'!M17-'Emissions Projection'!L17&gt;0,0,'Emissions Projection'!M17-'Emissions Projection'!L17)</f>
        <v>0</v>
      </c>
      <c r="M17" s="19">
        <f>IF('Emissions Projection'!N17-'Emissions Projection'!M17&gt;0,0,'Emissions Projection'!N17-'Emissions Projection'!M17)</f>
        <v>0</v>
      </c>
      <c r="N17" s="19">
        <f>IF('Emissions Projection'!O17-'Emissions Projection'!N17&gt;0,0,'Emissions Projection'!O17-'Emissions Projection'!N17)</f>
        <v>0</v>
      </c>
      <c r="O17" s="19">
        <f>IF('Emissions Projection'!P17-'Emissions Projection'!O17&gt;0,0,'Emissions Projection'!P17-'Emissions Projection'!O17)</f>
        <v>0</v>
      </c>
      <c r="P17" s="19">
        <f>IF('Emissions Projection'!Q17-'Emissions Projection'!P17&gt;0,0,'Emissions Projection'!Q17-'Emissions Projection'!P17)</f>
        <v>0</v>
      </c>
      <c r="Q17" s="19">
        <f>IF('Emissions Projection'!R17-'Emissions Projection'!Q17&gt;0,0,'Emissions Projection'!R17-'Emissions Projection'!Q17)</f>
        <v>0</v>
      </c>
      <c r="R17" s="19">
        <f>IF('Emissions Projection'!S17-'Emissions Projection'!R17&gt;0,0,'Emissions Projection'!S17-'Emissions Projection'!R17)</f>
        <v>0</v>
      </c>
      <c r="S17" s="19">
        <f>IF('Emissions Projection'!T17-'Emissions Projection'!S17&gt;0,0,'Emissions Projection'!T17-'Emissions Projection'!S17)</f>
        <v>0</v>
      </c>
      <c r="T17" s="19">
        <f>IF('Emissions Projection'!U17-'Emissions Projection'!T17&gt;0,0,'Emissions Projection'!U17-'Emissions Projection'!T17)</f>
        <v>0</v>
      </c>
      <c r="U17" s="19">
        <f>IF('Emissions Projection'!V17-'Emissions Projection'!U17&gt;0,0,'Emissions Projection'!V17-'Emissions Projection'!U17)</f>
        <v>0</v>
      </c>
      <c r="V17" s="19">
        <f>IF('Emissions Projection'!W17-'Emissions Projection'!V17&gt;0,0,'Emissions Projection'!W17-'Emissions Projection'!V17)</f>
        <v>0</v>
      </c>
      <c r="W17" s="19">
        <f>IF('Emissions Projection'!X17-'Emissions Projection'!W17&gt;0,0,'Emissions Projection'!X17-'Emissions Projection'!W17)</f>
        <v>0</v>
      </c>
      <c r="X17" s="19">
        <f>IF('Emissions Projection'!Y17-'Emissions Projection'!X17&gt;0,0,'Emissions Projection'!Y17-'Emissions Projection'!X17)</f>
        <v>0</v>
      </c>
      <c r="Y17" s="19">
        <f>IF('Emissions Projection'!Z17-'Emissions Projection'!Y17&gt;0,0,'Emissions Projection'!Z17-'Emissions Projection'!Y17)</f>
        <v>0</v>
      </c>
      <c r="Z17" s="19">
        <f>IF('Emissions Projection'!AA17-'Emissions Projection'!Z17&gt;0,0,'Emissions Projection'!AA17-'Emissions Projection'!Z17)</f>
        <v>0</v>
      </c>
      <c r="AA17" s="19">
        <f>IF('Emissions Projection'!AB17-'Emissions Projection'!AA17&gt;0,0,'Emissions Projection'!AB17-'Emissions Projection'!AA17)</f>
        <v>0</v>
      </c>
      <c r="AB17" s="19">
        <f>IF('Emissions Projection'!AC17-'Emissions Projection'!AB17&gt;0,0,'Emissions Projection'!AC17-'Emissions Projection'!AB17)</f>
        <v>0</v>
      </c>
      <c r="AC17" s="19">
        <f>IF('Emissions Projection'!AD17-'Emissions Projection'!AC17&gt;0,0,'Emissions Projection'!AD17-'Emissions Projection'!AC17)</f>
        <v>0</v>
      </c>
      <c r="AD17" s="19">
        <f>IF('Emissions Projection'!AE17-'Emissions Projection'!AD17&gt;0,0,'Emissions Projection'!AE17-'Emissions Projection'!AD17)</f>
        <v>0</v>
      </c>
      <c r="AE17" s="19">
        <f>IF('Emissions Projection'!AF17-'Emissions Projection'!AE17&gt;0,0,'Emissions Projection'!AF17-'Emissions Projection'!AE17)</f>
        <v>0</v>
      </c>
    </row>
    <row r="18" spans="2:31" s="1" customFormat="1" x14ac:dyDescent="0.35">
      <c r="B18" s="18">
        <v>2</v>
      </c>
      <c r="C18" s="18" t="s">
        <v>16</v>
      </c>
      <c r="D18" s="19">
        <f>IF('Emissions Projection'!E18-'Emissions Projection'!D18&gt;0,0,'Emissions Projection'!E18-'Emissions Projection'!D18)</f>
        <v>0</v>
      </c>
      <c r="E18" s="19">
        <f>IF('Emissions Projection'!F18-'Emissions Projection'!E18&gt;0,0,'Emissions Projection'!F18-'Emissions Projection'!E18)</f>
        <v>0</v>
      </c>
      <c r="F18" s="19">
        <f>IF('Emissions Projection'!G18-'Emissions Projection'!F18&gt;0,0,'Emissions Projection'!G18-'Emissions Projection'!F18)</f>
        <v>0</v>
      </c>
      <c r="G18" s="19">
        <f>IF('Emissions Projection'!H18-'Emissions Projection'!G18&gt;0,0,'Emissions Projection'!H18-'Emissions Projection'!G18)</f>
        <v>0</v>
      </c>
      <c r="H18" s="19">
        <f>IF('Emissions Projection'!I18-'Emissions Projection'!H18&gt;0,0,'Emissions Projection'!I18-'Emissions Projection'!H18)</f>
        <v>0</v>
      </c>
      <c r="I18" s="19">
        <f>IF('Emissions Projection'!J18-'Emissions Projection'!I18&gt;0,0,'Emissions Projection'!J18-'Emissions Projection'!I18)</f>
        <v>0</v>
      </c>
      <c r="J18" s="19">
        <f>IF('Emissions Projection'!K18-'Emissions Projection'!J18&gt;0,0,'Emissions Projection'!K18-'Emissions Projection'!J18)</f>
        <v>0</v>
      </c>
      <c r="K18" s="19">
        <f>IF('Emissions Projection'!L18-'Emissions Projection'!K18&gt;0,0,'Emissions Projection'!L18-'Emissions Projection'!K18)</f>
        <v>0</v>
      </c>
      <c r="L18" s="19">
        <f>IF('Emissions Projection'!M18-'Emissions Projection'!L18&gt;0,0,'Emissions Projection'!M18-'Emissions Projection'!L18)</f>
        <v>0</v>
      </c>
      <c r="M18" s="19">
        <f>IF('Emissions Projection'!N18-'Emissions Projection'!M18&gt;0,0,'Emissions Projection'!N18-'Emissions Projection'!M18)</f>
        <v>0</v>
      </c>
      <c r="N18" s="19">
        <f>IF('Emissions Projection'!O18-'Emissions Projection'!N18&gt;0,0,'Emissions Projection'!O18-'Emissions Projection'!N18)</f>
        <v>0</v>
      </c>
      <c r="O18" s="19">
        <f>IF('Emissions Projection'!P18-'Emissions Projection'!O18&gt;0,0,'Emissions Projection'!P18-'Emissions Projection'!O18)</f>
        <v>0</v>
      </c>
      <c r="P18" s="19">
        <f>IF('Emissions Projection'!Q18-'Emissions Projection'!P18&gt;0,0,'Emissions Projection'!Q18-'Emissions Projection'!P18)</f>
        <v>0</v>
      </c>
      <c r="Q18" s="19">
        <f>IF('Emissions Projection'!R18-'Emissions Projection'!Q18&gt;0,0,'Emissions Projection'!R18-'Emissions Projection'!Q18)</f>
        <v>0</v>
      </c>
      <c r="R18" s="19">
        <f>IF('Emissions Projection'!S18-'Emissions Projection'!R18&gt;0,0,'Emissions Projection'!S18-'Emissions Projection'!R18)</f>
        <v>0</v>
      </c>
      <c r="S18" s="19">
        <f>IF('Emissions Projection'!T18-'Emissions Projection'!S18&gt;0,0,'Emissions Projection'!T18-'Emissions Projection'!S18)</f>
        <v>0</v>
      </c>
      <c r="T18" s="19">
        <f>IF('Emissions Projection'!U18-'Emissions Projection'!T18&gt;0,0,'Emissions Projection'!U18-'Emissions Projection'!T18)</f>
        <v>0</v>
      </c>
      <c r="U18" s="19">
        <f>IF('Emissions Projection'!V18-'Emissions Projection'!U18&gt;0,0,'Emissions Projection'!V18-'Emissions Projection'!U18)</f>
        <v>0</v>
      </c>
      <c r="V18" s="19">
        <f>IF('Emissions Projection'!W18-'Emissions Projection'!V18&gt;0,0,'Emissions Projection'!W18-'Emissions Projection'!V18)</f>
        <v>0</v>
      </c>
      <c r="W18" s="19">
        <f>IF('Emissions Projection'!X18-'Emissions Projection'!W18&gt;0,0,'Emissions Projection'!X18-'Emissions Projection'!W18)</f>
        <v>0</v>
      </c>
      <c r="X18" s="19">
        <f>IF('Emissions Projection'!Y18-'Emissions Projection'!X18&gt;0,0,'Emissions Projection'!Y18-'Emissions Projection'!X18)</f>
        <v>0</v>
      </c>
      <c r="Y18" s="19">
        <f>IF('Emissions Projection'!Z18-'Emissions Projection'!Y18&gt;0,0,'Emissions Projection'!Z18-'Emissions Projection'!Y18)</f>
        <v>0</v>
      </c>
      <c r="Z18" s="19">
        <f>IF('Emissions Projection'!AA18-'Emissions Projection'!Z18&gt;0,0,'Emissions Projection'!AA18-'Emissions Projection'!Z18)</f>
        <v>0</v>
      </c>
      <c r="AA18" s="19">
        <f>IF('Emissions Projection'!AB18-'Emissions Projection'!AA18&gt;0,0,'Emissions Projection'!AB18-'Emissions Projection'!AA18)</f>
        <v>0</v>
      </c>
      <c r="AB18" s="19">
        <f>IF('Emissions Projection'!AC18-'Emissions Projection'!AB18&gt;0,0,'Emissions Projection'!AC18-'Emissions Projection'!AB18)</f>
        <v>0</v>
      </c>
      <c r="AC18" s="19">
        <f>IF('Emissions Projection'!AD18-'Emissions Projection'!AC18&gt;0,0,'Emissions Projection'!AD18-'Emissions Projection'!AC18)</f>
        <v>0</v>
      </c>
      <c r="AD18" s="19">
        <f>IF('Emissions Projection'!AE18-'Emissions Projection'!AD18&gt;0,0,'Emissions Projection'!AE18-'Emissions Projection'!AD18)</f>
        <v>0</v>
      </c>
      <c r="AE18" s="19">
        <f>IF('Emissions Projection'!AF18-'Emissions Projection'!AE18&gt;0,0,'Emissions Projection'!AF18-'Emissions Projection'!AE18)</f>
        <v>0</v>
      </c>
    </row>
    <row r="19" spans="2:31" s="1" customFormat="1" x14ac:dyDescent="0.35">
      <c r="B19" s="18">
        <v>3</v>
      </c>
      <c r="C19" s="18" t="s">
        <v>6</v>
      </c>
      <c r="D19" s="19">
        <f>IF('Emissions Projection'!E19-'Emissions Projection'!D19&gt;0,0,'Emissions Projection'!E19-'Emissions Projection'!D19)</f>
        <v>0</v>
      </c>
      <c r="E19" s="19">
        <f>IF('Emissions Projection'!F19-'Emissions Projection'!E19&gt;0,0,'Emissions Projection'!F19-'Emissions Projection'!E19)</f>
        <v>0</v>
      </c>
      <c r="F19" s="19">
        <f>IF('Emissions Projection'!G19-'Emissions Projection'!F19&gt;0,0,'Emissions Projection'!G19-'Emissions Projection'!F19)</f>
        <v>0</v>
      </c>
      <c r="G19" s="19">
        <f>IF('Emissions Projection'!H19-'Emissions Projection'!G19&gt;0,0,'Emissions Projection'!H19-'Emissions Projection'!G19)</f>
        <v>0</v>
      </c>
      <c r="H19" s="19">
        <f>IF('Emissions Projection'!I19-'Emissions Projection'!H19&gt;0,0,'Emissions Projection'!I19-'Emissions Projection'!H19)</f>
        <v>0</v>
      </c>
      <c r="I19" s="19">
        <f>IF('Emissions Projection'!J19-'Emissions Projection'!I19&gt;0,0,'Emissions Projection'!J19-'Emissions Projection'!I19)</f>
        <v>0</v>
      </c>
      <c r="J19" s="19">
        <f>IF('Emissions Projection'!K19-'Emissions Projection'!J19&gt;0,0,'Emissions Projection'!K19-'Emissions Projection'!J19)</f>
        <v>0</v>
      </c>
      <c r="K19" s="19">
        <f>IF('Emissions Projection'!L19-'Emissions Projection'!K19&gt;0,0,'Emissions Projection'!L19-'Emissions Projection'!K19)</f>
        <v>0</v>
      </c>
      <c r="L19" s="19">
        <f>IF('Emissions Projection'!M19-'Emissions Projection'!L19&gt;0,0,'Emissions Projection'!M19-'Emissions Projection'!L19)</f>
        <v>0</v>
      </c>
      <c r="M19" s="19">
        <f>IF('Emissions Projection'!N19-'Emissions Projection'!M19&gt;0,0,'Emissions Projection'!N19-'Emissions Projection'!M19)</f>
        <v>0</v>
      </c>
      <c r="N19" s="19">
        <f>IF('Emissions Projection'!O19-'Emissions Projection'!N19&gt;0,0,'Emissions Projection'!O19-'Emissions Projection'!N19)</f>
        <v>0</v>
      </c>
      <c r="O19" s="19">
        <f>IF('Emissions Projection'!P19-'Emissions Projection'!O19&gt;0,0,'Emissions Projection'!P19-'Emissions Projection'!O19)</f>
        <v>0</v>
      </c>
      <c r="P19" s="19">
        <f>IF('Emissions Projection'!Q19-'Emissions Projection'!P19&gt;0,0,'Emissions Projection'!Q19-'Emissions Projection'!P19)</f>
        <v>0</v>
      </c>
      <c r="Q19" s="19">
        <f>IF('Emissions Projection'!R19-'Emissions Projection'!Q19&gt;0,0,'Emissions Projection'!R19-'Emissions Projection'!Q19)</f>
        <v>0</v>
      </c>
      <c r="R19" s="19">
        <f>IF('Emissions Projection'!S19-'Emissions Projection'!R19&gt;0,0,'Emissions Projection'!S19-'Emissions Projection'!R19)</f>
        <v>0</v>
      </c>
      <c r="S19" s="19">
        <f>IF('Emissions Projection'!T19-'Emissions Projection'!S19&gt;0,0,'Emissions Projection'!T19-'Emissions Projection'!S19)</f>
        <v>0</v>
      </c>
      <c r="T19" s="19">
        <f>IF('Emissions Projection'!U19-'Emissions Projection'!T19&gt;0,0,'Emissions Projection'!U19-'Emissions Projection'!T19)</f>
        <v>0</v>
      </c>
      <c r="U19" s="19">
        <f>IF('Emissions Projection'!V19-'Emissions Projection'!U19&gt;0,0,'Emissions Projection'!V19-'Emissions Projection'!U19)</f>
        <v>0</v>
      </c>
      <c r="V19" s="19">
        <f>IF('Emissions Projection'!W19-'Emissions Projection'!V19&gt;0,0,'Emissions Projection'!W19-'Emissions Projection'!V19)</f>
        <v>0</v>
      </c>
      <c r="W19" s="19">
        <f>IF('Emissions Projection'!X19-'Emissions Projection'!W19&gt;0,0,'Emissions Projection'!X19-'Emissions Projection'!W19)</f>
        <v>0</v>
      </c>
      <c r="X19" s="19">
        <f>IF('Emissions Projection'!Y19-'Emissions Projection'!X19&gt;0,0,'Emissions Projection'!Y19-'Emissions Projection'!X19)</f>
        <v>0</v>
      </c>
      <c r="Y19" s="19">
        <f>IF('Emissions Projection'!Z19-'Emissions Projection'!Y19&gt;0,0,'Emissions Projection'!Z19-'Emissions Projection'!Y19)</f>
        <v>0</v>
      </c>
      <c r="Z19" s="19">
        <f>IF('Emissions Projection'!AA19-'Emissions Projection'!Z19&gt;0,0,'Emissions Projection'!AA19-'Emissions Projection'!Z19)</f>
        <v>0</v>
      </c>
      <c r="AA19" s="19">
        <f>IF('Emissions Projection'!AB19-'Emissions Projection'!AA19&gt;0,0,'Emissions Projection'!AB19-'Emissions Projection'!AA19)</f>
        <v>0</v>
      </c>
      <c r="AB19" s="19">
        <f>IF('Emissions Projection'!AC19-'Emissions Projection'!AB19&gt;0,0,'Emissions Projection'!AC19-'Emissions Projection'!AB19)</f>
        <v>0</v>
      </c>
      <c r="AC19" s="19">
        <f>IF('Emissions Projection'!AD19-'Emissions Projection'!AC19&gt;0,0,'Emissions Projection'!AD19-'Emissions Projection'!AC19)</f>
        <v>0</v>
      </c>
      <c r="AD19" s="19">
        <f>IF('Emissions Projection'!AE19-'Emissions Projection'!AD19&gt;0,0,'Emissions Projection'!AE19-'Emissions Projection'!AD19)</f>
        <v>0</v>
      </c>
      <c r="AE19" s="19">
        <f>IF('Emissions Projection'!AF19-'Emissions Projection'!AE19&gt;0,0,'Emissions Projection'!AF19-'Emissions Projection'!AE19)</f>
        <v>0</v>
      </c>
    </row>
    <row r="20" spans="2:31" s="1" customFormat="1" x14ac:dyDescent="0.35">
      <c r="B20" s="18">
        <v>3</v>
      </c>
      <c r="C20" s="18" t="s">
        <v>8</v>
      </c>
      <c r="D20" s="19">
        <f>IF('Emissions Projection'!E20-'Emissions Projection'!D20&gt;0,0,'Emissions Projection'!E20-'Emissions Projection'!D20)</f>
        <v>0</v>
      </c>
      <c r="E20" s="19">
        <f>IF('Emissions Projection'!F20-'Emissions Projection'!E20&gt;0,0,'Emissions Projection'!F20-'Emissions Projection'!E20)</f>
        <v>0</v>
      </c>
      <c r="F20" s="19">
        <f>IF('Emissions Projection'!G20-'Emissions Projection'!F20&gt;0,0,'Emissions Projection'!G20-'Emissions Projection'!F20)</f>
        <v>0</v>
      </c>
      <c r="G20" s="19">
        <f>IF('Emissions Projection'!H20-'Emissions Projection'!G20&gt;0,0,'Emissions Projection'!H20-'Emissions Projection'!G20)</f>
        <v>0</v>
      </c>
      <c r="H20" s="19">
        <f>IF('Emissions Projection'!I20-'Emissions Projection'!H20&gt;0,0,'Emissions Projection'!I20-'Emissions Projection'!H20)</f>
        <v>0</v>
      </c>
      <c r="I20" s="19">
        <f>IF('Emissions Projection'!J20-'Emissions Projection'!I20&gt;0,0,'Emissions Projection'!J20-'Emissions Projection'!I20)</f>
        <v>0</v>
      </c>
      <c r="J20" s="19">
        <f>IF('Emissions Projection'!K20-'Emissions Projection'!J20&gt;0,0,'Emissions Projection'!K20-'Emissions Projection'!J20)</f>
        <v>0</v>
      </c>
      <c r="K20" s="19">
        <f>IF('Emissions Projection'!L20-'Emissions Projection'!K20&gt;0,0,'Emissions Projection'!L20-'Emissions Projection'!K20)</f>
        <v>0</v>
      </c>
      <c r="L20" s="19">
        <f>IF('Emissions Projection'!M20-'Emissions Projection'!L20&gt;0,0,'Emissions Projection'!M20-'Emissions Projection'!L20)</f>
        <v>0</v>
      </c>
      <c r="M20" s="19">
        <f>IF('Emissions Projection'!N20-'Emissions Projection'!M20&gt;0,0,'Emissions Projection'!N20-'Emissions Projection'!M20)</f>
        <v>0</v>
      </c>
      <c r="N20" s="19">
        <f>IF('Emissions Projection'!O20-'Emissions Projection'!N20&gt;0,0,'Emissions Projection'!O20-'Emissions Projection'!N20)</f>
        <v>0</v>
      </c>
      <c r="O20" s="19">
        <f>IF('Emissions Projection'!P20-'Emissions Projection'!O20&gt;0,0,'Emissions Projection'!P20-'Emissions Projection'!O20)</f>
        <v>0</v>
      </c>
      <c r="P20" s="19">
        <f>IF('Emissions Projection'!Q20-'Emissions Projection'!P20&gt;0,0,'Emissions Projection'!Q20-'Emissions Projection'!P20)</f>
        <v>0</v>
      </c>
      <c r="Q20" s="19">
        <f>IF('Emissions Projection'!R20-'Emissions Projection'!Q20&gt;0,0,'Emissions Projection'!R20-'Emissions Projection'!Q20)</f>
        <v>0</v>
      </c>
      <c r="R20" s="19">
        <f>IF('Emissions Projection'!S20-'Emissions Projection'!R20&gt;0,0,'Emissions Projection'!S20-'Emissions Projection'!R20)</f>
        <v>0</v>
      </c>
      <c r="S20" s="19">
        <f>IF('Emissions Projection'!T20-'Emissions Projection'!S20&gt;0,0,'Emissions Projection'!T20-'Emissions Projection'!S20)</f>
        <v>0</v>
      </c>
      <c r="T20" s="19">
        <f>IF('Emissions Projection'!U20-'Emissions Projection'!T20&gt;0,0,'Emissions Projection'!U20-'Emissions Projection'!T20)</f>
        <v>0</v>
      </c>
      <c r="U20" s="19">
        <f>IF('Emissions Projection'!V20-'Emissions Projection'!U20&gt;0,0,'Emissions Projection'!V20-'Emissions Projection'!U20)</f>
        <v>0</v>
      </c>
      <c r="V20" s="19">
        <f>IF('Emissions Projection'!W20-'Emissions Projection'!V20&gt;0,0,'Emissions Projection'!W20-'Emissions Projection'!V20)</f>
        <v>0</v>
      </c>
      <c r="W20" s="19">
        <f>IF('Emissions Projection'!X20-'Emissions Projection'!W20&gt;0,0,'Emissions Projection'!X20-'Emissions Projection'!W20)</f>
        <v>0</v>
      </c>
      <c r="X20" s="19">
        <f>IF('Emissions Projection'!Y20-'Emissions Projection'!X20&gt;0,0,'Emissions Projection'!Y20-'Emissions Projection'!X20)</f>
        <v>0</v>
      </c>
      <c r="Y20" s="19">
        <f>IF('Emissions Projection'!Z20-'Emissions Projection'!Y20&gt;0,0,'Emissions Projection'!Z20-'Emissions Projection'!Y20)</f>
        <v>0</v>
      </c>
      <c r="Z20" s="19">
        <f>IF('Emissions Projection'!AA20-'Emissions Projection'!Z20&gt;0,0,'Emissions Projection'!AA20-'Emissions Projection'!Z20)</f>
        <v>0</v>
      </c>
      <c r="AA20" s="19">
        <f>IF('Emissions Projection'!AB20-'Emissions Projection'!AA20&gt;0,0,'Emissions Projection'!AB20-'Emissions Projection'!AA20)</f>
        <v>0</v>
      </c>
      <c r="AB20" s="19">
        <f>IF('Emissions Projection'!AC20-'Emissions Projection'!AB20&gt;0,0,'Emissions Projection'!AC20-'Emissions Projection'!AB20)</f>
        <v>0</v>
      </c>
      <c r="AC20" s="19">
        <f>IF('Emissions Projection'!AD20-'Emissions Projection'!AC20&gt;0,0,'Emissions Projection'!AD20-'Emissions Projection'!AC20)</f>
        <v>0</v>
      </c>
      <c r="AD20" s="19">
        <f>IF('Emissions Projection'!AE20-'Emissions Projection'!AD20&gt;0,0,'Emissions Projection'!AE20-'Emissions Projection'!AD20)</f>
        <v>0</v>
      </c>
      <c r="AE20" s="19">
        <f>IF('Emissions Projection'!AF20-'Emissions Projection'!AE20&gt;0,0,'Emissions Projection'!AF20-'Emissions Projection'!AE20)</f>
        <v>0</v>
      </c>
    </row>
    <row r="21" spans="2:31" s="1" customFormat="1" x14ac:dyDescent="0.35">
      <c r="B21" s="18">
        <v>3</v>
      </c>
      <c r="C21" s="18" t="s">
        <v>17</v>
      </c>
      <c r="D21" s="19">
        <f>IF('Emissions Projection'!E21-'Emissions Projection'!D21&gt;0,0,'Emissions Projection'!E21-'Emissions Projection'!D21)</f>
        <v>0</v>
      </c>
      <c r="E21" s="19">
        <f>IF('Emissions Projection'!F21-'Emissions Projection'!E21&gt;0,0,'Emissions Projection'!F21-'Emissions Projection'!E21)</f>
        <v>0</v>
      </c>
      <c r="F21" s="19">
        <f>IF('Emissions Projection'!G21-'Emissions Projection'!F21&gt;0,0,'Emissions Projection'!G21-'Emissions Projection'!F21)</f>
        <v>0</v>
      </c>
      <c r="G21" s="19">
        <f>IF('Emissions Projection'!H21-'Emissions Projection'!G21&gt;0,0,'Emissions Projection'!H21-'Emissions Projection'!G21)</f>
        <v>0</v>
      </c>
      <c r="H21" s="19">
        <f>IF('Emissions Projection'!I21-'Emissions Projection'!H21&gt;0,0,'Emissions Projection'!I21-'Emissions Projection'!H21)</f>
        <v>0</v>
      </c>
      <c r="I21" s="19">
        <f>IF('Emissions Projection'!J21-'Emissions Projection'!I21&gt;0,0,'Emissions Projection'!J21-'Emissions Projection'!I21)</f>
        <v>0</v>
      </c>
      <c r="J21" s="19">
        <f>IF('Emissions Projection'!K21-'Emissions Projection'!J21&gt;0,0,'Emissions Projection'!K21-'Emissions Projection'!J21)</f>
        <v>0</v>
      </c>
      <c r="K21" s="19">
        <f>IF('Emissions Projection'!L21-'Emissions Projection'!K21&gt;0,0,'Emissions Projection'!L21-'Emissions Projection'!K21)</f>
        <v>0</v>
      </c>
      <c r="L21" s="19">
        <f>IF('Emissions Projection'!M21-'Emissions Projection'!L21&gt;0,0,'Emissions Projection'!M21-'Emissions Projection'!L21)</f>
        <v>0</v>
      </c>
      <c r="M21" s="19">
        <f>IF('Emissions Projection'!N21-'Emissions Projection'!M21&gt;0,0,'Emissions Projection'!N21-'Emissions Projection'!M21)</f>
        <v>0</v>
      </c>
      <c r="N21" s="19">
        <f>IF('Emissions Projection'!O21-'Emissions Projection'!N21&gt;0,0,'Emissions Projection'!O21-'Emissions Projection'!N21)</f>
        <v>0</v>
      </c>
      <c r="O21" s="19">
        <f>IF('Emissions Projection'!P21-'Emissions Projection'!O21&gt;0,0,'Emissions Projection'!P21-'Emissions Projection'!O21)</f>
        <v>0</v>
      </c>
      <c r="P21" s="19">
        <f>IF('Emissions Projection'!Q21-'Emissions Projection'!P21&gt;0,0,'Emissions Projection'!Q21-'Emissions Projection'!P21)</f>
        <v>0</v>
      </c>
      <c r="Q21" s="19">
        <f>IF('Emissions Projection'!R21-'Emissions Projection'!Q21&gt;0,0,'Emissions Projection'!R21-'Emissions Projection'!Q21)</f>
        <v>0</v>
      </c>
      <c r="R21" s="19">
        <f>IF('Emissions Projection'!S21-'Emissions Projection'!R21&gt;0,0,'Emissions Projection'!S21-'Emissions Projection'!R21)</f>
        <v>0</v>
      </c>
      <c r="S21" s="19">
        <f>IF('Emissions Projection'!T21-'Emissions Projection'!S21&gt;0,0,'Emissions Projection'!T21-'Emissions Projection'!S21)</f>
        <v>0</v>
      </c>
      <c r="T21" s="19">
        <f>IF('Emissions Projection'!U21-'Emissions Projection'!T21&gt;0,0,'Emissions Projection'!U21-'Emissions Projection'!T21)</f>
        <v>0</v>
      </c>
      <c r="U21" s="19">
        <f>IF('Emissions Projection'!V21-'Emissions Projection'!U21&gt;0,0,'Emissions Projection'!V21-'Emissions Projection'!U21)</f>
        <v>0</v>
      </c>
      <c r="V21" s="19">
        <f>IF('Emissions Projection'!W21-'Emissions Projection'!V21&gt;0,0,'Emissions Projection'!W21-'Emissions Projection'!V21)</f>
        <v>0</v>
      </c>
      <c r="W21" s="19">
        <f>IF('Emissions Projection'!X21-'Emissions Projection'!W21&gt;0,0,'Emissions Projection'!X21-'Emissions Projection'!W21)</f>
        <v>0</v>
      </c>
      <c r="X21" s="19">
        <f>IF('Emissions Projection'!Y21-'Emissions Projection'!X21&gt;0,0,'Emissions Projection'!Y21-'Emissions Projection'!X21)</f>
        <v>0</v>
      </c>
      <c r="Y21" s="19">
        <f>IF('Emissions Projection'!Z21-'Emissions Projection'!Y21&gt;0,0,'Emissions Projection'!Z21-'Emissions Projection'!Y21)</f>
        <v>0</v>
      </c>
      <c r="Z21" s="19">
        <f>IF('Emissions Projection'!AA21-'Emissions Projection'!Z21&gt;0,0,'Emissions Projection'!AA21-'Emissions Projection'!Z21)</f>
        <v>0</v>
      </c>
      <c r="AA21" s="19">
        <f>IF('Emissions Projection'!AB21-'Emissions Projection'!AA21&gt;0,0,'Emissions Projection'!AB21-'Emissions Projection'!AA21)</f>
        <v>0</v>
      </c>
      <c r="AB21" s="19">
        <f>IF('Emissions Projection'!AC21-'Emissions Projection'!AB21&gt;0,0,'Emissions Projection'!AC21-'Emissions Projection'!AB21)</f>
        <v>0</v>
      </c>
      <c r="AC21" s="19">
        <f>IF('Emissions Projection'!AD21-'Emissions Projection'!AC21&gt;0,0,'Emissions Projection'!AD21-'Emissions Projection'!AC21)</f>
        <v>0</v>
      </c>
      <c r="AD21" s="19">
        <f>IF('Emissions Projection'!AE21-'Emissions Projection'!AD21&gt;0,0,'Emissions Projection'!AE21-'Emissions Projection'!AD21)</f>
        <v>0</v>
      </c>
      <c r="AE21" s="19">
        <f>IF('Emissions Projection'!AF21-'Emissions Projection'!AE21&gt;0,0,'Emissions Projection'!AF21-'Emissions Projection'!AE21)</f>
        <v>0</v>
      </c>
    </row>
    <row r="22" spans="2:31" s="1" customFormat="1" x14ac:dyDescent="0.35">
      <c r="B22" s="18">
        <v>3</v>
      </c>
      <c r="C22" s="18" t="s">
        <v>7</v>
      </c>
      <c r="D22" s="19">
        <f>IF('Emissions Projection'!E22-'Emissions Projection'!D22&gt;0,0,'Emissions Projection'!E22-'Emissions Projection'!D22)</f>
        <v>0</v>
      </c>
      <c r="E22" s="19">
        <f>IF('Emissions Projection'!F22-'Emissions Projection'!E22&gt;0,0,'Emissions Projection'!F22-'Emissions Projection'!E22)</f>
        <v>0</v>
      </c>
      <c r="F22" s="19">
        <f>IF('Emissions Projection'!G22-'Emissions Projection'!F22&gt;0,0,'Emissions Projection'!G22-'Emissions Projection'!F22)</f>
        <v>0</v>
      </c>
      <c r="G22" s="19">
        <f>IF('Emissions Projection'!H22-'Emissions Projection'!G22&gt;0,0,'Emissions Projection'!H22-'Emissions Projection'!G22)</f>
        <v>0</v>
      </c>
      <c r="H22" s="19">
        <f>IF('Emissions Projection'!I22-'Emissions Projection'!H22&gt;0,0,'Emissions Projection'!I22-'Emissions Projection'!H22)</f>
        <v>0</v>
      </c>
      <c r="I22" s="19">
        <f>IF('Emissions Projection'!J22-'Emissions Projection'!I22&gt;0,0,'Emissions Projection'!J22-'Emissions Projection'!I22)</f>
        <v>0</v>
      </c>
      <c r="J22" s="19">
        <f>IF('Emissions Projection'!K22-'Emissions Projection'!J22&gt;0,0,'Emissions Projection'!K22-'Emissions Projection'!J22)</f>
        <v>0</v>
      </c>
      <c r="K22" s="19">
        <f>IF('Emissions Projection'!L22-'Emissions Projection'!K22&gt;0,0,'Emissions Projection'!L22-'Emissions Projection'!K22)</f>
        <v>0</v>
      </c>
      <c r="L22" s="19">
        <f>IF('Emissions Projection'!M22-'Emissions Projection'!L22&gt;0,0,'Emissions Projection'!M22-'Emissions Projection'!L22)</f>
        <v>0</v>
      </c>
      <c r="M22" s="19">
        <f>IF('Emissions Projection'!N22-'Emissions Projection'!M22&gt;0,0,'Emissions Projection'!N22-'Emissions Projection'!M22)</f>
        <v>0</v>
      </c>
      <c r="N22" s="19">
        <f>IF('Emissions Projection'!O22-'Emissions Projection'!N22&gt;0,0,'Emissions Projection'!O22-'Emissions Projection'!N22)</f>
        <v>0</v>
      </c>
      <c r="O22" s="19">
        <f>IF('Emissions Projection'!P22-'Emissions Projection'!O22&gt;0,0,'Emissions Projection'!P22-'Emissions Projection'!O22)</f>
        <v>0</v>
      </c>
      <c r="P22" s="19">
        <f>IF('Emissions Projection'!Q22-'Emissions Projection'!P22&gt;0,0,'Emissions Projection'!Q22-'Emissions Projection'!P22)</f>
        <v>0</v>
      </c>
      <c r="Q22" s="19">
        <f>IF('Emissions Projection'!R22-'Emissions Projection'!Q22&gt;0,0,'Emissions Projection'!R22-'Emissions Projection'!Q22)</f>
        <v>0</v>
      </c>
      <c r="R22" s="19">
        <f>IF('Emissions Projection'!S22-'Emissions Projection'!R22&gt;0,0,'Emissions Projection'!S22-'Emissions Projection'!R22)</f>
        <v>0</v>
      </c>
      <c r="S22" s="19">
        <f>IF('Emissions Projection'!T22-'Emissions Projection'!S22&gt;0,0,'Emissions Projection'!T22-'Emissions Projection'!S22)</f>
        <v>0</v>
      </c>
      <c r="T22" s="19">
        <f>IF('Emissions Projection'!U22-'Emissions Projection'!T22&gt;0,0,'Emissions Projection'!U22-'Emissions Projection'!T22)</f>
        <v>0</v>
      </c>
      <c r="U22" s="19">
        <f>IF('Emissions Projection'!V22-'Emissions Projection'!U22&gt;0,0,'Emissions Projection'!V22-'Emissions Projection'!U22)</f>
        <v>0</v>
      </c>
      <c r="V22" s="19">
        <f>IF('Emissions Projection'!W22-'Emissions Projection'!V22&gt;0,0,'Emissions Projection'!W22-'Emissions Projection'!V22)</f>
        <v>0</v>
      </c>
      <c r="W22" s="19">
        <f>IF('Emissions Projection'!X22-'Emissions Projection'!W22&gt;0,0,'Emissions Projection'!X22-'Emissions Projection'!W22)</f>
        <v>0</v>
      </c>
      <c r="X22" s="19">
        <f>IF('Emissions Projection'!Y22-'Emissions Projection'!X22&gt;0,0,'Emissions Projection'!Y22-'Emissions Projection'!X22)</f>
        <v>0</v>
      </c>
      <c r="Y22" s="19">
        <f>IF('Emissions Projection'!Z22-'Emissions Projection'!Y22&gt;0,0,'Emissions Projection'!Z22-'Emissions Projection'!Y22)</f>
        <v>0</v>
      </c>
      <c r="Z22" s="19">
        <f>IF('Emissions Projection'!AA22-'Emissions Projection'!Z22&gt;0,0,'Emissions Projection'!AA22-'Emissions Projection'!Z22)</f>
        <v>0</v>
      </c>
      <c r="AA22" s="19">
        <f>IF('Emissions Projection'!AB22-'Emissions Projection'!AA22&gt;0,0,'Emissions Projection'!AB22-'Emissions Projection'!AA22)</f>
        <v>0</v>
      </c>
      <c r="AB22" s="19">
        <f>IF('Emissions Projection'!AC22-'Emissions Projection'!AB22&gt;0,0,'Emissions Projection'!AC22-'Emissions Projection'!AB22)</f>
        <v>0</v>
      </c>
      <c r="AC22" s="19">
        <f>IF('Emissions Projection'!AD22-'Emissions Projection'!AC22&gt;0,0,'Emissions Projection'!AD22-'Emissions Projection'!AC22)</f>
        <v>0</v>
      </c>
      <c r="AD22" s="19">
        <f>IF('Emissions Projection'!AE22-'Emissions Projection'!AD22&gt;0,0,'Emissions Projection'!AE22-'Emissions Projection'!AD22)</f>
        <v>0</v>
      </c>
      <c r="AE22" s="19">
        <f>IF('Emissions Projection'!AF22-'Emissions Projection'!AE22&gt;0,0,'Emissions Projection'!AF22-'Emissions Projection'!AE22)</f>
        <v>0</v>
      </c>
    </row>
    <row r="23" spans="2:31" s="1" customFormat="1" x14ac:dyDescent="0.35">
      <c r="B23" s="18">
        <v>3</v>
      </c>
      <c r="C23" s="18" t="s">
        <v>18</v>
      </c>
      <c r="D23" s="19">
        <f>IF('Emissions Projection'!E23-'Emissions Projection'!D23&gt;0,0,'Emissions Projection'!E23-'Emissions Projection'!D23)</f>
        <v>0</v>
      </c>
      <c r="E23" s="19">
        <f>IF('Emissions Projection'!F23-'Emissions Projection'!E23&gt;0,0,'Emissions Projection'!F23-'Emissions Projection'!E23)</f>
        <v>0</v>
      </c>
      <c r="F23" s="19">
        <f>IF('Emissions Projection'!G23-'Emissions Projection'!F23&gt;0,0,'Emissions Projection'!G23-'Emissions Projection'!F23)</f>
        <v>0</v>
      </c>
      <c r="G23" s="19">
        <f>IF('Emissions Projection'!H23-'Emissions Projection'!G23&gt;0,0,'Emissions Projection'!H23-'Emissions Projection'!G23)</f>
        <v>0</v>
      </c>
      <c r="H23" s="19">
        <f>IF('Emissions Projection'!I23-'Emissions Projection'!H23&gt;0,0,'Emissions Projection'!I23-'Emissions Projection'!H23)</f>
        <v>0</v>
      </c>
      <c r="I23" s="19">
        <f>IF('Emissions Projection'!J23-'Emissions Projection'!I23&gt;0,0,'Emissions Projection'!J23-'Emissions Projection'!I23)</f>
        <v>0</v>
      </c>
      <c r="J23" s="19">
        <f>IF('Emissions Projection'!K23-'Emissions Projection'!J23&gt;0,0,'Emissions Projection'!K23-'Emissions Projection'!J23)</f>
        <v>0</v>
      </c>
      <c r="K23" s="19">
        <f>IF('Emissions Projection'!L23-'Emissions Projection'!K23&gt;0,0,'Emissions Projection'!L23-'Emissions Projection'!K23)</f>
        <v>0</v>
      </c>
      <c r="L23" s="19">
        <f>IF('Emissions Projection'!M23-'Emissions Projection'!L23&gt;0,0,'Emissions Projection'!M23-'Emissions Projection'!L23)</f>
        <v>0</v>
      </c>
      <c r="M23" s="19">
        <f>IF('Emissions Projection'!N23-'Emissions Projection'!M23&gt;0,0,'Emissions Projection'!N23-'Emissions Projection'!M23)</f>
        <v>0</v>
      </c>
      <c r="N23" s="19">
        <f>IF('Emissions Projection'!O23-'Emissions Projection'!N23&gt;0,0,'Emissions Projection'!O23-'Emissions Projection'!N23)</f>
        <v>0</v>
      </c>
      <c r="O23" s="19">
        <f>IF('Emissions Projection'!P23-'Emissions Projection'!O23&gt;0,0,'Emissions Projection'!P23-'Emissions Projection'!O23)</f>
        <v>0</v>
      </c>
      <c r="P23" s="19">
        <f>IF('Emissions Projection'!Q23-'Emissions Projection'!P23&gt;0,0,'Emissions Projection'!Q23-'Emissions Projection'!P23)</f>
        <v>0</v>
      </c>
      <c r="Q23" s="19">
        <f>IF('Emissions Projection'!R23-'Emissions Projection'!Q23&gt;0,0,'Emissions Projection'!R23-'Emissions Projection'!Q23)</f>
        <v>0</v>
      </c>
      <c r="R23" s="19">
        <f>IF('Emissions Projection'!S23-'Emissions Projection'!R23&gt;0,0,'Emissions Projection'!S23-'Emissions Projection'!R23)</f>
        <v>0</v>
      </c>
      <c r="S23" s="19">
        <f>IF('Emissions Projection'!T23-'Emissions Projection'!S23&gt;0,0,'Emissions Projection'!T23-'Emissions Projection'!S23)</f>
        <v>0</v>
      </c>
      <c r="T23" s="19">
        <f>IF('Emissions Projection'!U23-'Emissions Projection'!T23&gt;0,0,'Emissions Projection'!U23-'Emissions Projection'!T23)</f>
        <v>0</v>
      </c>
      <c r="U23" s="19">
        <f>IF('Emissions Projection'!V23-'Emissions Projection'!U23&gt;0,0,'Emissions Projection'!V23-'Emissions Projection'!U23)</f>
        <v>0</v>
      </c>
      <c r="V23" s="19">
        <f>IF('Emissions Projection'!W23-'Emissions Projection'!V23&gt;0,0,'Emissions Projection'!W23-'Emissions Projection'!V23)</f>
        <v>0</v>
      </c>
      <c r="W23" s="19">
        <f>IF('Emissions Projection'!X23-'Emissions Projection'!W23&gt;0,0,'Emissions Projection'!X23-'Emissions Projection'!W23)</f>
        <v>0</v>
      </c>
      <c r="X23" s="19">
        <f>IF('Emissions Projection'!Y23-'Emissions Projection'!X23&gt;0,0,'Emissions Projection'!Y23-'Emissions Projection'!X23)</f>
        <v>0</v>
      </c>
      <c r="Y23" s="19">
        <f>IF('Emissions Projection'!Z23-'Emissions Projection'!Y23&gt;0,0,'Emissions Projection'!Z23-'Emissions Projection'!Y23)</f>
        <v>0</v>
      </c>
      <c r="Z23" s="19">
        <f>IF('Emissions Projection'!AA23-'Emissions Projection'!Z23&gt;0,0,'Emissions Projection'!AA23-'Emissions Projection'!Z23)</f>
        <v>0</v>
      </c>
      <c r="AA23" s="19">
        <f>IF('Emissions Projection'!AB23-'Emissions Projection'!AA23&gt;0,0,'Emissions Projection'!AB23-'Emissions Projection'!AA23)</f>
        <v>0</v>
      </c>
      <c r="AB23" s="19">
        <f>IF('Emissions Projection'!AC23-'Emissions Projection'!AB23&gt;0,0,'Emissions Projection'!AC23-'Emissions Projection'!AB23)</f>
        <v>0</v>
      </c>
      <c r="AC23" s="19">
        <f>IF('Emissions Projection'!AD23-'Emissions Projection'!AC23&gt;0,0,'Emissions Projection'!AD23-'Emissions Projection'!AC23)</f>
        <v>0</v>
      </c>
      <c r="AD23" s="19">
        <f>IF('Emissions Projection'!AE23-'Emissions Projection'!AD23&gt;0,0,'Emissions Projection'!AE23-'Emissions Projection'!AD23)</f>
        <v>0</v>
      </c>
      <c r="AE23" s="19">
        <f>IF('Emissions Projection'!AF23-'Emissions Projection'!AE23&gt;0,0,'Emissions Projection'!AF23-'Emissions Projection'!AE23)</f>
        <v>0</v>
      </c>
    </row>
    <row r="24" spans="2:31" s="1" customFormat="1" x14ac:dyDescent="0.35">
      <c r="B24" s="18">
        <v>3</v>
      </c>
      <c r="C24" s="18" t="s">
        <v>19</v>
      </c>
      <c r="D24" s="19">
        <f>IF('Emissions Projection'!E24-'Emissions Projection'!D24&gt;0,0,'Emissions Projection'!E24-'Emissions Projection'!D24)</f>
        <v>0</v>
      </c>
      <c r="E24" s="19">
        <f>IF('Emissions Projection'!F24-'Emissions Projection'!E24&gt;0,0,'Emissions Projection'!F24-'Emissions Projection'!E24)</f>
        <v>0</v>
      </c>
      <c r="F24" s="19">
        <f>IF('Emissions Projection'!G24-'Emissions Projection'!F24&gt;0,0,'Emissions Projection'!G24-'Emissions Projection'!F24)</f>
        <v>0</v>
      </c>
      <c r="G24" s="19">
        <f>IF('Emissions Projection'!H24-'Emissions Projection'!G24&gt;0,0,'Emissions Projection'!H24-'Emissions Projection'!G24)</f>
        <v>0</v>
      </c>
      <c r="H24" s="19">
        <f>IF('Emissions Projection'!I24-'Emissions Projection'!H24&gt;0,0,'Emissions Projection'!I24-'Emissions Projection'!H24)</f>
        <v>0</v>
      </c>
      <c r="I24" s="19">
        <f>IF('Emissions Projection'!J24-'Emissions Projection'!I24&gt;0,0,'Emissions Projection'!J24-'Emissions Projection'!I24)</f>
        <v>0</v>
      </c>
      <c r="J24" s="19">
        <f>IF('Emissions Projection'!K24-'Emissions Projection'!J24&gt;0,0,'Emissions Projection'!K24-'Emissions Projection'!J24)</f>
        <v>0</v>
      </c>
      <c r="K24" s="19">
        <f>IF('Emissions Projection'!L24-'Emissions Projection'!K24&gt;0,0,'Emissions Projection'!L24-'Emissions Projection'!K24)</f>
        <v>0</v>
      </c>
      <c r="L24" s="19">
        <f>IF('Emissions Projection'!M24-'Emissions Projection'!L24&gt;0,0,'Emissions Projection'!M24-'Emissions Projection'!L24)</f>
        <v>0</v>
      </c>
      <c r="M24" s="19">
        <f>IF('Emissions Projection'!N24-'Emissions Projection'!M24&gt;0,0,'Emissions Projection'!N24-'Emissions Projection'!M24)</f>
        <v>0</v>
      </c>
      <c r="N24" s="19">
        <f>IF('Emissions Projection'!O24-'Emissions Projection'!N24&gt;0,0,'Emissions Projection'!O24-'Emissions Projection'!N24)</f>
        <v>0</v>
      </c>
      <c r="O24" s="19">
        <f>IF('Emissions Projection'!P24-'Emissions Projection'!O24&gt;0,0,'Emissions Projection'!P24-'Emissions Projection'!O24)</f>
        <v>0</v>
      </c>
      <c r="P24" s="19">
        <f>IF('Emissions Projection'!Q24-'Emissions Projection'!P24&gt;0,0,'Emissions Projection'!Q24-'Emissions Projection'!P24)</f>
        <v>0</v>
      </c>
      <c r="Q24" s="19">
        <f>IF('Emissions Projection'!R24-'Emissions Projection'!Q24&gt;0,0,'Emissions Projection'!R24-'Emissions Projection'!Q24)</f>
        <v>0</v>
      </c>
      <c r="R24" s="19">
        <f>IF('Emissions Projection'!S24-'Emissions Projection'!R24&gt;0,0,'Emissions Projection'!S24-'Emissions Projection'!R24)</f>
        <v>0</v>
      </c>
      <c r="S24" s="19">
        <f>IF('Emissions Projection'!T24-'Emissions Projection'!S24&gt;0,0,'Emissions Projection'!T24-'Emissions Projection'!S24)</f>
        <v>0</v>
      </c>
      <c r="T24" s="19">
        <f>IF('Emissions Projection'!U24-'Emissions Projection'!T24&gt;0,0,'Emissions Projection'!U24-'Emissions Projection'!T24)</f>
        <v>0</v>
      </c>
      <c r="U24" s="19">
        <f>IF('Emissions Projection'!V24-'Emissions Projection'!U24&gt;0,0,'Emissions Projection'!V24-'Emissions Projection'!U24)</f>
        <v>0</v>
      </c>
      <c r="V24" s="19">
        <f>IF('Emissions Projection'!W24-'Emissions Projection'!V24&gt;0,0,'Emissions Projection'!W24-'Emissions Projection'!V24)</f>
        <v>0</v>
      </c>
      <c r="W24" s="19">
        <f>IF('Emissions Projection'!X24-'Emissions Projection'!W24&gt;0,0,'Emissions Projection'!X24-'Emissions Projection'!W24)</f>
        <v>0</v>
      </c>
      <c r="X24" s="19">
        <f>IF('Emissions Projection'!Y24-'Emissions Projection'!X24&gt;0,0,'Emissions Projection'!Y24-'Emissions Projection'!X24)</f>
        <v>0</v>
      </c>
      <c r="Y24" s="19">
        <f>IF('Emissions Projection'!Z24-'Emissions Projection'!Y24&gt;0,0,'Emissions Projection'!Z24-'Emissions Projection'!Y24)</f>
        <v>0</v>
      </c>
      <c r="Z24" s="19">
        <f>IF('Emissions Projection'!AA24-'Emissions Projection'!Z24&gt;0,0,'Emissions Projection'!AA24-'Emissions Projection'!Z24)</f>
        <v>0</v>
      </c>
      <c r="AA24" s="19">
        <f>IF('Emissions Projection'!AB24-'Emissions Projection'!AA24&gt;0,0,'Emissions Projection'!AB24-'Emissions Projection'!AA24)</f>
        <v>0</v>
      </c>
      <c r="AB24" s="19">
        <f>IF('Emissions Projection'!AC24-'Emissions Projection'!AB24&gt;0,0,'Emissions Projection'!AC24-'Emissions Projection'!AB24)</f>
        <v>0</v>
      </c>
      <c r="AC24" s="19">
        <f>IF('Emissions Projection'!AD24-'Emissions Projection'!AC24&gt;0,0,'Emissions Projection'!AD24-'Emissions Projection'!AC24)</f>
        <v>0</v>
      </c>
      <c r="AD24" s="19">
        <f>IF('Emissions Projection'!AE24-'Emissions Projection'!AD24&gt;0,0,'Emissions Projection'!AE24-'Emissions Projection'!AD24)</f>
        <v>0</v>
      </c>
      <c r="AE24" s="19">
        <f>IF('Emissions Projection'!AF24-'Emissions Projection'!AE24&gt;0,0,'Emissions Projection'!AF24-'Emissions Projection'!AE24)</f>
        <v>0</v>
      </c>
    </row>
    <row r="25" spans="2:31" s="1" customFormat="1" x14ac:dyDescent="0.35">
      <c r="B25" s="18">
        <v>3</v>
      </c>
      <c r="C25" s="18" t="s">
        <v>20</v>
      </c>
      <c r="D25" s="19">
        <f>IF('Emissions Projection'!E25-'Emissions Projection'!D25&gt;0,0,'Emissions Projection'!E25-'Emissions Projection'!D25)</f>
        <v>0</v>
      </c>
      <c r="E25" s="19">
        <f>IF('Emissions Projection'!F25-'Emissions Projection'!E25&gt;0,0,'Emissions Projection'!F25-'Emissions Projection'!E25)</f>
        <v>0</v>
      </c>
      <c r="F25" s="19">
        <f>IF('Emissions Projection'!G25-'Emissions Projection'!F25&gt;0,0,'Emissions Projection'!G25-'Emissions Projection'!F25)</f>
        <v>0</v>
      </c>
      <c r="G25" s="19">
        <f>IF('Emissions Projection'!H25-'Emissions Projection'!G25&gt;0,0,'Emissions Projection'!H25-'Emissions Projection'!G25)</f>
        <v>0</v>
      </c>
      <c r="H25" s="19">
        <f>IF('Emissions Projection'!I25-'Emissions Projection'!H25&gt;0,0,'Emissions Projection'!I25-'Emissions Projection'!H25)</f>
        <v>0</v>
      </c>
      <c r="I25" s="19">
        <f>IF('Emissions Projection'!J25-'Emissions Projection'!I25&gt;0,0,'Emissions Projection'!J25-'Emissions Projection'!I25)</f>
        <v>0</v>
      </c>
      <c r="J25" s="19">
        <f>IF('Emissions Projection'!K25-'Emissions Projection'!J25&gt;0,0,'Emissions Projection'!K25-'Emissions Projection'!J25)</f>
        <v>0</v>
      </c>
      <c r="K25" s="19">
        <f>IF('Emissions Projection'!L25-'Emissions Projection'!K25&gt;0,0,'Emissions Projection'!L25-'Emissions Projection'!K25)</f>
        <v>0</v>
      </c>
      <c r="L25" s="19">
        <f>IF('Emissions Projection'!M25-'Emissions Projection'!L25&gt;0,0,'Emissions Projection'!M25-'Emissions Projection'!L25)</f>
        <v>0</v>
      </c>
      <c r="M25" s="19">
        <f>IF('Emissions Projection'!N25-'Emissions Projection'!M25&gt;0,0,'Emissions Projection'!N25-'Emissions Projection'!M25)</f>
        <v>0</v>
      </c>
      <c r="N25" s="19">
        <f>IF('Emissions Projection'!O25-'Emissions Projection'!N25&gt;0,0,'Emissions Projection'!O25-'Emissions Projection'!N25)</f>
        <v>0</v>
      </c>
      <c r="O25" s="19">
        <f>IF('Emissions Projection'!P25-'Emissions Projection'!O25&gt;0,0,'Emissions Projection'!P25-'Emissions Projection'!O25)</f>
        <v>0</v>
      </c>
      <c r="P25" s="19">
        <f>IF('Emissions Projection'!Q25-'Emissions Projection'!P25&gt;0,0,'Emissions Projection'!Q25-'Emissions Projection'!P25)</f>
        <v>0</v>
      </c>
      <c r="Q25" s="19">
        <f>IF('Emissions Projection'!R25-'Emissions Projection'!Q25&gt;0,0,'Emissions Projection'!R25-'Emissions Projection'!Q25)</f>
        <v>0</v>
      </c>
      <c r="R25" s="19">
        <f>IF('Emissions Projection'!S25-'Emissions Projection'!R25&gt;0,0,'Emissions Projection'!S25-'Emissions Projection'!R25)</f>
        <v>0</v>
      </c>
      <c r="S25" s="19">
        <f>IF('Emissions Projection'!T25-'Emissions Projection'!S25&gt;0,0,'Emissions Projection'!T25-'Emissions Projection'!S25)</f>
        <v>0</v>
      </c>
      <c r="T25" s="19">
        <f>IF('Emissions Projection'!U25-'Emissions Projection'!T25&gt;0,0,'Emissions Projection'!U25-'Emissions Projection'!T25)</f>
        <v>0</v>
      </c>
      <c r="U25" s="19">
        <f>IF('Emissions Projection'!V25-'Emissions Projection'!U25&gt;0,0,'Emissions Projection'!V25-'Emissions Projection'!U25)</f>
        <v>0</v>
      </c>
      <c r="V25" s="19">
        <f>IF('Emissions Projection'!W25-'Emissions Projection'!V25&gt;0,0,'Emissions Projection'!W25-'Emissions Projection'!V25)</f>
        <v>0</v>
      </c>
      <c r="W25" s="19">
        <f>IF('Emissions Projection'!X25-'Emissions Projection'!W25&gt;0,0,'Emissions Projection'!X25-'Emissions Projection'!W25)</f>
        <v>0</v>
      </c>
      <c r="X25" s="19">
        <f>IF('Emissions Projection'!Y25-'Emissions Projection'!X25&gt;0,0,'Emissions Projection'!Y25-'Emissions Projection'!X25)</f>
        <v>0</v>
      </c>
      <c r="Y25" s="19">
        <f>IF('Emissions Projection'!Z25-'Emissions Projection'!Y25&gt;0,0,'Emissions Projection'!Z25-'Emissions Projection'!Y25)</f>
        <v>0</v>
      </c>
      <c r="Z25" s="19">
        <f>IF('Emissions Projection'!AA25-'Emissions Projection'!Z25&gt;0,0,'Emissions Projection'!AA25-'Emissions Projection'!Z25)</f>
        <v>0</v>
      </c>
      <c r="AA25" s="19">
        <f>IF('Emissions Projection'!AB25-'Emissions Projection'!AA25&gt;0,0,'Emissions Projection'!AB25-'Emissions Projection'!AA25)</f>
        <v>0</v>
      </c>
      <c r="AB25" s="19">
        <f>IF('Emissions Projection'!AC25-'Emissions Projection'!AB25&gt;0,0,'Emissions Projection'!AC25-'Emissions Projection'!AB25)</f>
        <v>0</v>
      </c>
      <c r="AC25" s="19">
        <f>IF('Emissions Projection'!AD25-'Emissions Projection'!AC25&gt;0,0,'Emissions Projection'!AD25-'Emissions Projection'!AC25)</f>
        <v>0</v>
      </c>
      <c r="AD25" s="19">
        <f>IF('Emissions Projection'!AE25-'Emissions Projection'!AD25&gt;0,0,'Emissions Projection'!AE25-'Emissions Projection'!AD25)</f>
        <v>0</v>
      </c>
      <c r="AE25" s="19">
        <f>IF('Emissions Projection'!AF25-'Emissions Projection'!AE25&gt;0,0,'Emissions Projection'!AF25-'Emissions Projection'!AE25)</f>
        <v>0</v>
      </c>
    </row>
    <row r="26" spans="2:31" s="1" customFormat="1" x14ac:dyDescent="0.35">
      <c r="B26" s="18">
        <v>3</v>
      </c>
      <c r="C26" s="18" t="s">
        <v>21</v>
      </c>
      <c r="D26" s="19">
        <f>IF('Emissions Projection'!E26-'Emissions Projection'!D26&gt;0,0,'Emissions Projection'!E26-'Emissions Projection'!D26)</f>
        <v>0</v>
      </c>
      <c r="E26" s="19">
        <f>IF('Emissions Projection'!F26-'Emissions Projection'!E26&gt;0,0,'Emissions Projection'!F26-'Emissions Projection'!E26)</f>
        <v>0</v>
      </c>
      <c r="F26" s="19">
        <f>IF('Emissions Projection'!G26-'Emissions Projection'!F26&gt;0,0,'Emissions Projection'!G26-'Emissions Projection'!F26)</f>
        <v>0</v>
      </c>
      <c r="G26" s="19">
        <f>IF('Emissions Projection'!H26-'Emissions Projection'!G26&gt;0,0,'Emissions Projection'!H26-'Emissions Projection'!G26)</f>
        <v>0</v>
      </c>
      <c r="H26" s="19">
        <f>IF('Emissions Projection'!I26-'Emissions Projection'!H26&gt;0,0,'Emissions Projection'!I26-'Emissions Projection'!H26)</f>
        <v>0</v>
      </c>
      <c r="I26" s="19">
        <f>IF('Emissions Projection'!J26-'Emissions Projection'!I26&gt;0,0,'Emissions Projection'!J26-'Emissions Projection'!I26)</f>
        <v>0</v>
      </c>
      <c r="J26" s="19">
        <f>IF('Emissions Projection'!K26-'Emissions Projection'!J26&gt;0,0,'Emissions Projection'!K26-'Emissions Projection'!J26)</f>
        <v>0</v>
      </c>
      <c r="K26" s="19">
        <f>IF('Emissions Projection'!L26-'Emissions Projection'!K26&gt;0,0,'Emissions Projection'!L26-'Emissions Projection'!K26)</f>
        <v>0</v>
      </c>
      <c r="L26" s="19">
        <f>IF('Emissions Projection'!M26-'Emissions Projection'!L26&gt;0,0,'Emissions Projection'!M26-'Emissions Projection'!L26)</f>
        <v>0</v>
      </c>
      <c r="M26" s="19">
        <f>IF('Emissions Projection'!N26-'Emissions Projection'!M26&gt;0,0,'Emissions Projection'!N26-'Emissions Projection'!M26)</f>
        <v>0</v>
      </c>
      <c r="N26" s="19">
        <f>IF('Emissions Projection'!O26-'Emissions Projection'!N26&gt;0,0,'Emissions Projection'!O26-'Emissions Projection'!N26)</f>
        <v>0</v>
      </c>
      <c r="O26" s="19">
        <f>IF('Emissions Projection'!P26-'Emissions Projection'!O26&gt;0,0,'Emissions Projection'!P26-'Emissions Projection'!O26)</f>
        <v>0</v>
      </c>
      <c r="P26" s="19">
        <f>IF('Emissions Projection'!Q26-'Emissions Projection'!P26&gt;0,0,'Emissions Projection'!Q26-'Emissions Projection'!P26)</f>
        <v>0</v>
      </c>
      <c r="Q26" s="19">
        <f>IF('Emissions Projection'!R26-'Emissions Projection'!Q26&gt;0,0,'Emissions Projection'!R26-'Emissions Projection'!Q26)</f>
        <v>0</v>
      </c>
      <c r="R26" s="19">
        <f>IF('Emissions Projection'!S26-'Emissions Projection'!R26&gt;0,0,'Emissions Projection'!S26-'Emissions Projection'!R26)</f>
        <v>0</v>
      </c>
      <c r="S26" s="19">
        <f>IF('Emissions Projection'!T26-'Emissions Projection'!S26&gt;0,0,'Emissions Projection'!T26-'Emissions Projection'!S26)</f>
        <v>0</v>
      </c>
      <c r="T26" s="19">
        <f>IF('Emissions Projection'!U26-'Emissions Projection'!T26&gt;0,0,'Emissions Projection'!U26-'Emissions Projection'!T26)</f>
        <v>0</v>
      </c>
      <c r="U26" s="19">
        <f>IF('Emissions Projection'!V26-'Emissions Projection'!U26&gt;0,0,'Emissions Projection'!V26-'Emissions Projection'!U26)</f>
        <v>0</v>
      </c>
      <c r="V26" s="19">
        <f>IF('Emissions Projection'!W26-'Emissions Projection'!V26&gt;0,0,'Emissions Projection'!W26-'Emissions Projection'!V26)</f>
        <v>0</v>
      </c>
      <c r="W26" s="19">
        <f>IF('Emissions Projection'!X26-'Emissions Projection'!W26&gt;0,0,'Emissions Projection'!X26-'Emissions Projection'!W26)</f>
        <v>0</v>
      </c>
      <c r="X26" s="19">
        <f>IF('Emissions Projection'!Y26-'Emissions Projection'!X26&gt;0,0,'Emissions Projection'!Y26-'Emissions Projection'!X26)</f>
        <v>0</v>
      </c>
      <c r="Y26" s="19">
        <f>IF('Emissions Projection'!Z26-'Emissions Projection'!Y26&gt;0,0,'Emissions Projection'!Z26-'Emissions Projection'!Y26)</f>
        <v>0</v>
      </c>
      <c r="Z26" s="19">
        <f>IF('Emissions Projection'!AA26-'Emissions Projection'!Z26&gt;0,0,'Emissions Projection'!AA26-'Emissions Projection'!Z26)</f>
        <v>0</v>
      </c>
      <c r="AA26" s="19">
        <f>IF('Emissions Projection'!AB26-'Emissions Projection'!AA26&gt;0,0,'Emissions Projection'!AB26-'Emissions Projection'!AA26)</f>
        <v>0</v>
      </c>
      <c r="AB26" s="19">
        <f>IF('Emissions Projection'!AC26-'Emissions Projection'!AB26&gt;0,0,'Emissions Projection'!AC26-'Emissions Projection'!AB26)</f>
        <v>0</v>
      </c>
      <c r="AC26" s="19">
        <f>IF('Emissions Projection'!AD26-'Emissions Projection'!AC26&gt;0,0,'Emissions Projection'!AD26-'Emissions Projection'!AC26)</f>
        <v>0</v>
      </c>
      <c r="AD26" s="19">
        <f>IF('Emissions Projection'!AE26-'Emissions Projection'!AD26&gt;0,0,'Emissions Projection'!AE26-'Emissions Projection'!AD26)</f>
        <v>0</v>
      </c>
      <c r="AE26" s="19">
        <f>IF('Emissions Projection'!AF26-'Emissions Projection'!AE26&gt;0,0,'Emissions Projection'!AF26-'Emissions Projection'!AE26)</f>
        <v>0</v>
      </c>
    </row>
    <row r="27" spans="2:31" s="1" customFormat="1" x14ac:dyDescent="0.35">
      <c r="B27" s="18">
        <v>3</v>
      </c>
      <c r="C27" s="18" t="s">
        <v>22</v>
      </c>
      <c r="D27" s="19">
        <f>IF('Emissions Projection'!E27-'Emissions Projection'!D27&gt;0,0,'Emissions Projection'!E27-'Emissions Projection'!D27)</f>
        <v>0</v>
      </c>
      <c r="E27" s="19">
        <f>IF('Emissions Projection'!F27-'Emissions Projection'!E27&gt;0,0,'Emissions Projection'!F27-'Emissions Projection'!E27)</f>
        <v>0</v>
      </c>
      <c r="F27" s="19">
        <f>IF('Emissions Projection'!G27-'Emissions Projection'!F27&gt;0,0,'Emissions Projection'!G27-'Emissions Projection'!F27)</f>
        <v>0</v>
      </c>
      <c r="G27" s="19">
        <f>IF('Emissions Projection'!H27-'Emissions Projection'!G27&gt;0,0,'Emissions Projection'!H27-'Emissions Projection'!G27)</f>
        <v>0</v>
      </c>
      <c r="H27" s="19">
        <f>IF('Emissions Projection'!I27-'Emissions Projection'!H27&gt;0,0,'Emissions Projection'!I27-'Emissions Projection'!H27)</f>
        <v>0</v>
      </c>
      <c r="I27" s="19">
        <f>IF('Emissions Projection'!J27-'Emissions Projection'!I27&gt;0,0,'Emissions Projection'!J27-'Emissions Projection'!I27)</f>
        <v>0</v>
      </c>
      <c r="J27" s="19">
        <f>IF('Emissions Projection'!K27-'Emissions Projection'!J27&gt;0,0,'Emissions Projection'!K27-'Emissions Projection'!J27)</f>
        <v>0</v>
      </c>
      <c r="K27" s="19">
        <f>IF('Emissions Projection'!L27-'Emissions Projection'!K27&gt;0,0,'Emissions Projection'!L27-'Emissions Projection'!K27)</f>
        <v>0</v>
      </c>
      <c r="L27" s="19">
        <f>IF('Emissions Projection'!M27-'Emissions Projection'!L27&gt;0,0,'Emissions Projection'!M27-'Emissions Projection'!L27)</f>
        <v>0</v>
      </c>
      <c r="M27" s="19">
        <f>IF('Emissions Projection'!N27-'Emissions Projection'!M27&gt;0,0,'Emissions Projection'!N27-'Emissions Projection'!M27)</f>
        <v>0</v>
      </c>
      <c r="N27" s="19">
        <f>IF('Emissions Projection'!O27-'Emissions Projection'!N27&gt;0,0,'Emissions Projection'!O27-'Emissions Projection'!N27)</f>
        <v>0</v>
      </c>
      <c r="O27" s="19">
        <f>IF('Emissions Projection'!P27-'Emissions Projection'!O27&gt;0,0,'Emissions Projection'!P27-'Emissions Projection'!O27)</f>
        <v>0</v>
      </c>
      <c r="P27" s="19">
        <f>IF('Emissions Projection'!Q27-'Emissions Projection'!P27&gt;0,0,'Emissions Projection'!Q27-'Emissions Projection'!P27)</f>
        <v>0</v>
      </c>
      <c r="Q27" s="19">
        <f>IF('Emissions Projection'!R27-'Emissions Projection'!Q27&gt;0,0,'Emissions Projection'!R27-'Emissions Projection'!Q27)</f>
        <v>0</v>
      </c>
      <c r="R27" s="19">
        <f>IF('Emissions Projection'!S27-'Emissions Projection'!R27&gt;0,0,'Emissions Projection'!S27-'Emissions Projection'!R27)</f>
        <v>0</v>
      </c>
      <c r="S27" s="19">
        <f>IF('Emissions Projection'!T27-'Emissions Projection'!S27&gt;0,0,'Emissions Projection'!T27-'Emissions Projection'!S27)</f>
        <v>0</v>
      </c>
      <c r="T27" s="19">
        <f>IF('Emissions Projection'!U27-'Emissions Projection'!T27&gt;0,0,'Emissions Projection'!U27-'Emissions Projection'!T27)</f>
        <v>0</v>
      </c>
      <c r="U27" s="19">
        <f>IF('Emissions Projection'!V27-'Emissions Projection'!U27&gt;0,0,'Emissions Projection'!V27-'Emissions Projection'!U27)</f>
        <v>0</v>
      </c>
      <c r="V27" s="19">
        <f>IF('Emissions Projection'!W27-'Emissions Projection'!V27&gt;0,0,'Emissions Projection'!W27-'Emissions Projection'!V27)</f>
        <v>0</v>
      </c>
      <c r="W27" s="19">
        <f>IF('Emissions Projection'!X27-'Emissions Projection'!W27&gt;0,0,'Emissions Projection'!X27-'Emissions Projection'!W27)</f>
        <v>0</v>
      </c>
      <c r="X27" s="19">
        <f>IF('Emissions Projection'!Y27-'Emissions Projection'!X27&gt;0,0,'Emissions Projection'!Y27-'Emissions Projection'!X27)</f>
        <v>0</v>
      </c>
      <c r="Y27" s="19">
        <f>IF('Emissions Projection'!Z27-'Emissions Projection'!Y27&gt;0,0,'Emissions Projection'!Z27-'Emissions Projection'!Y27)</f>
        <v>0</v>
      </c>
      <c r="Z27" s="19">
        <f>IF('Emissions Projection'!AA27-'Emissions Projection'!Z27&gt;0,0,'Emissions Projection'!AA27-'Emissions Projection'!Z27)</f>
        <v>0</v>
      </c>
      <c r="AA27" s="19">
        <f>IF('Emissions Projection'!AB27-'Emissions Projection'!AA27&gt;0,0,'Emissions Projection'!AB27-'Emissions Projection'!AA27)</f>
        <v>0</v>
      </c>
      <c r="AB27" s="19">
        <f>IF('Emissions Projection'!AC27-'Emissions Projection'!AB27&gt;0,0,'Emissions Projection'!AC27-'Emissions Projection'!AB27)</f>
        <v>0</v>
      </c>
      <c r="AC27" s="19">
        <f>IF('Emissions Projection'!AD27-'Emissions Projection'!AC27&gt;0,0,'Emissions Projection'!AD27-'Emissions Projection'!AC27)</f>
        <v>0</v>
      </c>
      <c r="AD27" s="19">
        <f>IF('Emissions Projection'!AE27-'Emissions Projection'!AD27&gt;0,0,'Emissions Projection'!AE27-'Emissions Projection'!AD27)</f>
        <v>0</v>
      </c>
      <c r="AE27" s="19">
        <f>IF('Emissions Projection'!AF27-'Emissions Projection'!AE27&gt;0,0,'Emissions Projection'!AF27-'Emissions Projection'!AE27)</f>
        <v>0</v>
      </c>
    </row>
    <row r="28" spans="2:31" s="1" customFormat="1" x14ac:dyDescent="0.35">
      <c r="B28" s="18">
        <v>3</v>
      </c>
      <c r="C28" s="18" t="s">
        <v>23</v>
      </c>
      <c r="D28" s="19">
        <f>IF('Emissions Projection'!E28-'Emissions Projection'!D28&gt;0,0,'Emissions Projection'!E28-'Emissions Projection'!D28)</f>
        <v>0</v>
      </c>
      <c r="E28" s="19">
        <f>IF('Emissions Projection'!F28-'Emissions Projection'!E28&gt;0,0,'Emissions Projection'!F28-'Emissions Projection'!E28)</f>
        <v>0</v>
      </c>
      <c r="F28" s="19">
        <f>IF('Emissions Projection'!G28-'Emissions Projection'!F28&gt;0,0,'Emissions Projection'!G28-'Emissions Projection'!F28)</f>
        <v>0</v>
      </c>
      <c r="G28" s="19">
        <f>IF('Emissions Projection'!H28-'Emissions Projection'!G28&gt;0,0,'Emissions Projection'!H28-'Emissions Projection'!G28)</f>
        <v>0</v>
      </c>
      <c r="H28" s="19">
        <f>IF('Emissions Projection'!I28-'Emissions Projection'!H28&gt;0,0,'Emissions Projection'!I28-'Emissions Projection'!H28)</f>
        <v>0</v>
      </c>
      <c r="I28" s="19">
        <f>IF('Emissions Projection'!J28-'Emissions Projection'!I28&gt;0,0,'Emissions Projection'!J28-'Emissions Projection'!I28)</f>
        <v>0</v>
      </c>
      <c r="J28" s="19">
        <f>IF('Emissions Projection'!K28-'Emissions Projection'!J28&gt;0,0,'Emissions Projection'!K28-'Emissions Projection'!J28)</f>
        <v>0</v>
      </c>
      <c r="K28" s="19">
        <f>IF('Emissions Projection'!L28-'Emissions Projection'!K28&gt;0,0,'Emissions Projection'!L28-'Emissions Projection'!K28)</f>
        <v>0</v>
      </c>
      <c r="L28" s="19">
        <f>IF('Emissions Projection'!M28-'Emissions Projection'!L28&gt;0,0,'Emissions Projection'!M28-'Emissions Projection'!L28)</f>
        <v>0</v>
      </c>
      <c r="M28" s="19">
        <f>IF('Emissions Projection'!N28-'Emissions Projection'!M28&gt;0,0,'Emissions Projection'!N28-'Emissions Projection'!M28)</f>
        <v>0</v>
      </c>
      <c r="N28" s="19">
        <f>IF('Emissions Projection'!O28-'Emissions Projection'!N28&gt;0,0,'Emissions Projection'!O28-'Emissions Projection'!N28)</f>
        <v>0</v>
      </c>
      <c r="O28" s="19">
        <f>IF('Emissions Projection'!P28-'Emissions Projection'!O28&gt;0,0,'Emissions Projection'!P28-'Emissions Projection'!O28)</f>
        <v>0</v>
      </c>
      <c r="P28" s="19">
        <f>IF('Emissions Projection'!Q28-'Emissions Projection'!P28&gt;0,0,'Emissions Projection'!Q28-'Emissions Projection'!P28)</f>
        <v>0</v>
      </c>
      <c r="Q28" s="19">
        <f>IF('Emissions Projection'!R28-'Emissions Projection'!Q28&gt;0,0,'Emissions Projection'!R28-'Emissions Projection'!Q28)</f>
        <v>0</v>
      </c>
      <c r="R28" s="19">
        <f>IF('Emissions Projection'!S28-'Emissions Projection'!R28&gt;0,0,'Emissions Projection'!S28-'Emissions Projection'!R28)</f>
        <v>0</v>
      </c>
      <c r="S28" s="19">
        <f>IF('Emissions Projection'!T28-'Emissions Projection'!S28&gt;0,0,'Emissions Projection'!T28-'Emissions Projection'!S28)</f>
        <v>0</v>
      </c>
      <c r="T28" s="19">
        <f>IF('Emissions Projection'!U28-'Emissions Projection'!T28&gt;0,0,'Emissions Projection'!U28-'Emissions Projection'!T28)</f>
        <v>0</v>
      </c>
      <c r="U28" s="19">
        <f>IF('Emissions Projection'!V28-'Emissions Projection'!U28&gt;0,0,'Emissions Projection'!V28-'Emissions Projection'!U28)</f>
        <v>0</v>
      </c>
      <c r="V28" s="19">
        <f>IF('Emissions Projection'!W28-'Emissions Projection'!V28&gt;0,0,'Emissions Projection'!W28-'Emissions Projection'!V28)</f>
        <v>0</v>
      </c>
      <c r="W28" s="19">
        <f>IF('Emissions Projection'!X28-'Emissions Projection'!W28&gt;0,0,'Emissions Projection'!X28-'Emissions Projection'!W28)</f>
        <v>0</v>
      </c>
      <c r="X28" s="19">
        <f>IF('Emissions Projection'!Y28-'Emissions Projection'!X28&gt;0,0,'Emissions Projection'!Y28-'Emissions Projection'!X28)</f>
        <v>0</v>
      </c>
      <c r="Y28" s="19">
        <f>IF('Emissions Projection'!Z28-'Emissions Projection'!Y28&gt;0,0,'Emissions Projection'!Z28-'Emissions Projection'!Y28)</f>
        <v>0</v>
      </c>
      <c r="Z28" s="19">
        <f>IF('Emissions Projection'!AA28-'Emissions Projection'!Z28&gt;0,0,'Emissions Projection'!AA28-'Emissions Projection'!Z28)</f>
        <v>0</v>
      </c>
      <c r="AA28" s="19">
        <f>IF('Emissions Projection'!AB28-'Emissions Projection'!AA28&gt;0,0,'Emissions Projection'!AB28-'Emissions Projection'!AA28)</f>
        <v>0</v>
      </c>
      <c r="AB28" s="19">
        <f>IF('Emissions Projection'!AC28-'Emissions Projection'!AB28&gt;0,0,'Emissions Projection'!AC28-'Emissions Projection'!AB28)</f>
        <v>0</v>
      </c>
      <c r="AC28" s="19">
        <f>IF('Emissions Projection'!AD28-'Emissions Projection'!AC28&gt;0,0,'Emissions Projection'!AD28-'Emissions Projection'!AC28)</f>
        <v>0</v>
      </c>
      <c r="AD28" s="19">
        <f>IF('Emissions Projection'!AE28-'Emissions Projection'!AD28&gt;0,0,'Emissions Projection'!AE28-'Emissions Projection'!AD28)</f>
        <v>0</v>
      </c>
      <c r="AE28" s="19">
        <f>IF('Emissions Projection'!AF28-'Emissions Projection'!AE28&gt;0,0,'Emissions Projection'!AF28-'Emissions Projection'!AE28)</f>
        <v>0</v>
      </c>
    </row>
    <row r="29" spans="2:31" s="1" customFormat="1" x14ac:dyDescent="0.35">
      <c r="B29" s="31">
        <v>3</v>
      </c>
      <c r="C29" s="31" t="s">
        <v>24</v>
      </c>
      <c r="D29" s="32">
        <f>IF('Emissions Projection'!E29-'Emissions Projection'!D29&gt;0,0,'Emissions Projection'!E29-'Emissions Projection'!D29)</f>
        <v>0</v>
      </c>
      <c r="E29" s="32">
        <f>IF('Emissions Projection'!F29-'Emissions Projection'!E29&gt;0,0,'Emissions Projection'!F29-'Emissions Projection'!E29)</f>
        <v>0</v>
      </c>
      <c r="F29" s="32">
        <f>IF('Emissions Projection'!G29-'Emissions Projection'!F29&gt;0,0,'Emissions Projection'!G29-'Emissions Projection'!F29)</f>
        <v>0</v>
      </c>
      <c r="G29" s="32">
        <f>IF('Emissions Projection'!H29-'Emissions Projection'!G29&gt;0,0,'Emissions Projection'!H29-'Emissions Projection'!G29)</f>
        <v>0</v>
      </c>
      <c r="H29" s="32">
        <f>IF('Emissions Projection'!I29-'Emissions Projection'!H29&gt;0,0,'Emissions Projection'!I29-'Emissions Projection'!H29)</f>
        <v>0</v>
      </c>
      <c r="I29" s="32">
        <f>IF('Emissions Projection'!J29-'Emissions Projection'!I29&gt;0,0,'Emissions Projection'!J29-'Emissions Projection'!I29)</f>
        <v>0</v>
      </c>
      <c r="J29" s="32">
        <f>IF('Emissions Projection'!K29-'Emissions Projection'!J29&gt;0,0,'Emissions Projection'!K29-'Emissions Projection'!J29)</f>
        <v>0</v>
      </c>
      <c r="K29" s="32">
        <f>IF('Emissions Projection'!L29-'Emissions Projection'!K29&gt;0,0,'Emissions Projection'!L29-'Emissions Projection'!K29)</f>
        <v>0</v>
      </c>
      <c r="L29" s="32">
        <f>IF('Emissions Projection'!M29-'Emissions Projection'!L29&gt;0,0,'Emissions Projection'!M29-'Emissions Projection'!L29)</f>
        <v>0</v>
      </c>
      <c r="M29" s="32">
        <f>IF('Emissions Projection'!N29-'Emissions Projection'!M29&gt;0,0,'Emissions Projection'!N29-'Emissions Projection'!M29)</f>
        <v>0</v>
      </c>
      <c r="N29" s="32">
        <f>IF('Emissions Projection'!O29-'Emissions Projection'!N29&gt;0,0,'Emissions Projection'!O29-'Emissions Projection'!N29)</f>
        <v>0</v>
      </c>
      <c r="O29" s="32">
        <f>IF('Emissions Projection'!P29-'Emissions Projection'!O29&gt;0,0,'Emissions Projection'!P29-'Emissions Projection'!O29)</f>
        <v>0</v>
      </c>
      <c r="P29" s="32">
        <f>IF('Emissions Projection'!Q29-'Emissions Projection'!P29&gt;0,0,'Emissions Projection'!Q29-'Emissions Projection'!P29)</f>
        <v>0</v>
      </c>
      <c r="Q29" s="32">
        <f>IF('Emissions Projection'!R29-'Emissions Projection'!Q29&gt;0,0,'Emissions Projection'!R29-'Emissions Projection'!Q29)</f>
        <v>0</v>
      </c>
      <c r="R29" s="32">
        <f>IF('Emissions Projection'!S29-'Emissions Projection'!R29&gt;0,0,'Emissions Projection'!S29-'Emissions Projection'!R29)</f>
        <v>0</v>
      </c>
      <c r="S29" s="32">
        <f>IF('Emissions Projection'!T29-'Emissions Projection'!S29&gt;0,0,'Emissions Projection'!T29-'Emissions Projection'!S29)</f>
        <v>0</v>
      </c>
      <c r="T29" s="32">
        <f>IF('Emissions Projection'!U29-'Emissions Projection'!T29&gt;0,0,'Emissions Projection'!U29-'Emissions Projection'!T29)</f>
        <v>0</v>
      </c>
      <c r="U29" s="32">
        <f>IF('Emissions Projection'!V29-'Emissions Projection'!U29&gt;0,0,'Emissions Projection'!V29-'Emissions Projection'!U29)</f>
        <v>0</v>
      </c>
      <c r="V29" s="32">
        <f>IF('Emissions Projection'!W29-'Emissions Projection'!V29&gt;0,0,'Emissions Projection'!W29-'Emissions Projection'!V29)</f>
        <v>0</v>
      </c>
      <c r="W29" s="32">
        <f>IF('Emissions Projection'!X29-'Emissions Projection'!W29&gt;0,0,'Emissions Projection'!X29-'Emissions Projection'!W29)</f>
        <v>0</v>
      </c>
      <c r="X29" s="32">
        <f>IF('Emissions Projection'!Y29-'Emissions Projection'!X29&gt;0,0,'Emissions Projection'!Y29-'Emissions Projection'!X29)</f>
        <v>0</v>
      </c>
      <c r="Y29" s="32">
        <f>IF('Emissions Projection'!Z29-'Emissions Projection'!Y29&gt;0,0,'Emissions Projection'!Z29-'Emissions Projection'!Y29)</f>
        <v>0</v>
      </c>
      <c r="Z29" s="32">
        <f>IF('Emissions Projection'!AA29-'Emissions Projection'!Z29&gt;0,0,'Emissions Projection'!AA29-'Emissions Projection'!Z29)</f>
        <v>0</v>
      </c>
      <c r="AA29" s="32">
        <f>IF('Emissions Projection'!AB29-'Emissions Projection'!AA29&gt;0,0,'Emissions Projection'!AB29-'Emissions Projection'!AA29)</f>
        <v>0</v>
      </c>
      <c r="AB29" s="32">
        <f>IF('Emissions Projection'!AC29-'Emissions Projection'!AB29&gt;0,0,'Emissions Projection'!AC29-'Emissions Projection'!AB29)</f>
        <v>0</v>
      </c>
      <c r="AC29" s="32">
        <f>IF('Emissions Projection'!AD29-'Emissions Projection'!AC29&gt;0,0,'Emissions Projection'!AD29-'Emissions Projection'!AC29)</f>
        <v>0</v>
      </c>
      <c r="AD29" s="32">
        <f>IF('Emissions Projection'!AE29-'Emissions Projection'!AD29&gt;0,0,'Emissions Projection'!AE29-'Emissions Projection'!AD29)</f>
        <v>0</v>
      </c>
      <c r="AE29" s="32">
        <f>IF('Emissions Projection'!AF29-'Emissions Projection'!AE29&gt;0,0,'Emissions Projection'!AF29-'Emissions Projection'!AE29)</f>
        <v>0</v>
      </c>
    </row>
    <row r="30" spans="2:31" s="1" customFormat="1" x14ac:dyDescent="0.35">
      <c r="B30" s="31">
        <v>3</v>
      </c>
      <c r="C30" s="31" t="s">
        <v>25</v>
      </c>
      <c r="D30" s="32">
        <f>IF('Emissions Projection'!E30-'Emissions Projection'!D30&gt;0,0,'Emissions Projection'!E30-'Emissions Projection'!D30)</f>
        <v>0</v>
      </c>
      <c r="E30" s="32">
        <f>IF('Emissions Projection'!F30-'Emissions Projection'!E30&gt;0,0,'Emissions Projection'!F30-'Emissions Projection'!E30)</f>
        <v>0</v>
      </c>
      <c r="F30" s="32">
        <f>IF('Emissions Projection'!G30-'Emissions Projection'!F30&gt;0,0,'Emissions Projection'!G30-'Emissions Projection'!F30)</f>
        <v>0</v>
      </c>
      <c r="G30" s="32">
        <f>IF('Emissions Projection'!H30-'Emissions Projection'!G30&gt;0,0,'Emissions Projection'!H30-'Emissions Projection'!G30)</f>
        <v>0</v>
      </c>
      <c r="H30" s="32">
        <f>IF('Emissions Projection'!I30-'Emissions Projection'!H30&gt;0,0,'Emissions Projection'!I30-'Emissions Projection'!H30)</f>
        <v>0</v>
      </c>
      <c r="I30" s="32">
        <f>IF('Emissions Projection'!J30-'Emissions Projection'!I30&gt;0,0,'Emissions Projection'!J30-'Emissions Projection'!I30)</f>
        <v>0</v>
      </c>
      <c r="J30" s="32">
        <f>IF('Emissions Projection'!K30-'Emissions Projection'!J30&gt;0,0,'Emissions Projection'!K30-'Emissions Projection'!J30)</f>
        <v>0</v>
      </c>
      <c r="K30" s="32">
        <f>IF('Emissions Projection'!L30-'Emissions Projection'!K30&gt;0,0,'Emissions Projection'!L30-'Emissions Projection'!K30)</f>
        <v>0</v>
      </c>
      <c r="L30" s="32">
        <f>IF('Emissions Projection'!M30-'Emissions Projection'!L30&gt;0,0,'Emissions Projection'!M30-'Emissions Projection'!L30)</f>
        <v>0</v>
      </c>
      <c r="M30" s="32">
        <f>IF('Emissions Projection'!N30-'Emissions Projection'!M30&gt;0,0,'Emissions Projection'!N30-'Emissions Projection'!M30)</f>
        <v>0</v>
      </c>
      <c r="N30" s="32">
        <f>IF('Emissions Projection'!O30-'Emissions Projection'!N30&gt;0,0,'Emissions Projection'!O30-'Emissions Projection'!N30)</f>
        <v>0</v>
      </c>
      <c r="O30" s="32">
        <f>IF('Emissions Projection'!P30-'Emissions Projection'!O30&gt;0,0,'Emissions Projection'!P30-'Emissions Projection'!O30)</f>
        <v>0</v>
      </c>
      <c r="P30" s="32">
        <f>IF('Emissions Projection'!Q30-'Emissions Projection'!P30&gt;0,0,'Emissions Projection'!Q30-'Emissions Projection'!P30)</f>
        <v>0</v>
      </c>
      <c r="Q30" s="32">
        <f>IF('Emissions Projection'!R30-'Emissions Projection'!Q30&gt;0,0,'Emissions Projection'!R30-'Emissions Projection'!Q30)</f>
        <v>0</v>
      </c>
      <c r="R30" s="32">
        <f>IF('Emissions Projection'!S30-'Emissions Projection'!R30&gt;0,0,'Emissions Projection'!S30-'Emissions Projection'!R30)</f>
        <v>0</v>
      </c>
      <c r="S30" s="32">
        <f>IF('Emissions Projection'!T30-'Emissions Projection'!S30&gt;0,0,'Emissions Projection'!T30-'Emissions Projection'!S30)</f>
        <v>0</v>
      </c>
      <c r="T30" s="32">
        <f>IF('Emissions Projection'!U30-'Emissions Projection'!T30&gt;0,0,'Emissions Projection'!U30-'Emissions Projection'!T30)</f>
        <v>0</v>
      </c>
      <c r="U30" s="32">
        <f>IF('Emissions Projection'!V30-'Emissions Projection'!U30&gt;0,0,'Emissions Projection'!V30-'Emissions Projection'!U30)</f>
        <v>0</v>
      </c>
      <c r="V30" s="32">
        <f>IF('Emissions Projection'!W30-'Emissions Projection'!V30&gt;0,0,'Emissions Projection'!W30-'Emissions Projection'!V30)</f>
        <v>0</v>
      </c>
      <c r="W30" s="32">
        <f>IF('Emissions Projection'!X30-'Emissions Projection'!W30&gt;0,0,'Emissions Projection'!X30-'Emissions Projection'!W30)</f>
        <v>0</v>
      </c>
      <c r="X30" s="32">
        <f>IF('Emissions Projection'!Y30-'Emissions Projection'!X30&gt;0,0,'Emissions Projection'!Y30-'Emissions Projection'!X30)</f>
        <v>0</v>
      </c>
      <c r="Y30" s="32">
        <f>IF('Emissions Projection'!Z30-'Emissions Projection'!Y30&gt;0,0,'Emissions Projection'!Z30-'Emissions Projection'!Y30)</f>
        <v>0</v>
      </c>
      <c r="Z30" s="32">
        <f>IF('Emissions Projection'!AA30-'Emissions Projection'!Z30&gt;0,0,'Emissions Projection'!AA30-'Emissions Projection'!Z30)</f>
        <v>0</v>
      </c>
      <c r="AA30" s="32">
        <f>IF('Emissions Projection'!AB30-'Emissions Projection'!AA30&gt;0,0,'Emissions Projection'!AB30-'Emissions Projection'!AA30)</f>
        <v>0</v>
      </c>
      <c r="AB30" s="32">
        <f>IF('Emissions Projection'!AC30-'Emissions Projection'!AB30&gt;0,0,'Emissions Projection'!AC30-'Emissions Projection'!AB30)</f>
        <v>0</v>
      </c>
      <c r="AC30" s="32">
        <f>IF('Emissions Projection'!AD30-'Emissions Projection'!AC30&gt;0,0,'Emissions Projection'!AD30-'Emissions Projection'!AC30)</f>
        <v>0</v>
      </c>
      <c r="AD30" s="32">
        <f>IF('Emissions Projection'!AE30-'Emissions Projection'!AD30&gt;0,0,'Emissions Projection'!AE30-'Emissions Projection'!AD30)</f>
        <v>0</v>
      </c>
      <c r="AE30" s="32">
        <f>IF('Emissions Projection'!AF30-'Emissions Projection'!AE30&gt;0,0,'Emissions Projection'!AF30-'Emissions Projection'!AE30)</f>
        <v>0</v>
      </c>
    </row>
    <row r="31" spans="2:31" s="1" customFormat="1" x14ac:dyDescent="0.35">
      <c r="B31" s="31">
        <v>3</v>
      </c>
      <c r="C31" s="31" t="s">
        <v>26</v>
      </c>
      <c r="D31" s="32">
        <f>IF('Emissions Projection'!E31-'Emissions Projection'!D31&gt;0,0,'Emissions Projection'!E31-'Emissions Projection'!D31)</f>
        <v>0</v>
      </c>
      <c r="E31" s="32">
        <f>IF('Emissions Projection'!F31-'Emissions Projection'!E31&gt;0,0,'Emissions Projection'!F31-'Emissions Projection'!E31)</f>
        <v>0</v>
      </c>
      <c r="F31" s="32">
        <f>IF('Emissions Projection'!G31-'Emissions Projection'!F31&gt;0,0,'Emissions Projection'!G31-'Emissions Projection'!F31)</f>
        <v>0</v>
      </c>
      <c r="G31" s="32">
        <f>IF('Emissions Projection'!H31-'Emissions Projection'!G31&gt;0,0,'Emissions Projection'!H31-'Emissions Projection'!G31)</f>
        <v>0</v>
      </c>
      <c r="H31" s="32">
        <f>IF('Emissions Projection'!I31-'Emissions Projection'!H31&gt;0,0,'Emissions Projection'!I31-'Emissions Projection'!H31)</f>
        <v>0</v>
      </c>
      <c r="I31" s="32">
        <f>IF('Emissions Projection'!J31-'Emissions Projection'!I31&gt;0,0,'Emissions Projection'!J31-'Emissions Projection'!I31)</f>
        <v>0</v>
      </c>
      <c r="J31" s="32">
        <f>IF('Emissions Projection'!K31-'Emissions Projection'!J31&gt;0,0,'Emissions Projection'!K31-'Emissions Projection'!J31)</f>
        <v>0</v>
      </c>
      <c r="K31" s="32">
        <f>IF('Emissions Projection'!L31-'Emissions Projection'!K31&gt;0,0,'Emissions Projection'!L31-'Emissions Projection'!K31)</f>
        <v>0</v>
      </c>
      <c r="L31" s="32">
        <f>IF('Emissions Projection'!M31-'Emissions Projection'!L31&gt;0,0,'Emissions Projection'!M31-'Emissions Projection'!L31)</f>
        <v>0</v>
      </c>
      <c r="M31" s="32">
        <f>IF('Emissions Projection'!N31-'Emissions Projection'!M31&gt;0,0,'Emissions Projection'!N31-'Emissions Projection'!M31)</f>
        <v>0</v>
      </c>
      <c r="N31" s="32">
        <f>IF('Emissions Projection'!O31-'Emissions Projection'!N31&gt;0,0,'Emissions Projection'!O31-'Emissions Projection'!N31)</f>
        <v>0</v>
      </c>
      <c r="O31" s="32">
        <f>IF('Emissions Projection'!P31-'Emissions Projection'!O31&gt;0,0,'Emissions Projection'!P31-'Emissions Projection'!O31)</f>
        <v>0</v>
      </c>
      <c r="P31" s="32">
        <f>IF('Emissions Projection'!Q31-'Emissions Projection'!P31&gt;0,0,'Emissions Projection'!Q31-'Emissions Projection'!P31)</f>
        <v>0</v>
      </c>
      <c r="Q31" s="32">
        <f>IF('Emissions Projection'!R31-'Emissions Projection'!Q31&gt;0,0,'Emissions Projection'!R31-'Emissions Projection'!Q31)</f>
        <v>0</v>
      </c>
      <c r="R31" s="32">
        <f>IF('Emissions Projection'!S31-'Emissions Projection'!R31&gt;0,0,'Emissions Projection'!S31-'Emissions Projection'!R31)</f>
        <v>0</v>
      </c>
      <c r="S31" s="32">
        <f>IF('Emissions Projection'!T31-'Emissions Projection'!S31&gt;0,0,'Emissions Projection'!T31-'Emissions Projection'!S31)</f>
        <v>0</v>
      </c>
      <c r="T31" s="32">
        <f>IF('Emissions Projection'!U31-'Emissions Projection'!T31&gt;0,0,'Emissions Projection'!U31-'Emissions Projection'!T31)</f>
        <v>0</v>
      </c>
      <c r="U31" s="32">
        <f>IF('Emissions Projection'!V31-'Emissions Projection'!U31&gt;0,0,'Emissions Projection'!V31-'Emissions Projection'!U31)</f>
        <v>0</v>
      </c>
      <c r="V31" s="32">
        <f>IF('Emissions Projection'!W31-'Emissions Projection'!V31&gt;0,0,'Emissions Projection'!W31-'Emissions Projection'!V31)</f>
        <v>0</v>
      </c>
      <c r="W31" s="32">
        <f>IF('Emissions Projection'!X31-'Emissions Projection'!W31&gt;0,0,'Emissions Projection'!X31-'Emissions Projection'!W31)</f>
        <v>0</v>
      </c>
      <c r="X31" s="32">
        <f>IF('Emissions Projection'!Y31-'Emissions Projection'!X31&gt;0,0,'Emissions Projection'!Y31-'Emissions Projection'!X31)</f>
        <v>0</v>
      </c>
      <c r="Y31" s="32">
        <f>IF('Emissions Projection'!Z31-'Emissions Projection'!Y31&gt;0,0,'Emissions Projection'!Z31-'Emissions Projection'!Y31)</f>
        <v>0</v>
      </c>
      <c r="Z31" s="32">
        <f>IF('Emissions Projection'!AA31-'Emissions Projection'!Z31&gt;0,0,'Emissions Projection'!AA31-'Emissions Projection'!Z31)</f>
        <v>0</v>
      </c>
      <c r="AA31" s="32">
        <f>IF('Emissions Projection'!AB31-'Emissions Projection'!AA31&gt;0,0,'Emissions Projection'!AB31-'Emissions Projection'!AA31)</f>
        <v>0</v>
      </c>
      <c r="AB31" s="32">
        <f>IF('Emissions Projection'!AC31-'Emissions Projection'!AB31&gt;0,0,'Emissions Projection'!AC31-'Emissions Projection'!AB31)</f>
        <v>0</v>
      </c>
      <c r="AC31" s="32">
        <f>IF('Emissions Projection'!AD31-'Emissions Projection'!AC31&gt;0,0,'Emissions Projection'!AD31-'Emissions Projection'!AC31)</f>
        <v>0</v>
      </c>
      <c r="AD31" s="32">
        <f>IF('Emissions Projection'!AE31-'Emissions Projection'!AD31&gt;0,0,'Emissions Projection'!AE31-'Emissions Projection'!AD31)</f>
        <v>0</v>
      </c>
      <c r="AE31" s="32">
        <f>IF('Emissions Projection'!AF31-'Emissions Projection'!AE31&gt;0,0,'Emissions Projection'!AF31-'Emissions Projection'!AE31)</f>
        <v>0</v>
      </c>
    </row>
    <row r="32" spans="2:31" s="1" customFormat="1" x14ac:dyDescent="0.35">
      <c r="B32" s="31">
        <v>3</v>
      </c>
      <c r="C32" s="31" t="s">
        <v>27</v>
      </c>
      <c r="D32" s="32">
        <f>IF('Emissions Projection'!E32-'Emissions Projection'!D32&gt;0,0,'Emissions Projection'!E32-'Emissions Projection'!D32)</f>
        <v>0</v>
      </c>
      <c r="E32" s="32">
        <f>IF('Emissions Projection'!F32-'Emissions Projection'!E32&gt;0,0,'Emissions Projection'!F32-'Emissions Projection'!E32)</f>
        <v>0</v>
      </c>
      <c r="F32" s="32">
        <f>IF('Emissions Projection'!G32-'Emissions Projection'!F32&gt;0,0,'Emissions Projection'!G32-'Emissions Projection'!F32)</f>
        <v>0</v>
      </c>
      <c r="G32" s="32">
        <f>IF('Emissions Projection'!H32-'Emissions Projection'!G32&gt;0,0,'Emissions Projection'!H32-'Emissions Projection'!G32)</f>
        <v>0</v>
      </c>
      <c r="H32" s="32">
        <f>IF('Emissions Projection'!I32-'Emissions Projection'!H32&gt;0,0,'Emissions Projection'!I32-'Emissions Projection'!H32)</f>
        <v>0</v>
      </c>
      <c r="I32" s="32">
        <f>IF('Emissions Projection'!J32-'Emissions Projection'!I32&gt;0,0,'Emissions Projection'!J32-'Emissions Projection'!I32)</f>
        <v>0</v>
      </c>
      <c r="J32" s="32">
        <f>IF('Emissions Projection'!K32-'Emissions Projection'!J32&gt;0,0,'Emissions Projection'!K32-'Emissions Projection'!J32)</f>
        <v>0</v>
      </c>
      <c r="K32" s="32">
        <f>IF('Emissions Projection'!L32-'Emissions Projection'!K32&gt;0,0,'Emissions Projection'!L32-'Emissions Projection'!K32)</f>
        <v>0</v>
      </c>
      <c r="L32" s="32">
        <f>IF('Emissions Projection'!M32-'Emissions Projection'!L32&gt;0,0,'Emissions Projection'!M32-'Emissions Projection'!L32)</f>
        <v>0</v>
      </c>
      <c r="M32" s="32">
        <f>IF('Emissions Projection'!N32-'Emissions Projection'!M32&gt;0,0,'Emissions Projection'!N32-'Emissions Projection'!M32)</f>
        <v>0</v>
      </c>
      <c r="N32" s="32">
        <f>IF('Emissions Projection'!O32-'Emissions Projection'!N32&gt;0,0,'Emissions Projection'!O32-'Emissions Projection'!N32)</f>
        <v>0</v>
      </c>
      <c r="O32" s="32">
        <f>IF('Emissions Projection'!P32-'Emissions Projection'!O32&gt;0,0,'Emissions Projection'!P32-'Emissions Projection'!O32)</f>
        <v>0</v>
      </c>
      <c r="P32" s="32">
        <f>IF('Emissions Projection'!Q32-'Emissions Projection'!P32&gt;0,0,'Emissions Projection'!Q32-'Emissions Projection'!P32)</f>
        <v>0</v>
      </c>
      <c r="Q32" s="32">
        <f>IF('Emissions Projection'!R32-'Emissions Projection'!Q32&gt;0,0,'Emissions Projection'!R32-'Emissions Projection'!Q32)</f>
        <v>0</v>
      </c>
      <c r="R32" s="32">
        <f>IF('Emissions Projection'!S32-'Emissions Projection'!R32&gt;0,0,'Emissions Projection'!S32-'Emissions Projection'!R32)</f>
        <v>0</v>
      </c>
      <c r="S32" s="32">
        <f>IF('Emissions Projection'!T32-'Emissions Projection'!S32&gt;0,0,'Emissions Projection'!T32-'Emissions Projection'!S32)</f>
        <v>0</v>
      </c>
      <c r="T32" s="32">
        <f>IF('Emissions Projection'!U32-'Emissions Projection'!T32&gt;0,0,'Emissions Projection'!U32-'Emissions Projection'!T32)</f>
        <v>0</v>
      </c>
      <c r="U32" s="32">
        <f>IF('Emissions Projection'!V32-'Emissions Projection'!U32&gt;0,0,'Emissions Projection'!V32-'Emissions Projection'!U32)</f>
        <v>0</v>
      </c>
      <c r="V32" s="32">
        <f>IF('Emissions Projection'!W32-'Emissions Projection'!V32&gt;0,0,'Emissions Projection'!W32-'Emissions Projection'!V32)</f>
        <v>0</v>
      </c>
      <c r="W32" s="32">
        <f>IF('Emissions Projection'!X32-'Emissions Projection'!W32&gt;0,0,'Emissions Projection'!X32-'Emissions Projection'!W32)</f>
        <v>0</v>
      </c>
      <c r="X32" s="32">
        <f>IF('Emissions Projection'!Y32-'Emissions Projection'!X32&gt;0,0,'Emissions Projection'!Y32-'Emissions Projection'!X32)</f>
        <v>0</v>
      </c>
      <c r="Y32" s="32">
        <f>IF('Emissions Projection'!Z32-'Emissions Projection'!Y32&gt;0,0,'Emissions Projection'!Z32-'Emissions Projection'!Y32)</f>
        <v>0</v>
      </c>
      <c r="Z32" s="32">
        <f>IF('Emissions Projection'!AA32-'Emissions Projection'!Z32&gt;0,0,'Emissions Projection'!AA32-'Emissions Projection'!Z32)</f>
        <v>0</v>
      </c>
      <c r="AA32" s="32">
        <f>IF('Emissions Projection'!AB32-'Emissions Projection'!AA32&gt;0,0,'Emissions Projection'!AB32-'Emissions Projection'!AA32)</f>
        <v>0</v>
      </c>
      <c r="AB32" s="32">
        <f>IF('Emissions Projection'!AC32-'Emissions Projection'!AB32&gt;0,0,'Emissions Projection'!AC32-'Emissions Projection'!AB32)</f>
        <v>0</v>
      </c>
      <c r="AC32" s="32">
        <f>IF('Emissions Projection'!AD32-'Emissions Projection'!AC32&gt;0,0,'Emissions Projection'!AD32-'Emissions Projection'!AC32)</f>
        <v>0</v>
      </c>
      <c r="AD32" s="32">
        <f>IF('Emissions Projection'!AE32-'Emissions Projection'!AD32&gt;0,0,'Emissions Projection'!AE32-'Emissions Projection'!AD32)</f>
        <v>0</v>
      </c>
      <c r="AE32" s="32">
        <f>IF('Emissions Projection'!AF32-'Emissions Projection'!AE32&gt;0,0,'Emissions Projection'!AF32-'Emissions Projection'!AE32)</f>
        <v>0</v>
      </c>
    </row>
    <row r="33" spans="3:31" s="20" customFormat="1" x14ac:dyDescent="0.35">
      <c r="C33" s="20" t="s">
        <v>687</v>
      </c>
      <c r="D33" s="21">
        <f>SUM(D11:D32)</f>
        <v>0</v>
      </c>
      <c r="E33" s="21">
        <f t="shared" ref="E33:AE33" si="1">SUM(E11:E32)</f>
        <v>0</v>
      </c>
      <c r="F33" s="21">
        <f t="shared" si="1"/>
        <v>0</v>
      </c>
      <c r="G33" s="21">
        <f t="shared" si="1"/>
        <v>0</v>
      </c>
      <c r="H33" s="21">
        <f t="shared" si="1"/>
        <v>0</v>
      </c>
      <c r="I33" s="21">
        <f t="shared" si="1"/>
        <v>0</v>
      </c>
      <c r="J33" s="21">
        <f t="shared" si="1"/>
        <v>0</v>
      </c>
      <c r="K33" s="21">
        <f t="shared" si="1"/>
        <v>0</v>
      </c>
      <c r="L33" s="21">
        <f t="shared" si="1"/>
        <v>0</v>
      </c>
      <c r="M33" s="21">
        <f t="shared" si="1"/>
        <v>0</v>
      </c>
      <c r="N33" s="21">
        <f t="shared" si="1"/>
        <v>0</v>
      </c>
      <c r="O33" s="21">
        <f t="shared" si="1"/>
        <v>0</v>
      </c>
      <c r="P33" s="21">
        <f t="shared" si="1"/>
        <v>0</v>
      </c>
      <c r="Q33" s="21">
        <f t="shared" si="1"/>
        <v>0</v>
      </c>
      <c r="R33" s="21">
        <f t="shared" si="1"/>
        <v>0</v>
      </c>
      <c r="S33" s="21">
        <f t="shared" si="1"/>
        <v>0</v>
      </c>
      <c r="T33" s="21">
        <f t="shared" si="1"/>
        <v>0</v>
      </c>
      <c r="U33" s="21">
        <f t="shared" si="1"/>
        <v>0</v>
      </c>
      <c r="V33" s="21">
        <f t="shared" si="1"/>
        <v>0</v>
      </c>
      <c r="W33" s="21">
        <f t="shared" si="1"/>
        <v>0</v>
      </c>
      <c r="X33" s="21">
        <f t="shared" si="1"/>
        <v>0</v>
      </c>
      <c r="Y33" s="21">
        <f t="shared" si="1"/>
        <v>0</v>
      </c>
      <c r="Z33" s="21">
        <f t="shared" si="1"/>
        <v>0</v>
      </c>
      <c r="AA33" s="21">
        <f t="shared" si="1"/>
        <v>0</v>
      </c>
      <c r="AB33" s="21">
        <f t="shared" si="1"/>
        <v>0</v>
      </c>
      <c r="AC33" s="21">
        <f t="shared" si="1"/>
        <v>0</v>
      </c>
      <c r="AD33" s="21">
        <f t="shared" si="1"/>
        <v>0</v>
      </c>
      <c r="AE33" s="21">
        <f t="shared" si="1"/>
        <v>0</v>
      </c>
    </row>
    <row r="34" spans="3:31" s="1" customFormat="1" x14ac:dyDescent="0.35"/>
    <row r="35" spans="3:31" s="1" customFormat="1" x14ac:dyDescent="0.35">
      <c r="C35" s="34" t="s">
        <v>689</v>
      </c>
      <c r="D35" s="35">
        <f>SUM(D11:D15)</f>
        <v>0</v>
      </c>
      <c r="E35" s="35">
        <f t="shared" ref="E35:AE35" si="2">SUM(E11:E15)</f>
        <v>0</v>
      </c>
      <c r="F35" s="35">
        <f t="shared" si="2"/>
        <v>0</v>
      </c>
      <c r="G35" s="35">
        <f t="shared" si="2"/>
        <v>0</v>
      </c>
      <c r="H35" s="35">
        <f t="shared" si="2"/>
        <v>0</v>
      </c>
      <c r="I35" s="35">
        <f t="shared" si="2"/>
        <v>0</v>
      </c>
      <c r="J35" s="35">
        <f t="shared" si="2"/>
        <v>0</v>
      </c>
      <c r="K35" s="35">
        <f t="shared" si="2"/>
        <v>0</v>
      </c>
      <c r="L35" s="35">
        <f t="shared" si="2"/>
        <v>0</v>
      </c>
      <c r="M35" s="35">
        <f t="shared" si="2"/>
        <v>0</v>
      </c>
      <c r="N35" s="35">
        <f t="shared" si="2"/>
        <v>0</v>
      </c>
      <c r="O35" s="35">
        <f t="shared" si="2"/>
        <v>0</v>
      </c>
      <c r="P35" s="35">
        <f t="shared" si="2"/>
        <v>0</v>
      </c>
      <c r="Q35" s="35">
        <f t="shared" si="2"/>
        <v>0</v>
      </c>
      <c r="R35" s="35">
        <f t="shared" si="2"/>
        <v>0</v>
      </c>
      <c r="S35" s="35">
        <f t="shared" si="2"/>
        <v>0</v>
      </c>
      <c r="T35" s="35">
        <f t="shared" si="2"/>
        <v>0</v>
      </c>
      <c r="U35" s="35">
        <f t="shared" si="2"/>
        <v>0</v>
      </c>
      <c r="V35" s="35">
        <f t="shared" si="2"/>
        <v>0</v>
      </c>
      <c r="W35" s="35">
        <f t="shared" si="2"/>
        <v>0</v>
      </c>
      <c r="X35" s="35">
        <f t="shared" si="2"/>
        <v>0</v>
      </c>
      <c r="Y35" s="35">
        <f t="shared" si="2"/>
        <v>0</v>
      </c>
      <c r="Z35" s="35">
        <f t="shared" si="2"/>
        <v>0</v>
      </c>
      <c r="AA35" s="35">
        <f t="shared" si="2"/>
        <v>0</v>
      </c>
      <c r="AB35" s="35">
        <f t="shared" si="2"/>
        <v>0</v>
      </c>
      <c r="AC35" s="35">
        <f t="shared" si="2"/>
        <v>0</v>
      </c>
      <c r="AD35" s="35">
        <f t="shared" si="2"/>
        <v>0</v>
      </c>
      <c r="AE35" s="35">
        <f t="shared" si="2"/>
        <v>0</v>
      </c>
    </row>
    <row r="36" spans="3:31" s="1" customFormat="1" x14ac:dyDescent="0.35">
      <c r="C36" s="34" t="s">
        <v>690</v>
      </c>
      <c r="D36" s="35">
        <f>SUM(D16:D18)</f>
        <v>0</v>
      </c>
      <c r="E36" s="35">
        <f t="shared" ref="E36:AE36" si="3">SUM(E16:E18)</f>
        <v>0</v>
      </c>
      <c r="F36" s="35">
        <f t="shared" si="3"/>
        <v>0</v>
      </c>
      <c r="G36" s="35">
        <f t="shared" si="3"/>
        <v>0</v>
      </c>
      <c r="H36" s="35">
        <f t="shared" si="3"/>
        <v>0</v>
      </c>
      <c r="I36" s="35">
        <f t="shared" si="3"/>
        <v>0</v>
      </c>
      <c r="J36" s="35">
        <f t="shared" si="3"/>
        <v>0</v>
      </c>
      <c r="K36" s="35">
        <f t="shared" si="3"/>
        <v>0</v>
      </c>
      <c r="L36" s="35">
        <f t="shared" si="3"/>
        <v>0</v>
      </c>
      <c r="M36" s="35">
        <f t="shared" si="3"/>
        <v>0</v>
      </c>
      <c r="N36" s="35">
        <f t="shared" si="3"/>
        <v>0</v>
      </c>
      <c r="O36" s="35">
        <f t="shared" si="3"/>
        <v>0</v>
      </c>
      <c r="P36" s="35">
        <f t="shared" si="3"/>
        <v>0</v>
      </c>
      <c r="Q36" s="35">
        <f t="shared" si="3"/>
        <v>0</v>
      </c>
      <c r="R36" s="35">
        <f t="shared" si="3"/>
        <v>0</v>
      </c>
      <c r="S36" s="35">
        <f t="shared" si="3"/>
        <v>0</v>
      </c>
      <c r="T36" s="35">
        <f t="shared" si="3"/>
        <v>0</v>
      </c>
      <c r="U36" s="35">
        <f t="shared" si="3"/>
        <v>0</v>
      </c>
      <c r="V36" s="35">
        <f t="shared" si="3"/>
        <v>0</v>
      </c>
      <c r="W36" s="35">
        <f t="shared" si="3"/>
        <v>0</v>
      </c>
      <c r="X36" s="35">
        <f t="shared" si="3"/>
        <v>0</v>
      </c>
      <c r="Y36" s="35">
        <f t="shared" si="3"/>
        <v>0</v>
      </c>
      <c r="Z36" s="35">
        <f t="shared" si="3"/>
        <v>0</v>
      </c>
      <c r="AA36" s="35">
        <f t="shared" si="3"/>
        <v>0</v>
      </c>
      <c r="AB36" s="35">
        <f t="shared" si="3"/>
        <v>0</v>
      </c>
      <c r="AC36" s="35">
        <f t="shared" si="3"/>
        <v>0</v>
      </c>
      <c r="AD36" s="35">
        <f t="shared" si="3"/>
        <v>0</v>
      </c>
      <c r="AE36" s="35">
        <f t="shared" si="3"/>
        <v>0</v>
      </c>
    </row>
    <row r="37" spans="3:31" s="1" customFormat="1" x14ac:dyDescent="0.35">
      <c r="C37" s="34" t="s">
        <v>691</v>
      </c>
      <c r="D37" s="35">
        <f>SUM(D19:D28)</f>
        <v>0</v>
      </c>
      <c r="E37" s="35">
        <f t="shared" ref="E37:AE37" si="4">SUM(E19:E28)</f>
        <v>0</v>
      </c>
      <c r="F37" s="35">
        <f t="shared" si="4"/>
        <v>0</v>
      </c>
      <c r="G37" s="35">
        <f t="shared" si="4"/>
        <v>0</v>
      </c>
      <c r="H37" s="35">
        <f t="shared" si="4"/>
        <v>0</v>
      </c>
      <c r="I37" s="35">
        <f t="shared" si="4"/>
        <v>0</v>
      </c>
      <c r="J37" s="35">
        <f t="shared" si="4"/>
        <v>0</v>
      </c>
      <c r="K37" s="35">
        <f t="shared" si="4"/>
        <v>0</v>
      </c>
      <c r="L37" s="35">
        <f t="shared" si="4"/>
        <v>0</v>
      </c>
      <c r="M37" s="35">
        <f t="shared" si="4"/>
        <v>0</v>
      </c>
      <c r="N37" s="35">
        <f t="shared" si="4"/>
        <v>0</v>
      </c>
      <c r="O37" s="35">
        <f t="shared" si="4"/>
        <v>0</v>
      </c>
      <c r="P37" s="35">
        <f t="shared" si="4"/>
        <v>0</v>
      </c>
      <c r="Q37" s="35">
        <f t="shared" si="4"/>
        <v>0</v>
      </c>
      <c r="R37" s="35">
        <f t="shared" si="4"/>
        <v>0</v>
      </c>
      <c r="S37" s="35">
        <f t="shared" si="4"/>
        <v>0</v>
      </c>
      <c r="T37" s="35">
        <f t="shared" si="4"/>
        <v>0</v>
      </c>
      <c r="U37" s="35">
        <f t="shared" si="4"/>
        <v>0</v>
      </c>
      <c r="V37" s="35">
        <f t="shared" si="4"/>
        <v>0</v>
      </c>
      <c r="W37" s="35">
        <f t="shared" si="4"/>
        <v>0</v>
      </c>
      <c r="X37" s="35">
        <f t="shared" si="4"/>
        <v>0</v>
      </c>
      <c r="Y37" s="35">
        <f t="shared" si="4"/>
        <v>0</v>
      </c>
      <c r="Z37" s="35">
        <f t="shared" si="4"/>
        <v>0</v>
      </c>
      <c r="AA37" s="35">
        <f t="shared" si="4"/>
        <v>0</v>
      </c>
      <c r="AB37" s="35">
        <f t="shared" si="4"/>
        <v>0</v>
      </c>
      <c r="AC37" s="35">
        <f t="shared" si="4"/>
        <v>0</v>
      </c>
      <c r="AD37" s="35">
        <f t="shared" si="4"/>
        <v>0</v>
      </c>
      <c r="AE37" s="35">
        <f t="shared" si="4"/>
        <v>0</v>
      </c>
    </row>
    <row r="38" spans="3:31" s="1" customFormat="1" x14ac:dyDescent="0.35"/>
    <row r="39" spans="3:31" s="1" customFormat="1" x14ac:dyDescent="0.35"/>
    <row r="40" spans="3:31" s="1" customFormat="1" x14ac:dyDescent="0.35"/>
    <row r="41" spans="3:31" s="1" customFormat="1" x14ac:dyDescent="0.35"/>
    <row r="42" spans="3:31" s="1" customFormat="1" x14ac:dyDescent="0.35"/>
    <row r="43" spans="3:31" s="1" customFormat="1" x14ac:dyDescent="0.35"/>
    <row r="44" spans="3:31" s="1" customFormat="1" x14ac:dyDescent="0.35"/>
    <row r="45" spans="3:31" s="1" customFormat="1" x14ac:dyDescent="0.35"/>
    <row r="46" spans="3:31" s="1" customFormat="1" x14ac:dyDescent="0.35"/>
    <row r="47" spans="3:31" s="1" customFormat="1" x14ac:dyDescent="0.35"/>
    <row r="48" spans="3:31" s="1" customFormat="1" x14ac:dyDescent="0.35"/>
    <row r="49" s="1" customFormat="1" x14ac:dyDescent="0.35"/>
    <row r="50" s="1" customFormat="1" x14ac:dyDescent="0.35"/>
    <row r="51" s="1" customFormat="1" x14ac:dyDescent="0.35"/>
    <row r="52" s="1" customFormat="1" hidden="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s="1" customFormat="1" hidden="1" x14ac:dyDescent="0.35"/>
    <row r="59" s="1" customFormat="1" hidden="1" x14ac:dyDescent="0.35"/>
    <row r="60" s="1" customFormat="1" hidden="1" x14ac:dyDescent="0.35"/>
    <row r="61" s="1" customFormat="1" hidden="1" x14ac:dyDescent="0.35"/>
  </sheetData>
  <mergeCells count="1">
    <mergeCell ref="B3:G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32CED-9E48-4250-B80E-5982B34A033A}">
  <sheetPr>
    <tabColor theme="4"/>
  </sheetPr>
  <dimension ref="A1:N77"/>
  <sheetViews>
    <sheetView zoomScale="90" zoomScaleNormal="90" workbookViewId="0"/>
  </sheetViews>
  <sheetFormatPr defaultColWidth="0" defaultRowHeight="14.5" zeroHeight="1" x14ac:dyDescent="0.35"/>
  <cols>
    <col min="1" max="1" width="3.08984375" style="1" customWidth="1"/>
    <col min="2" max="14" width="8.81640625" style="1" customWidth="1"/>
    <col min="15" max="16384" width="8.81640625" style="1" hidden="1"/>
  </cols>
  <sheetData>
    <row r="1" spans="1:13" s="14" customFormat="1" ht="27" customHeight="1" x14ac:dyDescent="0.55000000000000004">
      <c r="A1" s="15" t="s">
        <v>790</v>
      </c>
    </row>
    <row r="2" spans="1:13" x14ac:dyDescent="0.35"/>
    <row r="3" spans="1:13" x14ac:dyDescent="0.35">
      <c r="B3" s="144" t="s">
        <v>668</v>
      </c>
      <c r="C3" s="144"/>
      <c r="D3" s="144"/>
      <c r="E3" s="144"/>
      <c r="F3" s="144"/>
      <c r="G3" s="144"/>
      <c r="H3" s="144"/>
      <c r="I3" s="144"/>
      <c r="J3" s="144"/>
      <c r="K3" s="144"/>
      <c r="L3" s="144"/>
      <c r="M3" s="144"/>
    </row>
    <row r="4" spans="1:13" x14ac:dyDescent="0.35">
      <c r="B4" s="144"/>
      <c r="C4" s="144"/>
      <c r="D4" s="144"/>
      <c r="E4" s="144"/>
      <c r="F4" s="144"/>
      <c r="G4" s="144"/>
      <c r="H4" s="144"/>
      <c r="I4" s="144"/>
      <c r="J4" s="144"/>
      <c r="K4" s="144"/>
      <c r="L4" s="144"/>
      <c r="M4" s="144"/>
    </row>
    <row r="5" spans="1:13" x14ac:dyDescent="0.35">
      <c r="B5" s="144"/>
      <c r="C5" s="144"/>
      <c r="D5" s="144"/>
      <c r="E5" s="144"/>
      <c r="F5" s="144"/>
      <c r="G5" s="144"/>
      <c r="H5" s="144"/>
      <c r="I5" s="144"/>
      <c r="J5" s="144"/>
      <c r="K5" s="144"/>
      <c r="L5" s="144"/>
      <c r="M5" s="144"/>
    </row>
    <row r="6" spans="1:13" x14ac:dyDescent="0.35">
      <c r="B6" s="144"/>
      <c r="C6" s="144"/>
      <c r="D6" s="144"/>
      <c r="E6" s="144"/>
      <c r="F6" s="144"/>
      <c r="G6" s="144"/>
      <c r="H6" s="144"/>
      <c r="I6" s="144"/>
      <c r="J6" s="144"/>
      <c r="K6" s="144"/>
      <c r="L6" s="144"/>
      <c r="M6" s="144"/>
    </row>
    <row r="7" spans="1:13" x14ac:dyDescent="0.35">
      <c r="B7" s="144"/>
      <c r="C7" s="144"/>
      <c r="D7" s="144"/>
      <c r="E7" s="144"/>
      <c r="F7" s="144"/>
      <c r="G7" s="144"/>
      <c r="H7" s="144"/>
      <c r="I7" s="144"/>
      <c r="J7" s="144"/>
      <c r="K7" s="144"/>
      <c r="L7" s="144"/>
      <c r="M7" s="144"/>
    </row>
    <row r="8" spans="1:13" x14ac:dyDescent="0.35"/>
    <row r="9" spans="1:13" x14ac:dyDescent="0.35">
      <c r="B9" s="39" t="s">
        <v>669</v>
      </c>
    </row>
    <row r="10" spans="1:13" ht="35.25" customHeight="1" x14ac:dyDescent="0.35">
      <c r="B10" s="145" t="s">
        <v>797</v>
      </c>
      <c r="C10" s="145"/>
      <c r="D10" s="145"/>
      <c r="E10" s="145"/>
      <c r="F10" s="145"/>
      <c r="G10" s="145"/>
      <c r="H10" s="145"/>
      <c r="I10" s="145"/>
      <c r="J10" s="145"/>
      <c r="K10" s="145"/>
      <c r="L10" s="145"/>
      <c r="M10" s="145"/>
    </row>
    <row r="11" spans="1:13" ht="60.75" customHeight="1" x14ac:dyDescent="0.35">
      <c r="B11" s="145" t="s">
        <v>798</v>
      </c>
      <c r="C11" s="145"/>
      <c r="D11" s="145"/>
      <c r="E11" s="145"/>
      <c r="F11" s="145"/>
      <c r="G11" s="145"/>
      <c r="H11" s="145"/>
      <c r="I11" s="145"/>
      <c r="J11" s="145"/>
      <c r="K11" s="145"/>
      <c r="L11" s="145"/>
      <c r="M11" s="145"/>
    </row>
    <row r="12" spans="1:13" x14ac:dyDescent="0.35">
      <c r="B12" s="41"/>
    </row>
    <row r="13" spans="1:13" x14ac:dyDescent="0.35">
      <c r="B13" s="39" t="s">
        <v>670</v>
      </c>
    </row>
    <row r="14" spans="1:13" ht="115.5" customHeight="1" x14ac:dyDescent="0.35">
      <c r="B14" s="145" t="s">
        <v>719</v>
      </c>
      <c r="C14" s="145"/>
      <c r="D14" s="145"/>
      <c r="E14" s="145"/>
      <c r="F14" s="145"/>
      <c r="G14" s="145"/>
      <c r="H14" s="145"/>
      <c r="I14" s="145"/>
      <c r="J14" s="145"/>
      <c r="K14" s="145"/>
      <c r="L14" s="145"/>
      <c r="M14" s="145"/>
    </row>
    <row r="15" spans="1:13" ht="20.25" customHeight="1" x14ac:dyDescent="0.35">
      <c r="B15" s="145" t="s">
        <v>718</v>
      </c>
      <c r="C15" s="145"/>
      <c r="D15" s="145"/>
      <c r="E15" s="145"/>
      <c r="F15" s="145"/>
      <c r="G15" s="145"/>
      <c r="H15" s="145"/>
      <c r="I15" s="145"/>
      <c r="J15" s="145"/>
      <c r="K15" s="145"/>
      <c r="L15" s="145"/>
      <c r="M15" s="145"/>
    </row>
    <row r="16" spans="1:13" ht="39.75" customHeight="1" x14ac:dyDescent="0.35">
      <c r="B16" s="145" t="s">
        <v>800</v>
      </c>
      <c r="C16" s="145"/>
      <c r="D16" s="145"/>
      <c r="E16" s="145"/>
      <c r="F16" s="145"/>
      <c r="G16" s="145"/>
      <c r="H16" s="145"/>
      <c r="I16" s="145"/>
      <c r="J16" s="145"/>
      <c r="K16" s="145"/>
      <c r="L16" s="145"/>
      <c r="M16" s="145"/>
    </row>
    <row r="17" spans="2:13" x14ac:dyDescent="0.35">
      <c r="B17" s="41"/>
    </row>
    <row r="18" spans="2:13" x14ac:dyDescent="0.35">
      <c r="B18" s="41"/>
    </row>
    <row r="19" spans="2:13" x14ac:dyDescent="0.35">
      <c r="B19" s="41"/>
    </row>
    <row r="20" spans="2:13" x14ac:dyDescent="0.35">
      <c r="B20" s="41"/>
    </row>
    <row r="21" spans="2:13" x14ac:dyDescent="0.35">
      <c r="B21" s="41"/>
    </row>
    <row r="22" spans="2:13" x14ac:dyDescent="0.35"/>
    <row r="23" spans="2:13" ht="14.5" customHeight="1" x14ac:dyDescent="0.35">
      <c r="B23" s="20" t="s">
        <v>805</v>
      </c>
    </row>
    <row r="24" spans="2:13" ht="14.5" customHeight="1" x14ac:dyDescent="0.35">
      <c r="B24" s="149" t="s">
        <v>809</v>
      </c>
      <c r="C24" s="149"/>
      <c r="D24" s="149"/>
      <c r="E24" s="149"/>
      <c r="F24" s="149"/>
      <c r="G24" s="149"/>
      <c r="H24" s="149"/>
      <c r="I24" s="149"/>
      <c r="J24" s="149"/>
      <c r="K24" s="149"/>
      <c r="L24" s="149"/>
      <c r="M24" s="149"/>
    </row>
    <row r="25" spans="2:13" x14ac:dyDescent="0.35">
      <c r="B25" s="149"/>
      <c r="C25" s="149"/>
      <c r="D25" s="149"/>
      <c r="E25" s="149"/>
      <c r="F25" s="149"/>
      <c r="G25" s="149"/>
      <c r="H25" s="149"/>
      <c r="I25" s="149"/>
      <c r="J25" s="149"/>
      <c r="K25" s="149"/>
      <c r="L25" s="149"/>
      <c r="M25" s="149"/>
    </row>
    <row r="26" spans="2:13" x14ac:dyDescent="0.35">
      <c r="B26" s="149"/>
      <c r="C26" s="149"/>
      <c r="D26" s="149"/>
      <c r="E26" s="149"/>
      <c r="F26" s="149"/>
      <c r="G26" s="149"/>
      <c r="H26" s="149"/>
      <c r="I26" s="149"/>
      <c r="J26" s="149"/>
      <c r="K26" s="149"/>
      <c r="L26" s="149"/>
      <c r="M26" s="149"/>
    </row>
    <row r="27" spans="2:13" x14ac:dyDescent="0.35">
      <c r="B27" s="149"/>
      <c r="C27" s="149"/>
      <c r="D27" s="149"/>
      <c r="E27" s="149"/>
      <c r="F27" s="149"/>
      <c r="G27" s="149"/>
      <c r="H27" s="149"/>
      <c r="I27" s="149"/>
      <c r="J27" s="149"/>
      <c r="K27" s="149"/>
      <c r="L27" s="149"/>
      <c r="M27" s="149"/>
    </row>
    <row r="28" spans="2:13" x14ac:dyDescent="0.35">
      <c r="B28" s="149"/>
      <c r="C28" s="149"/>
      <c r="D28" s="149"/>
      <c r="E28" s="149"/>
      <c r="F28" s="149"/>
      <c r="G28" s="149"/>
      <c r="H28" s="149"/>
      <c r="I28" s="149"/>
      <c r="J28" s="149"/>
      <c r="K28" s="149"/>
      <c r="L28" s="149"/>
      <c r="M28" s="149"/>
    </row>
    <row r="29" spans="2:13" ht="14.5" customHeight="1" x14ac:dyDescent="0.35">
      <c r="B29" s="149"/>
      <c r="C29" s="149"/>
      <c r="D29" s="149"/>
      <c r="E29" s="149"/>
      <c r="F29" s="149"/>
      <c r="G29" s="149"/>
      <c r="H29" s="149"/>
      <c r="I29" s="149"/>
      <c r="J29" s="149"/>
      <c r="K29" s="149"/>
      <c r="L29" s="149"/>
      <c r="M29" s="149"/>
    </row>
    <row r="30" spans="2:13" ht="30.5" customHeight="1" x14ac:dyDescent="0.35">
      <c r="B30" s="150" t="s">
        <v>806</v>
      </c>
      <c r="C30" s="150"/>
      <c r="D30" s="150"/>
      <c r="E30" s="150"/>
      <c r="F30" s="150"/>
      <c r="G30" s="150"/>
      <c r="H30" s="150"/>
      <c r="I30" s="150"/>
      <c r="J30" s="150"/>
      <c r="K30" s="150"/>
      <c r="L30" s="150"/>
      <c r="M30" s="150"/>
    </row>
    <row r="31" spans="2:13" ht="14.5" customHeight="1" x14ac:dyDescent="0.35">
      <c r="B31" s="147" t="s">
        <v>807</v>
      </c>
      <c r="C31" s="147"/>
      <c r="D31" s="147"/>
      <c r="E31" s="147"/>
      <c r="F31" s="147"/>
      <c r="G31" s="147"/>
      <c r="H31" s="147"/>
      <c r="I31" s="147"/>
      <c r="J31" s="147"/>
      <c r="K31" s="120"/>
    </row>
    <row r="32" spans="2:13" ht="14.5" customHeight="1" x14ac:dyDescent="0.35">
      <c r="B32" s="147" t="s">
        <v>810</v>
      </c>
      <c r="C32" s="147"/>
      <c r="D32" s="147"/>
      <c r="E32" s="147"/>
      <c r="F32" s="147"/>
      <c r="G32" s="147"/>
      <c r="H32" s="147"/>
      <c r="I32" s="121"/>
      <c r="J32" s="121"/>
      <c r="K32" s="120"/>
    </row>
    <row r="33" spans="2:13" ht="14.5" customHeight="1" x14ac:dyDescent="0.35">
      <c r="B33" s="121"/>
      <c r="C33" s="121"/>
      <c r="D33" s="121"/>
      <c r="E33" s="121"/>
      <c r="F33" s="121"/>
      <c r="G33" s="121"/>
      <c r="H33" s="121"/>
      <c r="I33" s="121"/>
      <c r="J33" s="121"/>
      <c r="K33" s="120"/>
    </row>
    <row r="34" spans="2:13" ht="14.5" customHeight="1" x14ac:dyDescent="0.35">
      <c r="B34" s="151" t="s">
        <v>808</v>
      </c>
      <c r="C34" s="151"/>
      <c r="D34" s="151"/>
      <c r="E34" s="151"/>
      <c r="F34" s="151"/>
      <c r="G34" s="151"/>
      <c r="H34" s="151"/>
      <c r="I34" s="151"/>
      <c r="J34" s="151"/>
      <c r="K34" s="151"/>
      <c r="L34" s="151"/>
      <c r="M34" s="151"/>
    </row>
    <row r="35" spans="2:13" ht="14.5" customHeight="1" x14ac:dyDescent="0.35">
      <c r="B35" s="151"/>
      <c r="C35" s="151"/>
      <c r="D35" s="151"/>
      <c r="E35" s="151"/>
      <c r="F35" s="151"/>
      <c r="G35" s="151"/>
      <c r="H35" s="151"/>
      <c r="I35" s="151"/>
      <c r="J35" s="151"/>
      <c r="K35" s="151"/>
      <c r="L35" s="151"/>
      <c r="M35" s="151"/>
    </row>
    <row r="36" spans="2:13" ht="14.5" customHeight="1" x14ac:dyDescent="0.35">
      <c r="B36" s="151"/>
      <c r="C36" s="151"/>
      <c r="D36" s="151"/>
      <c r="E36" s="151"/>
      <c r="F36" s="151"/>
      <c r="G36" s="151"/>
      <c r="H36" s="151"/>
      <c r="I36" s="151"/>
      <c r="J36" s="151"/>
      <c r="K36" s="151"/>
      <c r="L36" s="151"/>
      <c r="M36" s="151"/>
    </row>
    <row r="37" spans="2:13" ht="33" customHeight="1" x14ac:dyDescent="0.35">
      <c r="B37" s="151"/>
      <c r="C37" s="151"/>
      <c r="D37" s="151"/>
      <c r="E37" s="151"/>
      <c r="F37" s="151"/>
      <c r="G37" s="151"/>
      <c r="H37" s="151"/>
      <c r="I37" s="151"/>
      <c r="J37" s="151"/>
      <c r="K37" s="151"/>
      <c r="L37" s="151"/>
      <c r="M37" s="151"/>
    </row>
    <row r="38" spans="2:13" ht="14.5" customHeight="1" x14ac:dyDescent="0.35">
      <c r="B38" s="121"/>
      <c r="C38" s="121"/>
      <c r="D38" s="121"/>
      <c r="E38" s="121"/>
      <c r="F38" s="121"/>
      <c r="G38" s="121"/>
      <c r="H38" s="121"/>
      <c r="I38" s="121"/>
      <c r="J38" s="121"/>
      <c r="K38" s="120"/>
    </row>
    <row r="39" spans="2:13" ht="14.5" customHeight="1" x14ac:dyDescent="0.35">
      <c r="B39" s="39" t="s">
        <v>671</v>
      </c>
    </row>
    <row r="40" spans="2:13" ht="14.5" customHeight="1" x14ac:dyDescent="0.35">
      <c r="B40" s="42" t="s">
        <v>675</v>
      </c>
    </row>
    <row r="41" spans="2:13" x14ac:dyDescent="0.35">
      <c r="B41" s="42" t="s">
        <v>676</v>
      </c>
    </row>
    <row r="42" spans="2:13" x14ac:dyDescent="0.35">
      <c r="B42" s="43"/>
    </row>
    <row r="43" spans="2:13" ht="18.75" customHeight="1" x14ac:dyDescent="0.35">
      <c r="B43" s="39" t="s">
        <v>678</v>
      </c>
      <c r="C43" s="40"/>
      <c r="D43" s="40"/>
      <c r="E43" s="40"/>
      <c r="F43" s="40"/>
      <c r="G43" s="40"/>
      <c r="H43" s="40"/>
      <c r="I43" s="40"/>
      <c r="J43" s="40"/>
      <c r="K43" s="40"/>
      <c r="L43" s="40"/>
      <c r="M43" s="40"/>
    </row>
    <row r="44" spans="2:13" ht="18.75" customHeight="1" x14ac:dyDescent="0.35">
      <c r="B44" s="148" t="s">
        <v>679</v>
      </c>
      <c r="C44" s="148"/>
      <c r="D44" s="148"/>
      <c r="E44" s="148"/>
      <c r="F44" s="148"/>
      <c r="G44" s="148"/>
      <c r="H44" s="148"/>
      <c r="I44" s="148"/>
      <c r="J44" s="148"/>
      <c r="K44" s="148"/>
      <c r="L44" s="148"/>
      <c r="M44" s="148"/>
    </row>
    <row r="45" spans="2:13" ht="46.5" customHeight="1" x14ac:dyDescent="0.35">
      <c r="B45" s="145" t="s">
        <v>795</v>
      </c>
      <c r="C45" s="145"/>
      <c r="D45" s="145"/>
      <c r="E45" s="145"/>
      <c r="F45" s="145"/>
      <c r="G45" s="145"/>
      <c r="H45" s="145"/>
      <c r="I45" s="145"/>
      <c r="J45" s="145"/>
      <c r="K45" s="145"/>
      <c r="L45" s="145"/>
      <c r="M45" s="145"/>
    </row>
    <row r="46" spans="2:13" ht="69.5" customHeight="1" x14ac:dyDescent="0.35">
      <c r="B46" s="145" t="s">
        <v>803</v>
      </c>
      <c r="C46" s="145"/>
      <c r="D46" s="145"/>
      <c r="E46" s="145"/>
      <c r="F46" s="145"/>
      <c r="G46" s="145"/>
      <c r="H46" s="145"/>
      <c r="I46" s="145"/>
      <c r="J46" s="145"/>
      <c r="K46" s="145"/>
      <c r="L46" s="145"/>
      <c r="M46" s="145"/>
    </row>
    <row r="47" spans="2:13" ht="19.5" customHeight="1" x14ac:dyDescent="0.35">
      <c r="B47" s="40"/>
      <c r="C47" s="40"/>
      <c r="D47" s="40"/>
      <c r="E47" s="40"/>
      <c r="F47" s="40"/>
      <c r="G47" s="40"/>
      <c r="H47" s="40"/>
      <c r="I47" s="40"/>
      <c r="J47" s="40"/>
      <c r="K47" s="40"/>
      <c r="L47" s="40"/>
      <c r="M47" s="40"/>
    </row>
    <row r="48" spans="2:13" ht="46.5" customHeight="1" x14ac:dyDescent="0.35">
      <c r="B48" s="145" t="s">
        <v>799</v>
      </c>
      <c r="C48" s="145"/>
      <c r="D48" s="145"/>
      <c r="E48" s="145"/>
      <c r="F48" s="145"/>
      <c r="G48" s="145"/>
      <c r="H48" s="145"/>
      <c r="I48" s="145"/>
      <c r="J48" s="145"/>
      <c r="K48" s="145"/>
      <c r="L48" s="145"/>
      <c r="M48" s="145"/>
    </row>
    <row r="49" spans="2:13" ht="12.75" customHeight="1" x14ac:dyDescent="0.35">
      <c r="B49" s="40"/>
      <c r="C49" s="40"/>
      <c r="D49" s="40"/>
      <c r="E49" s="40"/>
      <c r="F49" s="40"/>
      <c r="G49" s="40"/>
      <c r="H49" s="40"/>
      <c r="I49" s="40"/>
      <c r="J49" s="40"/>
      <c r="K49" s="40"/>
      <c r="L49" s="40"/>
      <c r="M49" s="40"/>
    </row>
    <row r="50" spans="2:13" ht="33.75" customHeight="1" x14ac:dyDescent="0.35">
      <c r="B50" s="145" t="s">
        <v>740</v>
      </c>
      <c r="C50" s="145"/>
      <c r="D50" s="145"/>
      <c r="E50" s="145"/>
      <c r="F50" s="145"/>
      <c r="G50" s="145"/>
      <c r="H50" s="145"/>
      <c r="I50" s="145"/>
      <c r="J50" s="145"/>
      <c r="K50" s="145"/>
      <c r="L50" s="145"/>
      <c r="M50" s="145"/>
    </row>
    <row r="51" spans="2:13" ht="18.75" customHeight="1" x14ac:dyDescent="0.35">
      <c r="B51" s="40"/>
      <c r="C51" s="44"/>
      <c r="D51" s="44"/>
      <c r="E51" s="44"/>
      <c r="F51" s="44"/>
      <c r="G51" s="44"/>
      <c r="H51" s="44"/>
      <c r="I51" s="44"/>
      <c r="J51" s="44"/>
      <c r="K51" s="44"/>
      <c r="L51" s="44"/>
      <c r="M51" s="44"/>
    </row>
    <row r="52" spans="2:13" ht="56.5" customHeight="1" x14ac:dyDescent="0.35">
      <c r="B52" s="146" t="s">
        <v>796</v>
      </c>
      <c r="C52" s="146"/>
      <c r="D52" s="146"/>
      <c r="E52" s="146"/>
      <c r="F52" s="146"/>
      <c r="G52" s="146"/>
      <c r="H52" s="146"/>
      <c r="I52" s="146"/>
      <c r="J52" s="146"/>
      <c r="K52" s="146"/>
      <c r="L52" s="146"/>
      <c r="M52" s="146"/>
    </row>
    <row r="53" spans="2:13" ht="18.75" customHeight="1" x14ac:dyDescent="0.35">
      <c r="B53" s="44"/>
      <c r="C53" s="44"/>
      <c r="D53" s="44"/>
      <c r="E53" s="44"/>
      <c r="F53" s="44"/>
      <c r="G53" s="44"/>
      <c r="H53" s="44"/>
      <c r="I53" s="44"/>
      <c r="J53" s="44"/>
      <c r="K53" s="44"/>
      <c r="L53" s="44"/>
      <c r="M53" s="44"/>
    </row>
    <row r="54" spans="2:13" ht="14.5" customHeight="1" x14ac:dyDescent="0.35">
      <c r="B54" s="145" t="s">
        <v>794</v>
      </c>
      <c r="C54" s="145"/>
      <c r="D54" s="145"/>
      <c r="E54" s="145"/>
      <c r="F54" s="145"/>
      <c r="G54" s="145"/>
      <c r="H54" s="145"/>
      <c r="I54" s="145"/>
      <c r="J54" s="145"/>
      <c r="K54" s="145"/>
      <c r="L54" s="145"/>
      <c r="M54" s="145"/>
    </row>
    <row r="55" spans="2:13" x14ac:dyDescent="0.35">
      <c r="B55" s="40"/>
      <c r="C55" s="40"/>
      <c r="D55" s="40"/>
      <c r="E55" s="40"/>
      <c r="F55" s="40"/>
      <c r="G55" s="40"/>
      <c r="H55" s="40"/>
      <c r="I55" s="40"/>
      <c r="J55" s="40"/>
      <c r="K55" s="40"/>
      <c r="L55" s="40"/>
      <c r="M55" s="40"/>
    </row>
    <row r="56" spans="2:13" x14ac:dyDescent="0.35">
      <c r="B56" s="39" t="s">
        <v>708</v>
      </c>
    </row>
    <row r="57" spans="2:13" x14ac:dyDescent="0.35">
      <c r="B57" s="43" t="s">
        <v>709</v>
      </c>
    </row>
    <row r="58" spans="2:13" x14ac:dyDescent="0.35">
      <c r="B58" s="43" t="s">
        <v>710</v>
      </c>
    </row>
    <row r="59" spans="2:13" x14ac:dyDescent="0.35">
      <c r="B59" s="43" t="s">
        <v>711</v>
      </c>
    </row>
    <row r="60" spans="2:13" x14ac:dyDescent="0.35">
      <c r="B60" s="43"/>
    </row>
    <row r="61" spans="2:13" x14ac:dyDescent="0.35">
      <c r="B61" s="39" t="s">
        <v>672</v>
      </c>
    </row>
    <row r="62" spans="2:13" x14ac:dyDescent="0.35">
      <c r="B62" s="43" t="s">
        <v>673</v>
      </c>
    </row>
    <row r="63" spans="2:13" ht="62" customHeight="1" x14ac:dyDescent="0.35">
      <c r="B63" s="145" t="s">
        <v>801</v>
      </c>
      <c r="C63" s="145"/>
      <c r="D63" s="145"/>
      <c r="E63" s="145"/>
      <c r="F63" s="145"/>
      <c r="G63" s="145"/>
      <c r="H63" s="145"/>
      <c r="I63" s="145"/>
      <c r="J63" s="145"/>
      <c r="K63" s="145"/>
      <c r="L63" s="145"/>
      <c r="M63" s="145"/>
    </row>
    <row r="64" spans="2:13" ht="36" customHeight="1" x14ac:dyDescent="0.35">
      <c r="B64" s="145" t="s">
        <v>802</v>
      </c>
      <c r="C64" s="145"/>
      <c r="D64" s="145"/>
      <c r="E64" s="145"/>
      <c r="F64" s="145"/>
      <c r="G64" s="145"/>
      <c r="H64" s="145"/>
      <c r="I64" s="145"/>
      <c r="J64" s="145"/>
      <c r="K64" s="145"/>
      <c r="L64" s="145"/>
      <c r="M64" s="145"/>
    </row>
    <row r="65" spans="2:13" ht="44.25" customHeight="1" x14ac:dyDescent="0.35">
      <c r="B65" s="145" t="s">
        <v>677</v>
      </c>
      <c r="C65" s="145"/>
      <c r="D65" s="145"/>
      <c r="E65" s="145"/>
      <c r="F65" s="145"/>
      <c r="G65" s="145"/>
      <c r="H65" s="145"/>
      <c r="I65" s="145"/>
      <c r="J65" s="145"/>
      <c r="K65" s="145"/>
      <c r="L65" s="145"/>
      <c r="M65" s="145"/>
    </row>
    <row r="66" spans="2:13" ht="16" customHeight="1" x14ac:dyDescent="0.35">
      <c r="B66" s="40"/>
      <c r="C66" s="40"/>
      <c r="D66" s="40"/>
      <c r="E66" s="40"/>
      <c r="F66" s="40"/>
      <c r="G66" s="40"/>
      <c r="H66" s="40"/>
      <c r="I66" s="40"/>
      <c r="J66" s="40"/>
      <c r="K66" s="40"/>
      <c r="L66" s="40"/>
      <c r="M66" s="40"/>
    </row>
    <row r="67" spans="2:13" ht="20.5" customHeight="1" x14ac:dyDescent="0.35">
      <c r="B67" s="123" t="s">
        <v>818</v>
      </c>
      <c r="C67" s="40"/>
      <c r="D67" s="40"/>
      <c r="E67" s="40"/>
      <c r="F67" s="40"/>
      <c r="G67" s="40"/>
      <c r="H67" s="40"/>
      <c r="I67" s="40"/>
      <c r="J67" s="40"/>
      <c r="K67" s="40"/>
      <c r="L67" s="40"/>
      <c r="M67" s="40"/>
    </row>
    <row r="68" spans="2:13" ht="34.5" customHeight="1" x14ac:dyDescent="0.35">
      <c r="B68" s="152" t="s">
        <v>819</v>
      </c>
      <c r="C68" s="152"/>
      <c r="D68" s="152"/>
      <c r="E68" s="152"/>
      <c r="F68" s="152"/>
      <c r="G68" s="152"/>
      <c r="H68" s="152"/>
      <c r="I68" s="152"/>
      <c r="J68" s="152"/>
      <c r="K68" s="152"/>
      <c r="L68" s="152"/>
      <c r="M68" s="152"/>
    </row>
    <row r="69" spans="2:13" x14ac:dyDescent="0.35">
      <c r="B69" s="147" t="s">
        <v>820</v>
      </c>
      <c r="C69" s="147"/>
      <c r="D69" s="147"/>
      <c r="E69" s="147"/>
      <c r="F69" s="147"/>
      <c r="G69" s="147"/>
      <c r="H69" s="147"/>
      <c r="I69" s="147"/>
      <c r="J69" s="124"/>
      <c r="K69" s="124"/>
      <c r="L69" s="124"/>
      <c r="M69" s="124"/>
    </row>
    <row r="70" spans="2:13" x14ac:dyDescent="0.35">
      <c r="B70" s="121"/>
      <c r="C70" s="121"/>
      <c r="D70" s="121"/>
      <c r="E70" s="121"/>
      <c r="F70" s="121"/>
      <c r="G70" s="121"/>
      <c r="H70" s="121"/>
      <c r="I70" s="121"/>
      <c r="J70" s="124"/>
      <c r="K70" s="124"/>
      <c r="L70" s="124"/>
      <c r="M70" s="124"/>
    </row>
    <row r="71" spans="2:13" x14ac:dyDescent="0.35">
      <c r="B71" s="45" t="s">
        <v>674</v>
      </c>
      <c r="C71" s="46"/>
      <c r="D71" s="46"/>
      <c r="E71" s="46"/>
      <c r="F71" s="46"/>
      <c r="G71" s="46"/>
      <c r="H71" s="46"/>
      <c r="I71" s="46"/>
      <c r="J71" s="46"/>
      <c r="K71" s="46"/>
      <c r="L71" s="46"/>
      <c r="M71" s="46"/>
    </row>
    <row r="72" spans="2:13" ht="14.5" customHeight="1" x14ac:dyDescent="0.35">
      <c r="B72" s="143" t="s">
        <v>822</v>
      </c>
      <c r="C72" s="143"/>
      <c r="D72" s="143"/>
      <c r="E72" s="143"/>
      <c r="F72" s="143"/>
      <c r="G72" s="143"/>
      <c r="H72" s="143"/>
      <c r="I72" s="143"/>
      <c r="J72" s="143"/>
      <c r="K72" s="143"/>
      <c r="L72" s="143"/>
      <c r="M72" s="143"/>
    </row>
    <row r="73" spans="2:13" ht="18.5" customHeight="1" x14ac:dyDescent="0.35">
      <c r="B73" s="142" t="s">
        <v>821</v>
      </c>
      <c r="C73" s="142"/>
      <c r="D73" s="142"/>
      <c r="E73" s="142"/>
      <c r="F73" s="142"/>
      <c r="G73" s="142"/>
      <c r="H73" s="142"/>
      <c r="I73" s="142"/>
      <c r="J73" s="142"/>
      <c r="K73" s="142"/>
      <c r="L73" s="142"/>
      <c r="M73" s="142"/>
    </row>
    <row r="74" spans="2:13" x14ac:dyDescent="0.35"/>
    <row r="75" spans="2:13" x14ac:dyDescent="0.35"/>
    <row r="76" spans="2:13" x14ac:dyDescent="0.35"/>
    <row r="77" spans="2:13" x14ac:dyDescent="0.35"/>
  </sheetData>
  <mergeCells count="25">
    <mergeCell ref="B32:H32"/>
    <mergeCell ref="B24:M29"/>
    <mergeCell ref="B30:M30"/>
    <mergeCell ref="B34:M37"/>
    <mergeCell ref="B69:I69"/>
    <mergeCell ref="B45:M45"/>
    <mergeCell ref="B48:M48"/>
    <mergeCell ref="B65:M65"/>
    <mergeCell ref="B68:M68"/>
    <mergeCell ref="B73:M73"/>
    <mergeCell ref="B72:M72"/>
    <mergeCell ref="B3:M7"/>
    <mergeCell ref="B10:M10"/>
    <mergeCell ref="B11:M11"/>
    <mergeCell ref="B14:M14"/>
    <mergeCell ref="B15:M15"/>
    <mergeCell ref="B16:M16"/>
    <mergeCell ref="B50:M50"/>
    <mergeCell ref="B54:M54"/>
    <mergeCell ref="B63:M63"/>
    <mergeCell ref="B64:M64"/>
    <mergeCell ref="B52:M52"/>
    <mergeCell ref="B31:J31"/>
    <mergeCell ref="B46:M46"/>
    <mergeCell ref="B44:M44"/>
  </mergeCells>
  <hyperlinks>
    <hyperlink ref="B31:J31" r:id="rId1" display="Click here for further information on and to access the 6th Carbon Budget" xr:uid="{20B18AEB-82E7-43BE-8E1F-CD9402FD7B47}"/>
    <hyperlink ref="B32:H32" r:id="rId2" display="Click here for further information the Future Energy Scenarios (FES)" xr:uid="{A9048DD1-16FC-4608-94DE-B78E676C33FD}"/>
    <hyperlink ref="B69:I69" r:id="rId3" display="See  EAUC's Carbon Coalition Principles on Offsetting for more information. " xr:uid="{A9843AF8-1211-4622-8712-3AB37DD28160}"/>
  </hyperlinks>
  <pageMargins left="0.7" right="0.7" top="0.75" bottom="0.75" header="0.3" footer="0.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09C34-FA96-4BCE-8633-0C1F0730EF07}">
  <sheetPr>
    <tabColor theme="4"/>
  </sheetPr>
  <dimension ref="A1:AG145"/>
  <sheetViews>
    <sheetView showGridLines="0" zoomScale="80" zoomScaleNormal="80" zoomScaleSheetLayoutView="80" workbookViewId="0"/>
  </sheetViews>
  <sheetFormatPr defaultRowHeight="14.5" x14ac:dyDescent="0.35"/>
  <cols>
    <col min="1" max="1" width="2.08984375" customWidth="1"/>
    <col min="3" max="3" width="44" bestFit="1" customWidth="1"/>
    <col min="4" max="4" width="11.81640625" bestFit="1" customWidth="1"/>
    <col min="5" max="5" width="22.81640625" bestFit="1" customWidth="1"/>
    <col min="9" max="9" width="13.1796875" customWidth="1"/>
    <col min="10" max="10" width="10.81640625" customWidth="1"/>
    <col min="11" max="11" width="7.08984375" customWidth="1"/>
    <col min="12" max="12" width="5.1796875" customWidth="1"/>
    <col min="22" max="22" width="15.6328125" customWidth="1"/>
  </cols>
  <sheetData>
    <row r="1" spans="1:33" s="14" customFormat="1" ht="27" customHeight="1" x14ac:dyDescent="0.55000000000000004">
      <c r="A1" s="100" t="s">
        <v>777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2"/>
    </row>
    <row r="2" spans="1:33" x14ac:dyDescent="0.35">
      <c r="A2" s="103"/>
      <c r="B2" s="104"/>
      <c r="K2" s="88"/>
      <c r="AG2" s="105"/>
    </row>
    <row r="3" spans="1:33" x14ac:dyDescent="0.35">
      <c r="A3" s="103"/>
      <c r="B3" s="106"/>
      <c r="K3" s="88"/>
      <c r="AG3" s="105"/>
    </row>
    <row r="4" spans="1:33" ht="22" customHeight="1" x14ac:dyDescent="0.5">
      <c r="A4" s="103"/>
      <c r="B4" s="163" t="s">
        <v>776</v>
      </c>
      <c r="C4" s="164"/>
      <c r="D4" s="164"/>
      <c r="E4" s="164"/>
      <c r="F4" s="164"/>
      <c r="G4" s="164"/>
      <c r="H4" s="164"/>
      <c r="I4" s="164"/>
      <c r="J4" s="165"/>
      <c r="K4" s="88"/>
      <c r="M4" s="107" t="s">
        <v>752</v>
      </c>
      <c r="AG4" s="105"/>
    </row>
    <row r="5" spans="1:33" ht="14.5" customHeight="1" x14ac:dyDescent="0.35">
      <c r="A5" s="103"/>
      <c r="B5" s="166"/>
      <c r="C5" s="167"/>
      <c r="D5" s="167"/>
      <c r="E5" s="167"/>
      <c r="F5" s="167"/>
      <c r="G5" s="167"/>
      <c r="H5" s="167"/>
      <c r="I5" s="167"/>
      <c r="J5" s="168"/>
      <c r="K5" s="88"/>
      <c r="M5" s="181"/>
      <c r="N5" s="181"/>
      <c r="O5" s="181"/>
      <c r="P5" s="181"/>
      <c r="Q5" s="181"/>
      <c r="R5" s="181"/>
      <c r="S5" s="181"/>
      <c r="T5" s="181"/>
      <c r="U5" s="181"/>
      <c r="V5" s="181"/>
      <c r="W5" s="108"/>
      <c r="AG5" s="105"/>
    </row>
    <row r="6" spans="1:33" ht="14.5" customHeight="1" x14ac:dyDescent="0.35">
      <c r="A6" s="103"/>
      <c r="B6" s="169"/>
      <c r="C6" s="170"/>
      <c r="D6" s="170"/>
      <c r="E6" s="170"/>
      <c r="F6" s="170"/>
      <c r="G6" s="170"/>
      <c r="H6" s="170"/>
      <c r="I6" s="170"/>
      <c r="J6" s="171"/>
      <c r="K6" s="88"/>
      <c r="M6" s="172" t="s">
        <v>788</v>
      </c>
      <c r="N6" s="173"/>
      <c r="O6" s="173"/>
      <c r="P6" s="173"/>
      <c r="Q6" s="173"/>
      <c r="R6" s="173"/>
      <c r="S6" s="173"/>
      <c r="T6" s="173"/>
      <c r="U6" s="173"/>
      <c r="V6" s="173"/>
      <c r="W6" s="173"/>
      <c r="X6" s="173"/>
      <c r="Y6" s="173"/>
      <c r="Z6" s="174"/>
      <c r="AG6" s="105"/>
    </row>
    <row r="7" spans="1:33" ht="15" customHeight="1" x14ac:dyDescent="0.35">
      <c r="A7" s="103"/>
      <c r="K7" s="88"/>
      <c r="M7" s="175"/>
      <c r="N7" s="176"/>
      <c r="O7" s="176"/>
      <c r="P7" s="176"/>
      <c r="Q7" s="176"/>
      <c r="R7" s="176"/>
      <c r="S7" s="176"/>
      <c r="T7" s="176"/>
      <c r="U7" s="176"/>
      <c r="V7" s="176"/>
      <c r="W7" s="176"/>
      <c r="X7" s="176"/>
      <c r="Y7" s="176"/>
      <c r="Z7" s="177"/>
      <c r="AG7" s="105"/>
    </row>
    <row r="8" spans="1:33" x14ac:dyDescent="0.35">
      <c r="A8" s="103"/>
      <c r="B8" s="8" t="s">
        <v>4</v>
      </c>
      <c r="C8" s="8" t="s">
        <v>5</v>
      </c>
      <c r="D8" s="8" t="s">
        <v>682</v>
      </c>
      <c r="E8" s="87" t="s">
        <v>738</v>
      </c>
      <c r="K8" s="88"/>
      <c r="M8" s="175"/>
      <c r="N8" s="176"/>
      <c r="O8" s="176"/>
      <c r="P8" s="176"/>
      <c r="Q8" s="176"/>
      <c r="R8" s="176"/>
      <c r="S8" s="176"/>
      <c r="T8" s="176"/>
      <c r="U8" s="176"/>
      <c r="V8" s="176"/>
      <c r="W8" s="176"/>
      <c r="X8" s="176"/>
      <c r="Y8" s="176"/>
      <c r="Z8" s="177"/>
      <c r="AG8" s="105"/>
    </row>
    <row r="9" spans="1:33" x14ac:dyDescent="0.35">
      <c r="A9" s="103"/>
      <c r="B9" s="9">
        <v>1</v>
      </c>
      <c r="C9" s="9" t="s">
        <v>9</v>
      </c>
      <c r="D9" s="9"/>
      <c r="E9" s="9" t="s">
        <v>29</v>
      </c>
      <c r="K9" s="88"/>
      <c r="M9" s="175"/>
      <c r="N9" s="176"/>
      <c r="O9" s="176"/>
      <c r="P9" s="176"/>
      <c r="Q9" s="176"/>
      <c r="R9" s="176"/>
      <c r="S9" s="176"/>
      <c r="T9" s="176"/>
      <c r="U9" s="176"/>
      <c r="V9" s="176"/>
      <c r="W9" s="176"/>
      <c r="X9" s="176"/>
      <c r="Y9" s="176"/>
      <c r="Z9" s="177"/>
      <c r="AG9" s="105"/>
    </row>
    <row r="10" spans="1:33" ht="14.5" customHeight="1" x14ac:dyDescent="0.35">
      <c r="A10" s="103"/>
      <c r="B10" s="9">
        <v>1</v>
      </c>
      <c r="C10" s="9" t="s">
        <v>10</v>
      </c>
      <c r="D10" s="9"/>
      <c r="E10" s="9" t="s">
        <v>29</v>
      </c>
      <c r="K10" s="88"/>
      <c r="M10" s="175"/>
      <c r="N10" s="176"/>
      <c r="O10" s="176"/>
      <c r="P10" s="176"/>
      <c r="Q10" s="176"/>
      <c r="R10" s="176"/>
      <c r="S10" s="176"/>
      <c r="T10" s="176"/>
      <c r="U10" s="176"/>
      <c r="V10" s="176"/>
      <c r="W10" s="176"/>
      <c r="X10" s="176"/>
      <c r="Y10" s="176"/>
      <c r="Z10" s="177"/>
      <c r="AG10" s="105"/>
    </row>
    <row r="11" spans="1:33" x14ac:dyDescent="0.35">
      <c r="A11" s="103"/>
      <c r="B11" s="9">
        <v>1</v>
      </c>
      <c r="C11" s="9" t="s">
        <v>11</v>
      </c>
      <c r="D11" s="9"/>
      <c r="E11" s="9" t="s">
        <v>29</v>
      </c>
      <c r="K11" s="88"/>
      <c r="M11" s="175"/>
      <c r="N11" s="176"/>
      <c r="O11" s="176"/>
      <c r="P11" s="176"/>
      <c r="Q11" s="176"/>
      <c r="R11" s="176"/>
      <c r="S11" s="176"/>
      <c r="T11" s="176"/>
      <c r="U11" s="176"/>
      <c r="V11" s="176"/>
      <c r="W11" s="176"/>
      <c r="X11" s="176"/>
      <c r="Y11" s="176"/>
      <c r="Z11" s="177"/>
      <c r="AG11" s="105"/>
    </row>
    <row r="12" spans="1:33" ht="13.5" customHeight="1" x14ac:dyDescent="0.35">
      <c r="A12" s="103"/>
      <c r="B12" s="9">
        <v>1</v>
      </c>
      <c r="C12" s="9" t="s">
        <v>12</v>
      </c>
      <c r="D12" s="9"/>
      <c r="E12" s="9" t="s">
        <v>29</v>
      </c>
      <c r="K12" s="88"/>
      <c r="M12" s="175"/>
      <c r="N12" s="176"/>
      <c r="O12" s="176"/>
      <c r="P12" s="176"/>
      <c r="Q12" s="176"/>
      <c r="R12" s="176"/>
      <c r="S12" s="176"/>
      <c r="T12" s="176"/>
      <c r="U12" s="176"/>
      <c r="V12" s="176"/>
      <c r="W12" s="176"/>
      <c r="X12" s="176"/>
      <c r="Y12" s="176"/>
      <c r="Z12" s="177"/>
      <c r="AG12" s="105"/>
    </row>
    <row r="13" spans="1:33" x14ac:dyDescent="0.35">
      <c r="A13" s="103"/>
      <c r="B13" s="9">
        <v>1</v>
      </c>
      <c r="C13" s="9" t="s">
        <v>13</v>
      </c>
      <c r="D13" s="9"/>
      <c r="E13" s="9" t="s">
        <v>29</v>
      </c>
      <c r="K13" s="88"/>
      <c r="M13" s="175"/>
      <c r="N13" s="176"/>
      <c r="O13" s="176"/>
      <c r="P13" s="176"/>
      <c r="Q13" s="176"/>
      <c r="R13" s="176"/>
      <c r="S13" s="176"/>
      <c r="T13" s="176"/>
      <c r="U13" s="176"/>
      <c r="V13" s="176"/>
      <c r="W13" s="176"/>
      <c r="X13" s="176"/>
      <c r="Y13" s="176"/>
      <c r="Z13" s="177"/>
      <c r="AG13" s="105"/>
    </row>
    <row r="14" spans="1:33" x14ac:dyDescent="0.35">
      <c r="A14" s="103"/>
      <c r="B14" s="9">
        <v>2</v>
      </c>
      <c r="C14" s="9" t="s">
        <v>14</v>
      </c>
      <c r="D14" s="9"/>
      <c r="E14" s="9" t="s">
        <v>29</v>
      </c>
      <c r="K14" s="88"/>
      <c r="M14" s="175"/>
      <c r="N14" s="176"/>
      <c r="O14" s="176"/>
      <c r="P14" s="176"/>
      <c r="Q14" s="176"/>
      <c r="R14" s="176"/>
      <c r="S14" s="176"/>
      <c r="T14" s="176"/>
      <c r="U14" s="176"/>
      <c r="V14" s="176"/>
      <c r="W14" s="176"/>
      <c r="X14" s="176"/>
      <c r="Y14" s="176"/>
      <c r="Z14" s="177"/>
      <c r="AG14" s="105"/>
    </row>
    <row r="15" spans="1:33" x14ac:dyDescent="0.35">
      <c r="A15" s="103"/>
      <c r="B15" s="9">
        <v>2</v>
      </c>
      <c r="C15" s="9" t="s">
        <v>15</v>
      </c>
      <c r="D15" s="9"/>
      <c r="E15" s="9" t="s">
        <v>29</v>
      </c>
      <c r="K15" s="88"/>
      <c r="M15" s="175"/>
      <c r="N15" s="176"/>
      <c r="O15" s="176"/>
      <c r="P15" s="176"/>
      <c r="Q15" s="176"/>
      <c r="R15" s="176"/>
      <c r="S15" s="176"/>
      <c r="T15" s="176"/>
      <c r="U15" s="176"/>
      <c r="V15" s="176"/>
      <c r="W15" s="176"/>
      <c r="X15" s="176"/>
      <c r="Y15" s="176"/>
      <c r="Z15" s="177"/>
      <c r="AG15" s="105"/>
    </row>
    <row r="16" spans="1:33" x14ac:dyDescent="0.35">
      <c r="A16" s="103"/>
      <c r="B16" s="9">
        <v>2</v>
      </c>
      <c r="C16" s="9" t="s">
        <v>16</v>
      </c>
      <c r="D16" s="9"/>
      <c r="E16" s="9" t="s">
        <v>29</v>
      </c>
      <c r="K16" s="88"/>
      <c r="M16" s="175"/>
      <c r="N16" s="176"/>
      <c r="O16" s="176"/>
      <c r="P16" s="176"/>
      <c r="Q16" s="176"/>
      <c r="R16" s="176"/>
      <c r="S16" s="176"/>
      <c r="T16" s="176"/>
      <c r="U16" s="176"/>
      <c r="V16" s="176"/>
      <c r="W16" s="176"/>
      <c r="X16" s="176"/>
      <c r="Y16" s="176"/>
      <c r="Z16" s="177"/>
      <c r="AG16" s="105"/>
    </row>
    <row r="17" spans="1:33" x14ac:dyDescent="0.35">
      <c r="A17" s="103"/>
      <c r="B17" s="9">
        <v>3</v>
      </c>
      <c r="C17" s="9" t="s">
        <v>6</v>
      </c>
      <c r="D17" s="67"/>
      <c r="E17" s="9" t="s">
        <v>30</v>
      </c>
      <c r="K17" s="88"/>
      <c r="M17" s="175"/>
      <c r="N17" s="176"/>
      <c r="O17" s="176"/>
      <c r="P17" s="176"/>
      <c r="Q17" s="176"/>
      <c r="R17" s="176"/>
      <c r="S17" s="176"/>
      <c r="T17" s="176"/>
      <c r="U17" s="176"/>
      <c r="V17" s="176"/>
      <c r="W17" s="176"/>
      <c r="X17" s="176"/>
      <c r="Y17" s="176"/>
      <c r="Z17" s="177"/>
      <c r="AG17" s="105"/>
    </row>
    <row r="18" spans="1:33" x14ac:dyDescent="0.35">
      <c r="A18" s="103"/>
      <c r="B18" s="9">
        <v>3</v>
      </c>
      <c r="C18" s="9" t="s">
        <v>7</v>
      </c>
      <c r="D18" s="67"/>
      <c r="E18" s="9" t="s">
        <v>30</v>
      </c>
      <c r="K18" s="88"/>
      <c r="M18" s="175"/>
      <c r="N18" s="176"/>
      <c r="O18" s="176"/>
      <c r="P18" s="176"/>
      <c r="Q18" s="176"/>
      <c r="R18" s="176"/>
      <c r="S18" s="176"/>
      <c r="T18" s="176"/>
      <c r="U18" s="176"/>
      <c r="V18" s="176"/>
      <c r="W18" s="176"/>
      <c r="X18" s="176"/>
      <c r="Y18" s="176"/>
      <c r="Z18" s="177"/>
      <c r="AG18" s="105"/>
    </row>
    <row r="19" spans="1:33" x14ac:dyDescent="0.35">
      <c r="A19" s="103"/>
      <c r="B19" s="9">
        <v>3</v>
      </c>
      <c r="C19" s="9" t="s">
        <v>8</v>
      </c>
      <c r="D19" s="9"/>
      <c r="E19" s="9" t="s">
        <v>29</v>
      </c>
      <c r="K19" s="88"/>
      <c r="M19" s="175"/>
      <c r="N19" s="176"/>
      <c r="O19" s="176"/>
      <c r="P19" s="176"/>
      <c r="Q19" s="176"/>
      <c r="R19" s="176"/>
      <c r="S19" s="176"/>
      <c r="T19" s="176"/>
      <c r="U19" s="176"/>
      <c r="V19" s="176"/>
      <c r="W19" s="176"/>
      <c r="X19" s="176"/>
      <c r="Y19" s="176"/>
      <c r="Z19" s="177"/>
      <c r="AG19" s="105"/>
    </row>
    <row r="20" spans="1:33" x14ac:dyDescent="0.35">
      <c r="A20" s="103"/>
      <c r="B20" s="9">
        <v>3</v>
      </c>
      <c r="C20" s="9" t="s">
        <v>17</v>
      </c>
      <c r="D20" s="9"/>
      <c r="E20" s="9" t="s">
        <v>31</v>
      </c>
      <c r="L20" s="90"/>
      <c r="M20" s="175"/>
      <c r="N20" s="176"/>
      <c r="O20" s="176"/>
      <c r="P20" s="176"/>
      <c r="Q20" s="176"/>
      <c r="R20" s="176"/>
      <c r="S20" s="176"/>
      <c r="T20" s="176"/>
      <c r="U20" s="176"/>
      <c r="V20" s="176"/>
      <c r="W20" s="176"/>
      <c r="X20" s="176"/>
      <c r="Y20" s="176"/>
      <c r="Z20" s="177"/>
      <c r="AG20" s="105"/>
    </row>
    <row r="21" spans="1:33" x14ac:dyDescent="0.35">
      <c r="A21" s="103"/>
      <c r="B21" s="9">
        <v>3</v>
      </c>
      <c r="C21" s="9" t="s">
        <v>18</v>
      </c>
      <c r="D21" s="9"/>
      <c r="E21" s="9" t="s">
        <v>29</v>
      </c>
      <c r="L21" s="90"/>
      <c r="M21" s="175"/>
      <c r="N21" s="176"/>
      <c r="O21" s="176"/>
      <c r="P21" s="176"/>
      <c r="Q21" s="176"/>
      <c r="R21" s="176"/>
      <c r="S21" s="176"/>
      <c r="T21" s="176"/>
      <c r="U21" s="176"/>
      <c r="V21" s="176"/>
      <c r="W21" s="176"/>
      <c r="X21" s="176"/>
      <c r="Y21" s="176"/>
      <c r="Z21" s="177"/>
      <c r="AG21" s="105"/>
    </row>
    <row r="22" spans="1:33" x14ac:dyDescent="0.35">
      <c r="A22" s="103"/>
      <c r="B22" s="9">
        <v>3</v>
      </c>
      <c r="C22" s="9" t="s">
        <v>19</v>
      </c>
      <c r="D22" s="9"/>
      <c r="E22" s="9" t="s">
        <v>30</v>
      </c>
      <c r="L22" s="90"/>
      <c r="M22" s="175"/>
      <c r="N22" s="176"/>
      <c r="O22" s="176"/>
      <c r="P22" s="176"/>
      <c r="Q22" s="176"/>
      <c r="R22" s="176"/>
      <c r="S22" s="176"/>
      <c r="T22" s="176"/>
      <c r="U22" s="176"/>
      <c r="V22" s="176"/>
      <c r="W22" s="176"/>
      <c r="X22" s="176"/>
      <c r="Y22" s="176"/>
      <c r="Z22" s="177"/>
      <c r="AG22" s="105"/>
    </row>
    <row r="23" spans="1:33" x14ac:dyDescent="0.35">
      <c r="A23" s="103"/>
      <c r="B23" s="9">
        <v>3</v>
      </c>
      <c r="C23" s="9" t="s">
        <v>20</v>
      </c>
      <c r="D23" s="9"/>
      <c r="E23" s="9" t="s">
        <v>738</v>
      </c>
      <c r="L23" s="90"/>
      <c r="M23" s="175"/>
      <c r="N23" s="176"/>
      <c r="O23" s="176"/>
      <c r="P23" s="176"/>
      <c r="Q23" s="176"/>
      <c r="R23" s="176"/>
      <c r="S23" s="176"/>
      <c r="T23" s="176"/>
      <c r="U23" s="176"/>
      <c r="V23" s="176"/>
      <c r="W23" s="176"/>
      <c r="X23" s="176"/>
      <c r="Y23" s="176"/>
      <c r="Z23" s="177"/>
      <c r="AG23" s="105"/>
    </row>
    <row r="24" spans="1:33" x14ac:dyDescent="0.35">
      <c r="A24" s="103"/>
      <c r="B24" s="9">
        <v>3</v>
      </c>
      <c r="C24" s="9" t="s">
        <v>21</v>
      </c>
      <c r="D24" s="9"/>
      <c r="E24" s="9" t="s">
        <v>29</v>
      </c>
      <c r="L24" s="90"/>
      <c r="M24" s="175"/>
      <c r="N24" s="176"/>
      <c r="O24" s="176"/>
      <c r="P24" s="176"/>
      <c r="Q24" s="176"/>
      <c r="R24" s="176"/>
      <c r="S24" s="176"/>
      <c r="T24" s="176"/>
      <c r="U24" s="176"/>
      <c r="V24" s="176"/>
      <c r="W24" s="176"/>
      <c r="X24" s="176"/>
      <c r="Y24" s="176"/>
      <c r="Z24" s="177"/>
      <c r="AG24" s="105"/>
    </row>
    <row r="25" spans="1:33" x14ac:dyDescent="0.35">
      <c r="A25" s="103"/>
      <c r="B25" s="9">
        <v>3</v>
      </c>
      <c r="C25" s="9" t="s">
        <v>22</v>
      </c>
      <c r="D25" s="67"/>
      <c r="E25" s="9" t="s">
        <v>30</v>
      </c>
      <c r="K25" s="88"/>
      <c r="M25" s="178"/>
      <c r="N25" s="179"/>
      <c r="O25" s="179"/>
      <c r="P25" s="179"/>
      <c r="Q25" s="179"/>
      <c r="R25" s="179"/>
      <c r="S25" s="179"/>
      <c r="T25" s="179"/>
      <c r="U25" s="179"/>
      <c r="V25" s="179"/>
      <c r="W25" s="179"/>
      <c r="X25" s="179"/>
      <c r="Y25" s="179"/>
      <c r="Z25" s="180"/>
      <c r="AG25" s="105"/>
    </row>
    <row r="26" spans="1:33" x14ac:dyDescent="0.35">
      <c r="A26" s="103"/>
      <c r="B26" s="9">
        <v>3</v>
      </c>
      <c r="C26" s="9" t="s">
        <v>23</v>
      </c>
      <c r="D26" s="67"/>
      <c r="E26" s="9" t="s">
        <v>739</v>
      </c>
      <c r="K26" s="88"/>
      <c r="AG26" s="105"/>
    </row>
    <row r="27" spans="1:33" x14ac:dyDescent="0.35">
      <c r="A27" s="103"/>
      <c r="B27" s="31">
        <v>3</v>
      </c>
      <c r="C27" s="31" t="s">
        <v>24</v>
      </c>
      <c r="D27" s="31"/>
      <c r="E27" s="31"/>
      <c r="F27" s="122" t="s">
        <v>813</v>
      </c>
      <c r="K27" s="88"/>
      <c r="AG27" s="105"/>
    </row>
    <row r="28" spans="1:33" x14ac:dyDescent="0.35">
      <c r="A28" s="103"/>
      <c r="B28" s="31">
        <v>3</v>
      </c>
      <c r="C28" s="31" t="s">
        <v>25</v>
      </c>
      <c r="D28" s="31"/>
      <c r="E28" s="31"/>
      <c r="F28" s="122" t="s">
        <v>813</v>
      </c>
      <c r="K28" s="88"/>
      <c r="AG28" s="105"/>
    </row>
    <row r="29" spans="1:33" x14ac:dyDescent="0.35">
      <c r="A29" s="103"/>
      <c r="B29" s="31">
        <v>3</v>
      </c>
      <c r="C29" s="31" t="s">
        <v>26</v>
      </c>
      <c r="D29" s="31"/>
      <c r="E29" s="31"/>
      <c r="F29" s="122" t="s">
        <v>813</v>
      </c>
      <c r="K29" s="88"/>
      <c r="AG29" s="105"/>
    </row>
    <row r="30" spans="1:33" x14ac:dyDescent="0.35">
      <c r="A30" s="103"/>
      <c r="B30" s="31">
        <v>3</v>
      </c>
      <c r="C30" s="31" t="s">
        <v>27</v>
      </c>
      <c r="D30" s="31"/>
      <c r="E30" s="31"/>
      <c r="F30" s="122" t="s">
        <v>813</v>
      </c>
      <c r="K30" s="88"/>
      <c r="AG30" s="105"/>
    </row>
    <row r="31" spans="1:33" x14ac:dyDescent="0.35">
      <c r="A31" s="103"/>
      <c r="B31" s="106"/>
      <c r="K31" s="88"/>
      <c r="AG31" s="105"/>
    </row>
    <row r="32" spans="1:33" ht="21" x14ac:dyDescent="0.5">
      <c r="A32" s="103"/>
      <c r="B32" s="107" t="s">
        <v>750</v>
      </c>
      <c r="K32" s="88"/>
      <c r="AG32" s="105"/>
    </row>
    <row r="33" spans="1:33" ht="14.5" customHeight="1" x14ac:dyDescent="0.35">
      <c r="A33" s="103"/>
      <c r="B33" s="183" t="s">
        <v>830</v>
      </c>
      <c r="C33" s="183"/>
      <c r="D33" s="183"/>
      <c r="E33" s="183"/>
      <c r="F33" s="183"/>
      <c r="G33" s="183"/>
      <c r="H33" s="183"/>
      <c r="I33" s="183"/>
      <c r="J33" s="183"/>
      <c r="K33" s="183"/>
      <c r="AG33" s="105"/>
    </row>
    <row r="34" spans="1:33" ht="21" customHeight="1" x14ac:dyDescent="0.35">
      <c r="A34" s="103"/>
      <c r="B34" s="183"/>
      <c r="C34" s="183"/>
      <c r="D34" s="183"/>
      <c r="E34" s="183"/>
      <c r="F34" s="183"/>
      <c r="G34" s="183"/>
      <c r="H34" s="183"/>
      <c r="I34" s="183"/>
      <c r="J34" s="183"/>
      <c r="K34" s="183"/>
      <c r="AG34" s="105"/>
    </row>
    <row r="35" spans="1:33" ht="21" customHeight="1" x14ac:dyDescent="0.35">
      <c r="A35" s="103"/>
      <c r="B35" s="183"/>
      <c r="C35" s="183"/>
      <c r="D35" s="183"/>
      <c r="E35" s="183"/>
      <c r="F35" s="183"/>
      <c r="G35" s="183"/>
      <c r="H35" s="183"/>
      <c r="I35" s="183"/>
      <c r="J35" s="183"/>
      <c r="K35" s="183"/>
      <c r="AG35" s="105"/>
    </row>
    <row r="36" spans="1:33" ht="21" customHeight="1" x14ac:dyDescent="0.35">
      <c r="A36" s="103"/>
      <c r="B36" s="183"/>
      <c r="C36" s="183"/>
      <c r="D36" s="183"/>
      <c r="E36" s="183"/>
      <c r="F36" s="183"/>
      <c r="G36" s="183"/>
      <c r="H36" s="183"/>
      <c r="I36" s="183"/>
      <c r="J36" s="183"/>
      <c r="K36" s="183"/>
      <c r="AG36" s="105"/>
    </row>
    <row r="37" spans="1:33" ht="21" customHeight="1" x14ac:dyDescent="0.35">
      <c r="A37" s="103"/>
      <c r="B37" s="183"/>
      <c r="C37" s="183"/>
      <c r="D37" s="183"/>
      <c r="E37" s="183"/>
      <c r="F37" s="183"/>
      <c r="G37" s="183"/>
      <c r="H37" s="183"/>
      <c r="I37" s="183"/>
      <c r="J37" s="183"/>
      <c r="K37" s="183"/>
      <c r="AG37" s="105"/>
    </row>
    <row r="38" spans="1:33" ht="21" customHeight="1" x14ac:dyDescent="0.35">
      <c r="A38" s="103"/>
      <c r="B38" s="183"/>
      <c r="C38" s="183"/>
      <c r="D38" s="183"/>
      <c r="E38" s="183"/>
      <c r="F38" s="183"/>
      <c r="G38" s="183"/>
      <c r="H38" s="183"/>
      <c r="I38" s="183"/>
      <c r="J38" s="183"/>
      <c r="K38" s="183"/>
      <c r="AG38" s="105"/>
    </row>
    <row r="39" spans="1:33" ht="21" customHeight="1" x14ac:dyDescent="0.35">
      <c r="A39" s="103"/>
      <c r="B39" s="183"/>
      <c r="C39" s="183"/>
      <c r="D39" s="183"/>
      <c r="E39" s="183"/>
      <c r="F39" s="183"/>
      <c r="G39" s="183"/>
      <c r="H39" s="183"/>
      <c r="I39" s="183"/>
      <c r="J39" s="183"/>
      <c r="K39" s="183"/>
      <c r="AG39" s="105"/>
    </row>
    <row r="40" spans="1:33" ht="21" customHeight="1" x14ac:dyDescent="0.35">
      <c r="A40" s="103"/>
      <c r="B40" s="183"/>
      <c r="C40" s="183"/>
      <c r="D40" s="183"/>
      <c r="E40" s="183"/>
      <c r="F40" s="183"/>
      <c r="G40" s="183"/>
      <c r="H40" s="183"/>
      <c r="I40" s="183"/>
      <c r="J40" s="183"/>
      <c r="K40" s="183"/>
      <c r="AG40" s="105"/>
    </row>
    <row r="41" spans="1:33" ht="14.5" customHeight="1" x14ac:dyDescent="0.35">
      <c r="A41" s="103"/>
      <c r="B41" s="183"/>
      <c r="C41" s="183"/>
      <c r="D41" s="183"/>
      <c r="E41" s="183"/>
      <c r="F41" s="183"/>
      <c r="G41" s="183"/>
      <c r="H41" s="183"/>
      <c r="I41" s="183"/>
      <c r="J41" s="183"/>
      <c r="K41" s="183"/>
      <c r="AG41" s="105"/>
    </row>
    <row r="42" spans="1:33" x14ac:dyDescent="0.35">
      <c r="A42" s="103"/>
      <c r="B42" s="183"/>
      <c r="C42" s="183"/>
      <c r="D42" s="183"/>
      <c r="E42" s="183"/>
      <c r="F42" s="183"/>
      <c r="G42" s="183"/>
      <c r="H42" s="183"/>
      <c r="I42" s="183"/>
      <c r="J42" s="183"/>
      <c r="K42" s="183"/>
      <c r="AG42" s="105"/>
    </row>
    <row r="43" spans="1:33" ht="45.5" customHeight="1" x14ac:dyDescent="0.35">
      <c r="A43" s="103"/>
      <c r="B43" s="183"/>
      <c r="C43" s="183"/>
      <c r="D43" s="183"/>
      <c r="E43" s="183"/>
      <c r="F43" s="183"/>
      <c r="G43" s="183"/>
      <c r="H43" s="183"/>
      <c r="I43" s="183"/>
      <c r="J43" s="183"/>
      <c r="K43" s="183"/>
      <c r="AG43" s="105"/>
    </row>
    <row r="44" spans="1:33" x14ac:dyDescent="0.35">
      <c r="A44" s="103"/>
      <c r="B44" s="133"/>
      <c r="C44" s="133"/>
      <c r="D44" s="133"/>
      <c r="E44" s="133"/>
      <c r="F44" s="133"/>
      <c r="G44" s="133"/>
      <c r="H44" s="133"/>
      <c r="I44" s="133"/>
      <c r="K44" s="88"/>
      <c r="AG44" s="105"/>
    </row>
    <row r="45" spans="1:33" x14ac:dyDescent="0.35">
      <c r="A45" s="103"/>
      <c r="B45" s="182"/>
      <c r="C45" s="182"/>
      <c r="D45" s="139"/>
      <c r="E45" s="133"/>
      <c r="F45" s="133"/>
      <c r="G45" s="133"/>
      <c r="H45" s="133"/>
      <c r="I45" s="133"/>
      <c r="K45" s="88"/>
      <c r="AG45" s="105"/>
    </row>
    <row r="46" spans="1:33" x14ac:dyDescent="0.35">
      <c r="A46" s="103"/>
      <c r="B46" s="108"/>
      <c r="C46" s="108"/>
      <c r="D46" s="108"/>
      <c r="E46" s="108"/>
      <c r="F46" s="108"/>
      <c r="G46" s="108"/>
      <c r="H46" s="108"/>
      <c r="I46" s="108"/>
      <c r="K46" s="88"/>
      <c r="AG46" s="105"/>
    </row>
    <row r="47" spans="1:33" x14ac:dyDescent="0.35">
      <c r="A47" s="103"/>
      <c r="K47" s="88"/>
      <c r="AG47" s="105"/>
    </row>
    <row r="48" spans="1:33" x14ac:dyDescent="0.35">
      <c r="A48" s="103"/>
      <c r="K48" s="88"/>
      <c r="AG48" s="105"/>
    </row>
    <row r="49" spans="1:33" x14ac:dyDescent="0.35">
      <c r="A49" s="103"/>
      <c r="K49" s="88"/>
      <c r="AG49" s="105"/>
    </row>
    <row r="50" spans="1:33" x14ac:dyDescent="0.35">
      <c r="A50" s="103"/>
      <c r="K50" s="88"/>
      <c r="AG50" s="105"/>
    </row>
    <row r="51" spans="1:33" x14ac:dyDescent="0.35">
      <c r="A51" s="103"/>
      <c r="K51" s="88"/>
      <c r="AG51" s="105"/>
    </row>
    <row r="52" spans="1:33" x14ac:dyDescent="0.35">
      <c r="A52" s="103"/>
      <c r="K52" s="88"/>
      <c r="AG52" s="105"/>
    </row>
    <row r="53" spans="1:33" x14ac:dyDescent="0.35">
      <c r="A53" s="103"/>
      <c r="K53" s="88"/>
      <c r="AG53" s="105"/>
    </row>
    <row r="54" spans="1:33" x14ac:dyDescent="0.35">
      <c r="A54" s="103"/>
      <c r="K54" s="88"/>
      <c r="AG54" s="105"/>
    </row>
    <row r="55" spans="1:33" x14ac:dyDescent="0.35">
      <c r="A55" s="103"/>
      <c r="K55" s="88"/>
      <c r="AG55" s="105"/>
    </row>
    <row r="56" spans="1:33" x14ac:dyDescent="0.35">
      <c r="A56" s="103"/>
      <c r="K56" s="88"/>
      <c r="AG56" s="105"/>
    </row>
    <row r="57" spans="1:33" x14ac:dyDescent="0.35">
      <c r="A57" s="103"/>
      <c r="K57" s="88"/>
      <c r="AG57" s="105"/>
    </row>
    <row r="58" spans="1:33" x14ac:dyDescent="0.35">
      <c r="A58" s="103"/>
      <c r="K58" s="88"/>
      <c r="AG58" s="105"/>
    </row>
    <row r="59" spans="1:33" x14ac:dyDescent="0.35">
      <c r="A59" s="103"/>
      <c r="K59" s="88"/>
      <c r="AG59" s="105"/>
    </row>
    <row r="60" spans="1:33" x14ac:dyDescent="0.35">
      <c r="A60" s="103"/>
      <c r="K60" s="88"/>
      <c r="AG60" s="105"/>
    </row>
    <row r="61" spans="1:33" x14ac:dyDescent="0.35">
      <c r="A61" s="103"/>
      <c r="K61" s="88"/>
      <c r="AG61" s="105"/>
    </row>
    <row r="62" spans="1:33" x14ac:dyDescent="0.35">
      <c r="A62" s="103"/>
      <c r="K62" s="88"/>
      <c r="AG62" s="105"/>
    </row>
    <row r="63" spans="1:33" x14ac:dyDescent="0.35">
      <c r="A63" s="103"/>
      <c r="K63" s="88"/>
      <c r="AG63" s="105"/>
    </row>
    <row r="64" spans="1:33" x14ac:dyDescent="0.35">
      <c r="A64" s="103"/>
      <c r="K64" s="88"/>
      <c r="AG64" s="105"/>
    </row>
    <row r="65" spans="1:33" ht="14.5" customHeight="1" x14ac:dyDescent="0.35">
      <c r="A65" s="103"/>
      <c r="K65" s="88"/>
      <c r="AG65" s="105"/>
    </row>
    <row r="66" spans="1:33" x14ac:dyDescent="0.35">
      <c r="A66" s="103"/>
      <c r="K66" s="88"/>
      <c r="AG66" s="105"/>
    </row>
    <row r="67" spans="1:33" x14ac:dyDescent="0.35">
      <c r="A67" s="103"/>
      <c r="K67" s="88"/>
      <c r="AG67" s="105"/>
    </row>
    <row r="68" spans="1:33" x14ac:dyDescent="0.35">
      <c r="A68" s="103"/>
      <c r="K68" s="88"/>
      <c r="AG68" s="105"/>
    </row>
    <row r="69" spans="1:33" ht="14.5" customHeight="1" x14ac:dyDescent="0.35">
      <c r="A69" s="103"/>
      <c r="K69" s="88"/>
      <c r="AG69" s="105"/>
    </row>
    <row r="70" spans="1:33" x14ac:dyDescent="0.35">
      <c r="A70" s="103"/>
      <c r="K70" s="88"/>
      <c r="AG70" s="105"/>
    </row>
    <row r="71" spans="1:33" x14ac:dyDescent="0.35">
      <c r="A71" s="103"/>
      <c r="K71" s="88"/>
      <c r="AG71" s="105"/>
    </row>
    <row r="72" spans="1:33" x14ac:dyDescent="0.35">
      <c r="A72" s="103"/>
      <c r="K72" s="88"/>
      <c r="AG72" s="105"/>
    </row>
    <row r="73" spans="1:33" x14ac:dyDescent="0.35">
      <c r="A73" s="103"/>
      <c r="K73" s="88"/>
      <c r="AG73" s="105"/>
    </row>
    <row r="74" spans="1:33" x14ac:dyDescent="0.35">
      <c r="A74" s="103"/>
      <c r="K74" s="88"/>
      <c r="AG74" s="105"/>
    </row>
    <row r="75" spans="1:33" x14ac:dyDescent="0.35">
      <c r="A75" s="103"/>
      <c r="K75" s="88"/>
      <c r="AG75" s="105"/>
    </row>
    <row r="76" spans="1:33" x14ac:dyDescent="0.35">
      <c r="A76" s="103"/>
      <c r="K76" s="88"/>
      <c r="AG76" s="105"/>
    </row>
    <row r="77" spans="1:33" x14ac:dyDescent="0.35">
      <c r="A77" s="103"/>
      <c r="K77" s="88"/>
      <c r="AG77" s="105"/>
    </row>
    <row r="78" spans="1:33" x14ac:dyDescent="0.35">
      <c r="A78" s="103"/>
      <c r="K78" s="88"/>
      <c r="AG78" s="105"/>
    </row>
    <row r="79" spans="1:33" x14ac:dyDescent="0.35">
      <c r="A79" s="103"/>
      <c r="K79" s="88"/>
      <c r="AG79" s="105"/>
    </row>
    <row r="80" spans="1:33" x14ac:dyDescent="0.35">
      <c r="A80" s="103"/>
      <c r="K80" s="88"/>
      <c r="AG80" s="105"/>
    </row>
    <row r="81" spans="1:33" x14ac:dyDescent="0.35">
      <c r="A81" s="103"/>
      <c r="K81" s="88"/>
      <c r="AG81" s="105"/>
    </row>
    <row r="82" spans="1:33" x14ac:dyDescent="0.35">
      <c r="A82" s="103"/>
      <c r="K82" s="88"/>
      <c r="AG82" s="105"/>
    </row>
    <row r="83" spans="1:33" x14ac:dyDescent="0.35">
      <c r="A83" s="103"/>
      <c r="K83" s="88"/>
      <c r="AG83" s="105"/>
    </row>
    <row r="84" spans="1:33" x14ac:dyDescent="0.35">
      <c r="A84" s="103"/>
      <c r="K84" s="88"/>
      <c r="AG84" s="105"/>
    </row>
    <row r="85" spans="1:33" x14ac:dyDescent="0.35">
      <c r="A85" s="103"/>
      <c r="K85" s="88"/>
      <c r="AG85" s="105"/>
    </row>
    <row r="86" spans="1:33" ht="21" x14ac:dyDescent="0.5">
      <c r="A86" s="103"/>
      <c r="B86" s="107" t="s">
        <v>751</v>
      </c>
      <c r="K86" s="88"/>
      <c r="N86" s="106"/>
      <c r="AG86" s="105"/>
    </row>
    <row r="87" spans="1:33" x14ac:dyDescent="0.35">
      <c r="A87" s="103"/>
      <c r="B87" s="106"/>
      <c r="K87" s="88"/>
      <c r="N87" s="106"/>
      <c r="AG87" s="105"/>
    </row>
    <row r="88" spans="1:33" ht="14.5" customHeight="1" x14ac:dyDescent="0.35">
      <c r="A88" s="103"/>
      <c r="B88" s="162" t="s">
        <v>828</v>
      </c>
      <c r="C88" s="162"/>
      <c r="D88" s="162"/>
      <c r="E88" s="162"/>
      <c r="F88" s="162"/>
      <c r="G88" s="162"/>
      <c r="H88" s="162"/>
      <c r="I88" s="162"/>
      <c r="J88" s="162"/>
      <c r="K88" s="162"/>
      <c r="AG88" s="105"/>
    </row>
    <row r="89" spans="1:33" x14ac:dyDescent="0.35">
      <c r="A89" s="103"/>
      <c r="B89" s="162"/>
      <c r="C89" s="162"/>
      <c r="D89" s="162"/>
      <c r="E89" s="162"/>
      <c r="F89" s="162"/>
      <c r="G89" s="162"/>
      <c r="H89" s="162"/>
      <c r="I89" s="162"/>
      <c r="J89" s="162"/>
      <c r="K89" s="162"/>
      <c r="AG89" s="105"/>
    </row>
    <row r="90" spans="1:33" x14ac:dyDescent="0.35">
      <c r="A90" s="103"/>
      <c r="B90" s="162"/>
      <c r="C90" s="162"/>
      <c r="D90" s="162"/>
      <c r="E90" s="162"/>
      <c r="F90" s="162"/>
      <c r="G90" s="162"/>
      <c r="H90" s="162"/>
      <c r="I90" s="162"/>
      <c r="J90" s="162"/>
      <c r="K90" s="162"/>
      <c r="AG90" s="105"/>
    </row>
    <row r="91" spans="1:33" x14ac:dyDescent="0.35">
      <c r="A91" s="103"/>
      <c r="B91" s="162"/>
      <c r="C91" s="162"/>
      <c r="D91" s="162"/>
      <c r="E91" s="162"/>
      <c r="F91" s="162"/>
      <c r="G91" s="162"/>
      <c r="H91" s="162"/>
      <c r="I91" s="162"/>
      <c r="J91" s="162"/>
      <c r="K91" s="162"/>
      <c r="AG91" s="105"/>
    </row>
    <row r="92" spans="1:33" x14ac:dyDescent="0.35">
      <c r="A92" s="103"/>
      <c r="B92" s="162"/>
      <c r="C92" s="162"/>
      <c r="D92" s="162"/>
      <c r="E92" s="162"/>
      <c r="F92" s="162"/>
      <c r="G92" s="162"/>
      <c r="H92" s="162"/>
      <c r="I92" s="162"/>
      <c r="J92" s="162"/>
      <c r="K92" s="162"/>
      <c r="AG92" s="105"/>
    </row>
    <row r="93" spans="1:33" x14ac:dyDescent="0.35">
      <c r="A93" s="103"/>
      <c r="B93" s="162"/>
      <c r="C93" s="162"/>
      <c r="D93" s="162"/>
      <c r="E93" s="162"/>
      <c r="F93" s="162"/>
      <c r="G93" s="162"/>
      <c r="H93" s="162"/>
      <c r="I93" s="162"/>
      <c r="J93" s="162"/>
      <c r="K93" s="162"/>
      <c r="AG93" s="105"/>
    </row>
    <row r="94" spans="1:33" ht="64.5" customHeight="1" x14ac:dyDescent="0.5">
      <c r="A94" s="103"/>
      <c r="B94" s="162"/>
      <c r="C94" s="162"/>
      <c r="D94" s="162"/>
      <c r="E94" s="162"/>
      <c r="F94" s="162"/>
      <c r="G94" s="162"/>
      <c r="H94" s="162"/>
      <c r="I94" s="162"/>
      <c r="J94" s="162"/>
      <c r="K94" s="162"/>
      <c r="M94" s="107" t="s">
        <v>753</v>
      </c>
      <c r="N94" s="108"/>
      <c r="O94" s="108"/>
      <c r="P94" s="108"/>
      <c r="Q94" s="108"/>
      <c r="R94" s="108"/>
      <c r="S94" s="108"/>
      <c r="T94" s="108"/>
      <c r="U94" s="108"/>
      <c r="V94" s="108"/>
      <c r="W94" s="108"/>
      <c r="X94" s="108"/>
      <c r="Y94" s="108"/>
      <c r="Z94" s="108"/>
      <c r="AG94" s="105"/>
    </row>
    <row r="95" spans="1:33" ht="14.5" customHeight="1" x14ac:dyDescent="0.35">
      <c r="A95" s="103"/>
      <c r="B95" s="109"/>
      <c r="C95" s="109"/>
      <c r="D95" s="109"/>
      <c r="E95" s="109"/>
      <c r="F95" s="109"/>
      <c r="G95" s="109"/>
      <c r="H95" s="109"/>
      <c r="I95" s="109"/>
      <c r="J95" s="110"/>
      <c r="K95" s="89"/>
      <c r="L95" s="110"/>
      <c r="M95" s="153" t="s">
        <v>787</v>
      </c>
      <c r="N95" s="154"/>
      <c r="O95" s="154"/>
      <c r="P95" s="154"/>
      <c r="Q95" s="154"/>
      <c r="R95" s="154"/>
      <c r="S95" s="154"/>
      <c r="T95" s="154"/>
      <c r="U95" s="154"/>
      <c r="V95" s="154"/>
      <c r="W95" s="154"/>
      <c r="X95" s="154"/>
      <c r="Y95" s="154"/>
      <c r="Z95" s="155"/>
      <c r="AA95" s="111"/>
      <c r="AG95" s="105"/>
    </row>
    <row r="96" spans="1:33" ht="14.5" customHeight="1" x14ac:dyDescent="0.35">
      <c r="A96" s="103"/>
      <c r="B96" s="109"/>
      <c r="C96" s="109"/>
      <c r="D96" s="109"/>
      <c r="E96" s="109"/>
      <c r="F96" s="109"/>
      <c r="G96" s="109"/>
      <c r="H96" s="109"/>
      <c r="I96" s="109"/>
      <c r="J96" s="110"/>
      <c r="K96" s="110"/>
      <c r="L96" s="91"/>
      <c r="M96" s="156"/>
      <c r="N96" s="157"/>
      <c r="O96" s="157"/>
      <c r="P96" s="157"/>
      <c r="Q96" s="157"/>
      <c r="R96" s="157"/>
      <c r="S96" s="157"/>
      <c r="T96" s="157"/>
      <c r="U96" s="157"/>
      <c r="V96" s="157"/>
      <c r="W96" s="157"/>
      <c r="X96" s="157"/>
      <c r="Y96" s="157"/>
      <c r="Z96" s="158"/>
      <c r="AA96" s="111"/>
      <c r="AG96" s="105"/>
    </row>
    <row r="97" spans="1:33" ht="14.5" customHeight="1" x14ac:dyDescent="0.35">
      <c r="A97" s="103"/>
      <c r="B97" s="112"/>
      <c r="C97" s="112"/>
      <c r="D97" s="112"/>
      <c r="E97" s="112"/>
      <c r="F97" s="112"/>
      <c r="G97" s="112"/>
      <c r="H97" s="112"/>
      <c r="I97" s="112"/>
      <c r="J97" s="113"/>
      <c r="K97" s="113"/>
      <c r="L97" s="92"/>
      <c r="M97" s="156"/>
      <c r="N97" s="157"/>
      <c r="O97" s="157"/>
      <c r="P97" s="157"/>
      <c r="Q97" s="157"/>
      <c r="R97" s="157"/>
      <c r="S97" s="157"/>
      <c r="T97" s="157"/>
      <c r="U97" s="157"/>
      <c r="V97" s="157"/>
      <c r="W97" s="157"/>
      <c r="X97" s="157"/>
      <c r="Y97" s="157"/>
      <c r="Z97" s="158"/>
      <c r="AA97" s="114"/>
      <c r="AG97" s="105"/>
    </row>
    <row r="98" spans="1:33" x14ac:dyDescent="0.35">
      <c r="A98" s="103"/>
      <c r="L98" s="90"/>
      <c r="M98" s="156"/>
      <c r="N98" s="157"/>
      <c r="O98" s="157"/>
      <c r="P98" s="157"/>
      <c r="Q98" s="157"/>
      <c r="R98" s="157"/>
      <c r="S98" s="157"/>
      <c r="T98" s="157"/>
      <c r="U98" s="157"/>
      <c r="V98" s="157"/>
      <c r="W98" s="157"/>
      <c r="X98" s="157"/>
      <c r="Y98" s="157"/>
      <c r="Z98" s="158"/>
      <c r="AA98" s="111"/>
      <c r="AG98" s="105"/>
    </row>
    <row r="99" spans="1:33" x14ac:dyDescent="0.35">
      <c r="A99" s="103"/>
      <c r="L99" s="90"/>
      <c r="M99" s="156"/>
      <c r="N99" s="157"/>
      <c r="O99" s="157"/>
      <c r="P99" s="157"/>
      <c r="Q99" s="157"/>
      <c r="R99" s="157"/>
      <c r="S99" s="157"/>
      <c r="T99" s="157"/>
      <c r="U99" s="157"/>
      <c r="V99" s="157"/>
      <c r="W99" s="157"/>
      <c r="X99" s="157"/>
      <c r="Y99" s="157"/>
      <c r="Z99" s="158"/>
      <c r="AA99" s="111"/>
      <c r="AG99" s="105"/>
    </row>
    <row r="100" spans="1:33" ht="52.5" customHeight="1" x14ac:dyDescent="0.35">
      <c r="A100" s="103"/>
      <c r="L100" s="90"/>
      <c r="M100" s="159"/>
      <c r="N100" s="160"/>
      <c r="O100" s="160"/>
      <c r="P100" s="160"/>
      <c r="Q100" s="160"/>
      <c r="R100" s="160"/>
      <c r="S100" s="160"/>
      <c r="T100" s="160"/>
      <c r="U100" s="160"/>
      <c r="V100" s="160"/>
      <c r="W100" s="160"/>
      <c r="X100" s="160"/>
      <c r="Y100" s="160"/>
      <c r="Z100" s="161"/>
      <c r="AA100" s="111"/>
      <c r="AG100" s="105"/>
    </row>
    <row r="101" spans="1:33" ht="13.5" customHeight="1" x14ac:dyDescent="0.35">
      <c r="A101" s="103"/>
      <c r="L101" s="90"/>
      <c r="AA101" s="111"/>
      <c r="AG101" s="105"/>
    </row>
    <row r="102" spans="1:33" x14ac:dyDescent="0.35">
      <c r="A102" s="103"/>
      <c r="L102" s="90"/>
      <c r="N102" s="111"/>
      <c r="O102" s="111"/>
      <c r="P102" s="111"/>
      <c r="Q102" s="111"/>
      <c r="R102" s="111"/>
      <c r="S102" s="111"/>
      <c r="T102" s="111"/>
      <c r="U102" s="111"/>
      <c r="V102" s="111"/>
      <c r="W102" s="111"/>
      <c r="X102" s="111"/>
      <c r="Y102" s="111"/>
      <c r="Z102" s="111"/>
      <c r="AA102" s="111"/>
      <c r="AG102" s="105"/>
    </row>
    <row r="103" spans="1:33" x14ac:dyDescent="0.35">
      <c r="A103" s="103"/>
      <c r="L103" s="90"/>
      <c r="N103" s="111"/>
      <c r="O103" s="111"/>
      <c r="P103" s="111"/>
      <c r="Q103" s="111"/>
      <c r="R103" s="111"/>
      <c r="S103" s="111"/>
      <c r="T103" s="111"/>
      <c r="U103" s="111"/>
      <c r="V103" s="111"/>
      <c r="W103" s="111"/>
      <c r="X103" s="111"/>
      <c r="Y103" s="111"/>
      <c r="Z103" s="111"/>
      <c r="AA103" s="111"/>
      <c r="AG103" s="105"/>
    </row>
    <row r="104" spans="1:33" x14ac:dyDescent="0.35">
      <c r="A104" s="103"/>
      <c r="L104" s="90"/>
      <c r="N104" s="111"/>
      <c r="O104" s="111"/>
      <c r="P104" s="111"/>
      <c r="Q104" s="111"/>
      <c r="R104" s="111"/>
      <c r="S104" s="111"/>
      <c r="T104" s="111"/>
      <c r="U104" s="111"/>
      <c r="V104" s="111"/>
      <c r="W104" s="111"/>
      <c r="X104" s="111"/>
      <c r="Y104" s="111"/>
      <c r="Z104" s="111"/>
      <c r="AA104" s="111"/>
      <c r="AG104" s="105"/>
    </row>
    <row r="105" spans="1:33" x14ac:dyDescent="0.35">
      <c r="A105" s="103"/>
      <c r="L105" s="90"/>
      <c r="N105" s="111"/>
      <c r="O105" s="111"/>
      <c r="P105" s="111"/>
      <c r="Q105" s="111"/>
      <c r="R105" s="111"/>
      <c r="S105" s="111"/>
      <c r="T105" s="111"/>
      <c r="U105" s="111"/>
      <c r="V105" s="111"/>
      <c r="W105" s="111"/>
      <c r="X105" s="111"/>
      <c r="Y105" s="111"/>
      <c r="Z105" s="111"/>
      <c r="AA105" s="111"/>
      <c r="AG105" s="105"/>
    </row>
    <row r="106" spans="1:33" x14ac:dyDescent="0.35">
      <c r="A106" s="103"/>
      <c r="L106" s="90"/>
      <c r="N106" s="111"/>
      <c r="O106" s="111"/>
      <c r="P106" s="111"/>
      <c r="Q106" s="111"/>
      <c r="R106" s="111"/>
      <c r="S106" s="111"/>
      <c r="T106" s="111"/>
      <c r="U106" s="111"/>
      <c r="V106" s="111"/>
      <c r="W106" s="111"/>
      <c r="X106" s="111"/>
      <c r="Y106" s="111"/>
      <c r="Z106" s="111"/>
      <c r="AA106" s="111"/>
      <c r="AG106" s="105"/>
    </row>
    <row r="107" spans="1:33" x14ac:dyDescent="0.35">
      <c r="A107" s="103"/>
      <c r="L107" s="90"/>
      <c r="N107" s="111"/>
      <c r="O107" s="111"/>
      <c r="P107" s="111"/>
      <c r="Q107" s="111"/>
      <c r="R107" s="111"/>
      <c r="S107" s="111"/>
      <c r="T107" s="111"/>
      <c r="U107" s="111"/>
      <c r="V107" s="111"/>
      <c r="W107" s="111"/>
      <c r="X107" s="111"/>
      <c r="Y107" s="111"/>
      <c r="Z107" s="111"/>
      <c r="AA107" s="111"/>
      <c r="AG107" s="105"/>
    </row>
    <row r="108" spans="1:33" x14ac:dyDescent="0.35">
      <c r="A108" s="103"/>
      <c r="L108" s="90"/>
      <c r="AG108" s="105"/>
    </row>
    <row r="109" spans="1:33" x14ac:dyDescent="0.35">
      <c r="A109" s="103"/>
      <c r="L109" s="90"/>
      <c r="AG109" s="105"/>
    </row>
    <row r="110" spans="1:33" x14ac:dyDescent="0.35">
      <c r="A110" s="103"/>
      <c r="L110" s="90"/>
      <c r="AG110" s="105"/>
    </row>
    <row r="111" spans="1:33" x14ac:dyDescent="0.35">
      <c r="A111" s="103"/>
      <c r="L111" s="90"/>
      <c r="AG111" s="105"/>
    </row>
    <row r="112" spans="1:33" x14ac:dyDescent="0.35">
      <c r="A112" s="103"/>
      <c r="L112" s="90"/>
      <c r="AG112" s="105"/>
    </row>
    <row r="113" spans="1:33" x14ac:dyDescent="0.35">
      <c r="A113" s="103"/>
      <c r="L113" s="90"/>
      <c r="AG113" s="105"/>
    </row>
    <row r="114" spans="1:33" x14ac:dyDescent="0.35">
      <c r="A114" s="103"/>
      <c r="L114" s="90"/>
      <c r="AG114" s="105"/>
    </row>
    <row r="115" spans="1:33" x14ac:dyDescent="0.35">
      <c r="A115" s="103"/>
      <c r="L115" s="90"/>
      <c r="AG115" s="105"/>
    </row>
    <row r="116" spans="1:33" x14ac:dyDescent="0.35">
      <c r="A116" s="103"/>
      <c r="L116" s="90"/>
      <c r="AG116" s="105"/>
    </row>
    <row r="117" spans="1:33" x14ac:dyDescent="0.35">
      <c r="A117" s="103"/>
      <c r="L117" s="90"/>
      <c r="AG117" s="105"/>
    </row>
    <row r="118" spans="1:33" x14ac:dyDescent="0.35">
      <c r="A118" s="103"/>
      <c r="L118" s="90"/>
      <c r="AG118" s="105"/>
    </row>
    <row r="119" spans="1:33" x14ac:dyDescent="0.35">
      <c r="A119" s="103"/>
      <c r="L119" s="90"/>
      <c r="AG119" s="105"/>
    </row>
    <row r="120" spans="1:33" x14ac:dyDescent="0.35">
      <c r="A120" s="103"/>
      <c r="L120" s="90"/>
      <c r="AG120" s="105"/>
    </row>
    <row r="121" spans="1:33" ht="23.5" x14ac:dyDescent="0.55000000000000004">
      <c r="A121" s="103"/>
      <c r="D121" s="138" t="s">
        <v>829</v>
      </c>
      <c r="L121" s="90"/>
      <c r="AG121" s="105"/>
    </row>
    <row r="122" spans="1:33" x14ac:dyDescent="0.35">
      <c r="A122" s="103"/>
      <c r="L122" s="90"/>
      <c r="AG122" s="105"/>
    </row>
    <row r="123" spans="1:33" x14ac:dyDescent="0.35">
      <c r="A123" s="103"/>
      <c r="L123" s="90"/>
      <c r="AG123" s="105"/>
    </row>
    <row r="124" spans="1:33" x14ac:dyDescent="0.35">
      <c r="A124" s="103"/>
      <c r="L124" s="90"/>
      <c r="AG124" s="105"/>
    </row>
    <row r="125" spans="1:33" x14ac:dyDescent="0.35">
      <c r="A125" s="103"/>
      <c r="L125" s="90"/>
      <c r="AG125" s="105"/>
    </row>
    <row r="126" spans="1:33" x14ac:dyDescent="0.35">
      <c r="A126" s="103"/>
      <c r="L126" s="90"/>
      <c r="AG126" s="105"/>
    </row>
    <row r="127" spans="1:33" x14ac:dyDescent="0.35">
      <c r="A127" s="103"/>
      <c r="L127" s="90"/>
      <c r="AG127" s="105"/>
    </row>
    <row r="128" spans="1:33" x14ac:dyDescent="0.35">
      <c r="A128" s="103"/>
      <c r="L128" s="90"/>
      <c r="AG128" s="105"/>
    </row>
    <row r="129" spans="1:33" x14ac:dyDescent="0.35">
      <c r="A129" s="103"/>
      <c r="L129" s="90"/>
      <c r="AG129" s="105"/>
    </row>
    <row r="130" spans="1:33" x14ac:dyDescent="0.35">
      <c r="A130" s="103"/>
      <c r="L130" s="90"/>
      <c r="AG130" s="105"/>
    </row>
    <row r="131" spans="1:33" x14ac:dyDescent="0.35">
      <c r="A131" s="103"/>
      <c r="L131" s="90"/>
      <c r="AG131" s="105"/>
    </row>
    <row r="132" spans="1:33" x14ac:dyDescent="0.35">
      <c r="A132" s="103"/>
      <c r="L132" s="90"/>
      <c r="AG132" s="105"/>
    </row>
    <row r="133" spans="1:33" x14ac:dyDescent="0.35">
      <c r="A133" s="103"/>
      <c r="L133" s="90"/>
      <c r="AG133" s="105"/>
    </row>
    <row r="134" spans="1:33" x14ac:dyDescent="0.35">
      <c r="A134" s="103"/>
      <c r="L134" s="90"/>
      <c r="AG134" s="105"/>
    </row>
    <row r="135" spans="1:33" x14ac:dyDescent="0.35">
      <c r="A135" s="103"/>
      <c r="L135" s="90"/>
      <c r="AG135" s="105"/>
    </row>
    <row r="136" spans="1:33" x14ac:dyDescent="0.35">
      <c r="A136" s="103"/>
      <c r="L136" s="90"/>
      <c r="AG136" s="105"/>
    </row>
    <row r="137" spans="1:33" x14ac:dyDescent="0.35">
      <c r="A137" s="103"/>
      <c r="L137" s="90"/>
      <c r="AG137" s="105"/>
    </row>
    <row r="138" spans="1:33" x14ac:dyDescent="0.35">
      <c r="A138" s="103"/>
      <c r="L138" s="90"/>
      <c r="AG138" s="105"/>
    </row>
    <row r="139" spans="1:33" x14ac:dyDescent="0.35">
      <c r="A139" s="103"/>
      <c r="L139" s="90"/>
      <c r="AG139" s="105"/>
    </row>
    <row r="140" spans="1:33" x14ac:dyDescent="0.35">
      <c r="A140" s="103"/>
      <c r="L140" s="90"/>
      <c r="AG140" s="105"/>
    </row>
    <row r="141" spans="1:33" x14ac:dyDescent="0.35">
      <c r="A141" s="103"/>
      <c r="L141" s="90"/>
      <c r="AG141" s="105"/>
    </row>
    <row r="142" spans="1:33" x14ac:dyDescent="0.35">
      <c r="A142" s="103"/>
      <c r="L142" s="90"/>
      <c r="AG142" s="105"/>
    </row>
    <row r="143" spans="1:33" x14ac:dyDescent="0.35">
      <c r="A143" s="103"/>
      <c r="B143" s="115"/>
      <c r="L143" s="90"/>
      <c r="AG143" s="105"/>
    </row>
    <row r="144" spans="1:33" x14ac:dyDescent="0.35">
      <c r="A144" s="103"/>
      <c r="L144" s="90"/>
      <c r="AG144" s="105"/>
    </row>
    <row r="145" spans="1:33" ht="15" thickBot="1" x14ac:dyDescent="0.4">
      <c r="A145" s="116"/>
      <c r="B145" s="117"/>
      <c r="C145" s="117"/>
      <c r="D145" s="117"/>
      <c r="E145" s="117"/>
      <c r="F145" s="117"/>
      <c r="G145" s="117"/>
      <c r="H145" s="117"/>
      <c r="I145" s="117"/>
      <c r="J145" s="117"/>
      <c r="K145" s="117"/>
      <c r="L145" s="118"/>
      <c r="M145" s="117"/>
      <c r="N145" s="117"/>
      <c r="O145" s="117"/>
      <c r="P145" s="117"/>
      <c r="Q145" s="117"/>
      <c r="R145" s="117"/>
      <c r="S145" s="117"/>
      <c r="T145" s="117"/>
      <c r="U145" s="117"/>
      <c r="V145" s="117"/>
      <c r="W145" s="117"/>
      <c r="X145" s="117"/>
      <c r="Y145" s="117"/>
      <c r="Z145" s="117"/>
      <c r="AA145" s="117"/>
      <c r="AB145" s="117"/>
      <c r="AC145" s="117"/>
      <c r="AD145" s="117"/>
      <c r="AE145" s="117"/>
      <c r="AF145" s="117"/>
      <c r="AG145" s="119"/>
    </row>
  </sheetData>
  <autoFilter ref="B8:E8" xr:uid="{C2B09C34-FA96-4BCE-8633-0C1F0730EF07}">
    <sortState xmlns:xlrd2="http://schemas.microsoft.com/office/spreadsheetml/2017/richdata2" ref="B9:E30">
      <sortCondition ref="B8"/>
    </sortState>
  </autoFilter>
  <mergeCells count="7">
    <mergeCell ref="M95:Z100"/>
    <mergeCell ref="B88:K94"/>
    <mergeCell ref="B4:J6"/>
    <mergeCell ref="M6:Z25"/>
    <mergeCell ref="M5:V5"/>
    <mergeCell ref="B45:C45"/>
    <mergeCell ref="B33:K43"/>
  </mergeCells>
  <pageMargins left="0.7" right="0.7" top="0.75" bottom="0.75" header="0.3" footer="0.3"/>
  <colBreaks count="1" manualBreakCount="1">
    <brk id="11" min="1" max="122" man="1"/>
  </colBreaks>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CC49-F5C8-4BF9-950D-7965E0A88C8E}">
  <sheetPr>
    <tabColor rgb="FFFFC000"/>
  </sheetPr>
  <dimension ref="A1:AD88"/>
  <sheetViews>
    <sheetView showGridLines="0" zoomScale="60" zoomScaleNormal="60" workbookViewId="0"/>
  </sheetViews>
  <sheetFormatPr defaultRowHeight="14.5" x14ac:dyDescent="0.35"/>
  <cols>
    <col min="1" max="1" width="3.1796875" customWidth="1"/>
    <col min="2" max="2" width="9.6328125" customWidth="1"/>
    <col min="3" max="3" width="44" bestFit="1" customWidth="1"/>
    <col min="4" max="4" width="16.453125" customWidth="1"/>
    <col min="5" max="5" width="14.08984375" customWidth="1"/>
    <col min="6" max="6" width="15.90625" customWidth="1"/>
    <col min="7" max="7" width="16.453125" customWidth="1"/>
    <col min="8" max="8" width="24.54296875" customWidth="1"/>
    <col min="9" max="9" width="22.7265625" customWidth="1"/>
    <col min="10" max="10" width="23.453125" customWidth="1"/>
    <col min="11" max="11" width="12.453125" customWidth="1"/>
    <col min="12" max="12" width="3.7265625" customWidth="1"/>
    <col min="13" max="13" width="1.81640625" customWidth="1"/>
    <col min="19" max="19" width="13.81640625" customWidth="1"/>
    <col min="20" max="20" width="10.90625" customWidth="1"/>
    <col min="21" max="21" width="12.81640625" customWidth="1"/>
  </cols>
  <sheetData>
    <row r="1" spans="1:30" s="14" customFormat="1" ht="27" customHeight="1" x14ac:dyDescent="0.55000000000000004">
      <c r="A1" s="15" t="s">
        <v>28</v>
      </c>
    </row>
    <row r="2" spans="1:30" s="1" customFormat="1" x14ac:dyDescent="0.35"/>
    <row r="3" spans="1:30" ht="14.5" customHeight="1" x14ac:dyDescent="0.35">
      <c r="A3" s="1"/>
      <c r="B3" s="144" t="s">
        <v>681</v>
      </c>
      <c r="C3" s="144"/>
      <c r="D3" s="144"/>
      <c r="E3" s="144"/>
      <c r="F3" s="144"/>
      <c r="G3" s="144"/>
      <c r="H3" s="144"/>
      <c r="I3" s="144"/>
      <c r="J3" s="144"/>
      <c r="K3" s="144"/>
      <c r="L3" s="144"/>
      <c r="M3" s="144"/>
      <c r="N3" s="144"/>
      <c r="O3" s="144"/>
      <c r="P3" s="144"/>
      <c r="Q3" s="144"/>
      <c r="R3" s="1"/>
      <c r="S3" s="1"/>
      <c r="T3" s="1"/>
      <c r="U3" s="1"/>
      <c r="V3" s="1"/>
      <c r="W3" s="1"/>
      <c r="X3" s="1"/>
      <c r="Y3" s="1"/>
      <c r="Z3" s="1"/>
      <c r="AA3" s="1"/>
      <c r="AB3" s="1"/>
      <c r="AC3" s="1"/>
      <c r="AD3" s="1"/>
    </row>
    <row r="4" spans="1:30" x14ac:dyDescent="0.35">
      <c r="A4" s="1"/>
      <c r="B4" s="144"/>
      <c r="C4" s="144"/>
      <c r="D4" s="144"/>
      <c r="E4" s="144"/>
      <c r="F4" s="144"/>
      <c r="G4" s="144"/>
      <c r="H4" s="144"/>
      <c r="I4" s="144"/>
      <c r="J4" s="144"/>
      <c r="K4" s="144"/>
      <c r="L4" s="144"/>
      <c r="M4" s="144"/>
      <c r="N4" s="144"/>
      <c r="O4" s="144"/>
      <c r="P4" s="144"/>
      <c r="Q4" s="144"/>
      <c r="R4" s="1"/>
      <c r="S4" s="1"/>
      <c r="T4" s="1"/>
      <c r="U4" s="1"/>
      <c r="V4" s="1"/>
      <c r="W4" s="1"/>
      <c r="X4" s="1"/>
      <c r="Y4" s="1"/>
      <c r="Z4" s="1"/>
      <c r="AA4" s="1"/>
      <c r="AB4" s="1"/>
      <c r="AC4" s="1"/>
      <c r="AD4" s="1"/>
    </row>
    <row r="5" spans="1:30" x14ac:dyDescent="0.35">
      <c r="A5" s="1"/>
      <c r="B5" s="144"/>
      <c r="C5" s="144"/>
      <c r="D5" s="144"/>
      <c r="E5" s="144"/>
      <c r="F5" s="144"/>
      <c r="G5" s="144"/>
      <c r="H5" s="144"/>
      <c r="I5" s="144"/>
      <c r="J5" s="144"/>
      <c r="K5" s="144"/>
      <c r="L5" s="144"/>
      <c r="M5" s="144"/>
      <c r="N5" s="144"/>
      <c r="O5" s="144"/>
      <c r="P5" s="144"/>
      <c r="Q5" s="144"/>
      <c r="R5" s="1"/>
      <c r="S5" s="1"/>
      <c r="T5" s="1"/>
      <c r="U5" s="1"/>
      <c r="V5" s="1"/>
      <c r="W5" s="1"/>
      <c r="X5" s="1"/>
      <c r="Y5" s="1"/>
      <c r="Z5" s="1"/>
      <c r="AA5" s="1"/>
      <c r="AB5" s="1"/>
      <c r="AC5" s="1"/>
      <c r="AD5" s="1"/>
    </row>
    <row r="6" spans="1:30" x14ac:dyDescent="0.35">
      <c r="A6" s="1"/>
      <c r="B6" s="144"/>
      <c r="C6" s="144"/>
      <c r="D6" s="144"/>
      <c r="E6" s="144"/>
      <c r="F6" s="144"/>
      <c r="G6" s="144"/>
      <c r="H6" s="144"/>
      <c r="I6" s="144"/>
      <c r="J6" s="144"/>
      <c r="K6" s="144"/>
      <c r="L6" s="144"/>
      <c r="M6" s="144"/>
      <c r="N6" s="144"/>
      <c r="O6" s="144"/>
      <c r="P6" s="144"/>
      <c r="Q6" s="144"/>
      <c r="R6" s="1"/>
      <c r="S6" s="1"/>
      <c r="T6" s="1"/>
      <c r="U6" s="1"/>
      <c r="V6" s="1"/>
      <c r="W6" s="1"/>
      <c r="X6" s="1"/>
      <c r="Y6" s="1"/>
      <c r="Z6" s="1"/>
      <c r="AA6" s="1"/>
      <c r="AB6" s="1"/>
      <c r="AC6" s="1"/>
      <c r="AD6" s="1"/>
    </row>
    <row r="7" spans="1:30" ht="33" customHeight="1" x14ac:dyDescent="0.35">
      <c r="A7" s="1"/>
      <c r="B7" s="144"/>
      <c r="C7" s="144"/>
      <c r="D7" s="144"/>
      <c r="E7" s="144"/>
      <c r="F7" s="144"/>
      <c r="G7" s="144"/>
      <c r="H7" s="144"/>
      <c r="I7" s="144"/>
      <c r="J7" s="144"/>
      <c r="K7" s="144"/>
      <c r="L7" s="144"/>
      <c r="M7" s="144"/>
      <c r="N7" s="144"/>
      <c r="O7" s="144"/>
      <c r="P7" s="144"/>
      <c r="Q7" s="144"/>
      <c r="R7" s="1"/>
      <c r="S7" s="1"/>
      <c r="T7" s="1"/>
      <c r="U7" s="1"/>
      <c r="V7" s="1"/>
      <c r="W7" s="1"/>
      <c r="X7" s="1"/>
      <c r="Y7" s="1"/>
      <c r="Z7" s="1"/>
      <c r="AA7" s="1"/>
      <c r="AB7" s="1"/>
      <c r="AC7" s="1"/>
      <c r="AD7" s="1"/>
    </row>
    <row r="8" spans="1:30" s="1" customFormat="1" x14ac:dyDescent="0.35">
      <c r="B8" s="16"/>
      <c r="C8" s="16"/>
      <c r="D8" s="16"/>
      <c r="E8" s="16"/>
      <c r="F8" s="16"/>
      <c r="G8" s="16"/>
      <c r="H8" s="16"/>
      <c r="I8" s="16"/>
      <c r="J8" s="16"/>
      <c r="K8" s="16"/>
      <c r="L8" s="16"/>
      <c r="M8" s="16"/>
      <c r="N8" s="16"/>
      <c r="O8" s="16"/>
      <c r="P8" s="16"/>
      <c r="Q8" s="16"/>
    </row>
    <row r="9" spans="1:30" s="1" customFormat="1" x14ac:dyDescent="0.35">
      <c r="B9" s="202" t="s">
        <v>684</v>
      </c>
      <c r="C9" s="202"/>
      <c r="D9" s="16"/>
      <c r="E9" s="16"/>
      <c r="F9" s="16"/>
      <c r="G9" s="16"/>
      <c r="H9" s="16"/>
      <c r="I9" s="16"/>
      <c r="J9" s="16"/>
      <c r="K9" s="16"/>
      <c r="L9" s="16"/>
      <c r="M9" s="16"/>
      <c r="N9" s="16"/>
      <c r="O9" s="16"/>
      <c r="P9" s="16"/>
      <c r="Q9" s="16"/>
    </row>
    <row r="10" spans="1:30" s="1" customFormat="1" x14ac:dyDescent="0.35">
      <c r="B10" s="203" t="s">
        <v>685</v>
      </c>
      <c r="C10" s="203"/>
      <c r="D10" s="203"/>
      <c r="E10" s="203"/>
      <c r="F10" s="203"/>
      <c r="G10" s="203"/>
      <c r="H10" s="203"/>
      <c r="I10" s="203"/>
      <c r="J10" s="203"/>
      <c r="K10" s="203"/>
      <c r="L10" s="203"/>
      <c r="M10" s="203"/>
      <c r="N10" s="203"/>
      <c r="O10" s="203"/>
      <c r="P10" s="203"/>
      <c r="Q10" s="203"/>
    </row>
    <row r="11" spans="1:30" s="1" customFormat="1" ht="20" customHeight="1" x14ac:dyDescent="0.35">
      <c r="B11" s="203" t="s">
        <v>814</v>
      </c>
      <c r="C11" s="203"/>
      <c r="D11" s="203"/>
      <c r="E11" s="203"/>
      <c r="F11" s="203"/>
      <c r="G11" s="203"/>
      <c r="H11" s="203"/>
      <c r="I11" s="203"/>
      <c r="J11" s="203"/>
      <c r="K11" s="203"/>
      <c r="L11" s="203"/>
      <c r="M11" s="203"/>
      <c r="N11" s="203"/>
      <c r="O11" s="203"/>
      <c r="P11" s="203"/>
      <c r="Q11" s="203"/>
    </row>
    <row r="12" spans="1:30" s="1" customFormat="1" ht="20.5" customHeight="1" x14ac:dyDescent="0.35">
      <c r="B12" s="203" t="s">
        <v>815</v>
      </c>
      <c r="C12" s="203"/>
      <c r="D12" s="203"/>
      <c r="E12" s="203"/>
      <c r="F12" s="203"/>
      <c r="G12" s="203"/>
      <c r="H12" s="203"/>
      <c r="I12" s="203"/>
      <c r="J12" s="203"/>
      <c r="K12" s="203"/>
      <c r="L12" s="203"/>
      <c r="M12" s="203"/>
      <c r="N12" s="203"/>
      <c r="O12" s="203"/>
      <c r="P12" s="53"/>
      <c r="Q12" s="53"/>
    </row>
    <row r="13" spans="1:30" s="1" customFormat="1" ht="20.5" customHeight="1" x14ac:dyDescent="0.35">
      <c r="B13" s="16"/>
      <c r="C13" s="16"/>
      <c r="D13" s="16"/>
      <c r="E13" s="16"/>
      <c r="F13" s="16"/>
      <c r="G13" s="16"/>
      <c r="H13" s="16"/>
      <c r="I13" s="16"/>
      <c r="J13" s="16"/>
      <c r="K13" s="16"/>
      <c r="L13" s="16"/>
      <c r="M13" s="16"/>
      <c r="N13" s="16"/>
      <c r="O13" s="16"/>
      <c r="P13" s="53"/>
      <c r="Q13" s="53"/>
    </row>
    <row r="14" spans="1:30" s="1" customFormat="1" ht="20.5" customHeight="1" x14ac:dyDescent="0.35">
      <c r="B14" s="182" t="s">
        <v>826</v>
      </c>
      <c r="C14" s="182"/>
      <c r="D14" s="136"/>
      <c r="E14" s="16"/>
      <c r="F14" s="16"/>
      <c r="G14" s="16"/>
      <c r="H14" s="16"/>
      <c r="I14" s="16"/>
      <c r="J14" s="16"/>
      <c r="K14" s="16"/>
      <c r="L14" s="16"/>
      <c r="M14" s="16"/>
      <c r="N14" s="16"/>
      <c r="O14" s="16"/>
      <c r="P14" s="53"/>
      <c r="Q14" s="53"/>
    </row>
    <row r="15" spans="1:30" s="1" customFormat="1" ht="13" customHeight="1" x14ac:dyDescent="0.35">
      <c r="B15" s="16"/>
      <c r="C15" s="16"/>
      <c r="D15" s="16"/>
      <c r="E15" s="16"/>
      <c r="F15" s="16"/>
      <c r="G15" s="16"/>
      <c r="H15" s="16"/>
      <c r="I15" s="16"/>
      <c r="J15" s="16"/>
      <c r="K15" s="16"/>
      <c r="L15" s="16"/>
      <c r="M15" s="16"/>
      <c r="N15" s="16"/>
      <c r="O15" s="16"/>
      <c r="P15" s="16"/>
      <c r="Q15" s="16"/>
    </row>
    <row r="16" spans="1:30" s="1" customFormat="1" ht="15" thickBot="1" x14ac:dyDescent="0.4">
      <c r="B16" s="86" t="s">
        <v>778</v>
      </c>
    </row>
    <row r="17" spans="1:30" s="56" customFormat="1" ht="91.5" customHeight="1" x14ac:dyDescent="0.35">
      <c r="A17" s="53"/>
      <c r="B17" s="54" t="s">
        <v>4</v>
      </c>
      <c r="C17" s="54" t="s">
        <v>686</v>
      </c>
      <c r="D17" s="54" t="s">
        <v>747</v>
      </c>
      <c r="E17" s="54" t="s">
        <v>683</v>
      </c>
      <c r="F17" s="54" t="s">
        <v>745</v>
      </c>
      <c r="G17" s="54" t="s">
        <v>746</v>
      </c>
      <c r="H17" s="54" t="s">
        <v>734</v>
      </c>
      <c r="I17" s="54" t="s">
        <v>735</v>
      </c>
      <c r="J17" s="54" t="s">
        <v>736</v>
      </c>
      <c r="K17" s="54" t="s">
        <v>827</v>
      </c>
      <c r="L17" s="55"/>
      <c r="M17" s="53"/>
      <c r="N17" s="190" t="s">
        <v>730</v>
      </c>
      <c r="O17" s="191"/>
      <c r="P17" s="191"/>
      <c r="Q17" s="192"/>
      <c r="R17" s="53"/>
      <c r="S17" s="190" t="s">
        <v>780</v>
      </c>
      <c r="T17" s="191"/>
      <c r="U17" s="192"/>
      <c r="V17" s="53"/>
      <c r="W17" s="53"/>
      <c r="X17" s="53"/>
      <c r="Y17" s="53"/>
      <c r="Z17" s="53"/>
      <c r="AA17" s="53"/>
      <c r="AB17" s="53"/>
      <c r="AC17" s="53"/>
      <c r="AD17" s="53"/>
    </row>
    <row r="18" spans="1:30" ht="27" customHeight="1" x14ac:dyDescent="0.35">
      <c r="A18" s="1"/>
      <c r="B18" s="9">
        <v>1</v>
      </c>
      <c r="C18" s="9" t="s">
        <v>9</v>
      </c>
      <c r="D18" s="28"/>
      <c r="E18" s="7" t="s">
        <v>29</v>
      </c>
      <c r="F18" s="71">
        <v>0</v>
      </c>
      <c r="G18" s="72">
        <f>D18*(1-F18)</f>
        <v>0</v>
      </c>
      <c r="H18" s="27">
        <f>IF(E18="Direct",MROUND(D18*L18,10000),0)*(1-F18)</f>
        <v>0</v>
      </c>
      <c r="I18" s="27">
        <f>IF(E18="Indirect",MROUND(D18*L18,10000),0)*(1-F18)</f>
        <v>0</v>
      </c>
      <c r="J18" s="27">
        <f>IF(E18="External Cost",MROUND(D18*L18,10000),0)*(1-F18)</f>
        <v>0</v>
      </c>
      <c r="K18" s="137" t="str">
        <f>IFERROR(SUM(H18:J18)/$D$14,"")</f>
        <v/>
      </c>
      <c r="L18" s="26">
        <v>3504.9</v>
      </c>
      <c r="M18" s="1"/>
      <c r="N18" s="199">
        <f>H26</f>
        <v>0</v>
      </c>
      <c r="O18" s="200"/>
      <c r="P18" s="200"/>
      <c r="Q18" s="201"/>
      <c r="R18" s="1"/>
      <c r="S18" s="204" t="str">
        <f>IFERROR(H26/G26,"-")</f>
        <v>-</v>
      </c>
      <c r="T18" s="205"/>
      <c r="U18" s="206"/>
      <c r="V18" s="1"/>
      <c r="W18" s="1"/>
      <c r="X18" s="1"/>
      <c r="Y18" s="1"/>
      <c r="Z18" s="1"/>
      <c r="AA18" s="1"/>
      <c r="AB18" s="1"/>
      <c r="AC18" s="1"/>
      <c r="AD18" s="1"/>
    </row>
    <row r="19" spans="1:30" ht="27" customHeight="1" thickBot="1" x14ac:dyDescent="0.4">
      <c r="A19" s="1"/>
      <c r="B19" s="9">
        <v>1</v>
      </c>
      <c r="C19" s="9" t="s">
        <v>10</v>
      </c>
      <c r="D19" s="28">
        <v>0</v>
      </c>
      <c r="E19" s="7" t="s">
        <v>29</v>
      </c>
      <c r="F19" s="71">
        <v>0</v>
      </c>
      <c r="G19" s="72">
        <f t="shared" ref="G19:G25" si="0">D19*(1-F19)</f>
        <v>0</v>
      </c>
      <c r="H19" s="27">
        <f>IF(E19="Direct",MROUND(D19*L19,10000),0)*(1-F19)</f>
        <v>0</v>
      </c>
      <c r="I19" s="27">
        <f t="shared" ref="I19:I43" si="1">IF(E19="Indirect",MROUND(D19*L19,10000),0)*(1-F19)</f>
        <v>0</v>
      </c>
      <c r="J19" s="27">
        <f t="shared" ref="J19:J43" si="2">IF(E19="External Cost",MROUND(D19*L19,10000),0)*(1-F19)</f>
        <v>0</v>
      </c>
      <c r="K19" s="27" t="str">
        <f t="shared" ref="K19:K26" si="3">IFERROR(SUM(H19:J19)/$D$14,"")</f>
        <v/>
      </c>
      <c r="L19" s="26">
        <v>69.3</v>
      </c>
      <c r="M19" s="1"/>
      <c r="N19" s="184"/>
      <c r="O19" s="185"/>
      <c r="P19" s="185"/>
      <c r="Q19" s="186"/>
      <c r="R19" s="1"/>
      <c r="S19" s="187"/>
      <c r="T19" s="188"/>
      <c r="U19" s="189"/>
      <c r="V19" s="1"/>
      <c r="W19" s="1"/>
      <c r="X19" s="1"/>
      <c r="Y19" s="1"/>
      <c r="Z19" s="1"/>
      <c r="AA19" s="1"/>
      <c r="AB19" s="1"/>
      <c r="AC19" s="1"/>
      <c r="AD19" s="1"/>
    </row>
    <row r="20" spans="1:30" ht="27" customHeight="1" x14ac:dyDescent="0.55000000000000004">
      <c r="A20" s="1"/>
      <c r="B20" s="9">
        <v>1</v>
      </c>
      <c r="C20" s="9" t="s">
        <v>11</v>
      </c>
      <c r="D20" s="28">
        <v>0</v>
      </c>
      <c r="E20" s="7" t="s">
        <v>29</v>
      </c>
      <c r="F20" s="71">
        <v>0</v>
      </c>
      <c r="G20" s="72">
        <f t="shared" si="0"/>
        <v>0</v>
      </c>
      <c r="H20" s="27">
        <f t="shared" ref="H20:H43" si="4">IF(E20="Direct",MROUND(D20*L20,10000),0)*(1-F20)</f>
        <v>0</v>
      </c>
      <c r="I20" s="27">
        <f t="shared" si="1"/>
        <v>0</v>
      </c>
      <c r="J20" s="27">
        <f t="shared" si="2"/>
        <v>0</v>
      </c>
      <c r="K20" s="27" t="str">
        <f t="shared" si="3"/>
        <v/>
      </c>
      <c r="L20" s="26">
        <v>5843.75</v>
      </c>
      <c r="M20" s="1"/>
      <c r="N20" s="65"/>
      <c r="O20" s="65"/>
      <c r="P20" s="65"/>
      <c r="Q20" s="65"/>
      <c r="R20" s="1"/>
      <c r="S20" s="1"/>
      <c r="T20" s="1"/>
      <c r="U20" s="1"/>
      <c r="V20" s="1"/>
      <c r="W20" s="1"/>
      <c r="X20" s="1"/>
      <c r="Y20" s="1"/>
      <c r="Z20" s="1"/>
      <c r="AA20" s="1"/>
      <c r="AB20" s="1"/>
      <c r="AC20" s="1"/>
      <c r="AD20" s="1"/>
    </row>
    <row r="21" spans="1:30" ht="27" customHeight="1" x14ac:dyDescent="0.55000000000000004">
      <c r="A21" s="1"/>
      <c r="B21" s="9">
        <v>1</v>
      </c>
      <c r="C21" s="9" t="s">
        <v>12</v>
      </c>
      <c r="D21" s="28">
        <v>0</v>
      </c>
      <c r="E21" s="7" t="s">
        <v>29</v>
      </c>
      <c r="F21" s="71">
        <v>0</v>
      </c>
      <c r="G21" s="72">
        <f t="shared" si="0"/>
        <v>0</v>
      </c>
      <c r="H21" s="27">
        <f t="shared" si="4"/>
        <v>0</v>
      </c>
      <c r="I21" s="27">
        <f t="shared" si="1"/>
        <v>0</v>
      </c>
      <c r="J21" s="27">
        <f t="shared" si="2"/>
        <v>0</v>
      </c>
      <c r="K21" s="27" t="str">
        <f t="shared" si="3"/>
        <v/>
      </c>
      <c r="L21" s="26">
        <v>307.5</v>
      </c>
      <c r="M21" s="1"/>
      <c r="N21" s="65"/>
      <c r="O21" s="65"/>
      <c r="P21" s="65"/>
      <c r="Q21" s="65"/>
      <c r="R21" s="1"/>
      <c r="S21" s="1"/>
      <c r="T21" s="1"/>
      <c r="U21" s="1"/>
      <c r="V21" s="1"/>
      <c r="W21" s="1"/>
      <c r="X21" s="1"/>
      <c r="Y21" s="1"/>
      <c r="Z21" s="1"/>
      <c r="AA21" s="1"/>
      <c r="AB21" s="1"/>
      <c r="AC21" s="1"/>
      <c r="AD21" s="1"/>
    </row>
    <row r="22" spans="1:30" ht="27" customHeight="1" x14ac:dyDescent="0.35">
      <c r="A22" s="1"/>
      <c r="B22" s="9">
        <v>1</v>
      </c>
      <c r="C22" s="9" t="s">
        <v>13</v>
      </c>
      <c r="D22" s="28">
        <v>0</v>
      </c>
      <c r="E22" s="7" t="s">
        <v>29</v>
      </c>
      <c r="F22" s="71">
        <v>0</v>
      </c>
      <c r="G22" s="72">
        <f t="shared" si="0"/>
        <v>0</v>
      </c>
      <c r="H22" s="27">
        <f t="shared" si="4"/>
        <v>0</v>
      </c>
      <c r="I22" s="27">
        <f t="shared" si="1"/>
        <v>0</v>
      </c>
      <c r="J22" s="27">
        <f t="shared" si="2"/>
        <v>0</v>
      </c>
      <c r="K22" s="27" t="str">
        <f t="shared" si="3"/>
        <v/>
      </c>
      <c r="L22" s="26">
        <v>5112.5</v>
      </c>
      <c r="M22" s="1"/>
      <c r="N22" s="1"/>
      <c r="O22" s="1"/>
      <c r="P22" s="1"/>
      <c r="Q22" s="1"/>
      <c r="R22" s="1"/>
      <c r="S22" s="1"/>
      <c r="T22" s="1"/>
      <c r="U22" s="1"/>
      <c r="V22" s="1"/>
      <c r="W22" s="1"/>
      <c r="X22" s="1"/>
      <c r="Y22" s="1"/>
      <c r="Z22" s="1"/>
      <c r="AA22" s="1"/>
      <c r="AB22" s="1"/>
      <c r="AC22" s="1"/>
      <c r="AD22" s="1"/>
    </row>
    <row r="23" spans="1:30" ht="27" customHeight="1" x14ac:dyDescent="0.35">
      <c r="A23" s="1"/>
      <c r="B23" s="9">
        <v>2</v>
      </c>
      <c r="C23" s="9" t="s">
        <v>14</v>
      </c>
      <c r="D23" s="28">
        <v>0</v>
      </c>
      <c r="E23" s="7" t="s">
        <v>29</v>
      </c>
      <c r="F23" s="71">
        <v>0</v>
      </c>
      <c r="G23" s="72">
        <f t="shared" si="0"/>
        <v>0</v>
      </c>
      <c r="H23" s="27">
        <f t="shared" si="4"/>
        <v>0</v>
      </c>
      <c r="I23" s="27">
        <f t="shared" si="1"/>
        <v>0</v>
      </c>
      <c r="J23" s="27">
        <f t="shared" si="2"/>
        <v>0</v>
      </c>
      <c r="K23" s="27" t="str">
        <f t="shared" si="3"/>
        <v/>
      </c>
      <c r="L23" s="26">
        <v>5944.5</v>
      </c>
      <c r="M23" s="1"/>
      <c r="N23" s="1"/>
      <c r="O23" s="1"/>
      <c r="P23" s="1"/>
      <c r="Q23" s="1"/>
      <c r="R23" s="1"/>
      <c r="S23" s="1"/>
      <c r="T23" s="1"/>
      <c r="U23" s="1"/>
      <c r="V23" s="1"/>
      <c r="W23" s="1"/>
      <c r="X23" s="1"/>
      <c r="Y23" s="1"/>
      <c r="Z23" s="1"/>
      <c r="AA23" s="1"/>
      <c r="AB23" s="1"/>
      <c r="AC23" s="1"/>
      <c r="AD23" s="1"/>
    </row>
    <row r="24" spans="1:30" ht="27" customHeight="1" x14ac:dyDescent="0.35">
      <c r="A24" s="1"/>
      <c r="B24" s="9">
        <v>2</v>
      </c>
      <c r="C24" s="9" t="s">
        <v>15</v>
      </c>
      <c r="D24" s="28">
        <v>0</v>
      </c>
      <c r="E24" s="7" t="s">
        <v>29</v>
      </c>
      <c r="F24" s="71">
        <v>0</v>
      </c>
      <c r="G24" s="72">
        <f t="shared" si="0"/>
        <v>0</v>
      </c>
      <c r="H24" s="27">
        <f t="shared" si="4"/>
        <v>0</v>
      </c>
      <c r="I24" s="27">
        <f t="shared" si="1"/>
        <v>0</v>
      </c>
      <c r="J24" s="27">
        <f t="shared" si="2"/>
        <v>0</v>
      </c>
      <c r="K24" s="27" t="str">
        <f t="shared" si="3"/>
        <v/>
      </c>
      <c r="L24" s="26">
        <v>6435</v>
      </c>
      <c r="M24" s="1"/>
      <c r="N24" s="1"/>
      <c r="O24" s="1"/>
      <c r="P24" s="1"/>
      <c r="Q24" s="1"/>
      <c r="R24" s="1"/>
      <c r="S24" s="1"/>
      <c r="T24" s="1"/>
      <c r="U24" s="1"/>
      <c r="V24" s="1"/>
      <c r="W24" s="1"/>
      <c r="X24" s="1"/>
      <c r="Y24" s="1"/>
      <c r="Z24" s="1"/>
      <c r="AA24" s="1"/>
      <c r="AB24" s="1"/>
      <c r="AC24" s="1"/>
      <c r="AD24" s="1"/>
    </row>
    <row r="25" spans="1:30" ht="27" customHeight="1" x14ac:dyDescent="0.35">
      <c r="A25" s="1"/>
      <c r="B25" s="93">
        <v>2</v>
      </c>
      <c r="C25" s="93" t="s">
        <v>16</v>
      </c>
      <c r="D25" s="28">
        <v>0</v>
      </c>
      <c r="E25" s="7" t="s">
        <v>29</v>
      </c>
      <c r="F25" s="71">
        <v>0</v>
      </c>
      <c r="G25" s="72">
        <f t="shared" si="0"/>
        <v>0</v>
      </c>
      <c r="H25" s="27">
        <f t="shared" si="4"/>
        <v>0</v>
      </c>
      <c r="I25" s="27">
        <f t="shared" si="1"/>
        <v>0</v>
      </c>
      <c r="J25" s="27">
        <f t="shared" si="2"/>
        <v>0</v>
      </c>
      <c r="K25" s="27" t="str">
        <f t="shared" si="3"/>
        <v/>
      </c>
      <c r="L25" s="26">
        <v>6435</v>
      </c>
      <c r="M25" s="1"/>
      <c r="N25" s="1"/>
      <c r="O25" s="1"/>
      <c r="P25" s="1"/>
      <c r="Q25" s="1"/>
      <c r="R25" s="1"/>
      <c r="S25" s="1"/>
      <c r="T25" s="1"/>
      <c r="U25" s="1"/>
      <c r="V25" s="1"/>
      <c r="W25" s="1"/>
      <c r="X25" s="1"/>
      <c r="Y25" s="1"/>
      <c r="Z25" s="1"/>
      <c r="AA25" s="1"/>
      <c r="AB25" s="1"/>
      <c r="AC25" s="1"/>
      <c r="AD25" s="1"/>
    </row>
    <row r="26" spans="1:30" ht="27" customHeight="1" x14ac:dyDescent="0.35">
      <c r="A26" s="1"/>
      <c r="B26" s="94"/>
      <c r="C26" s="95" t="s">
        <v>31</v>
      </c>
      <c r="D26" s="30">
        <f>SUM(D18:D25)</f>
        <v>0</v>
      </c>
      <c r="G26" s="73">
        <f>SUM(G9:G25)</f>
        <v>0</v>
      </c>
      <c r="H26" s="36">
        <f>SUM(H18:H25)</f>
        <v>0</v>
      </c>
      <c r="I26" s="36">
        <f t="shared" ref="I26:J26" si="5">SUM(I18:I25)</f>
        <v>0</v>
      </c>
      <c r="J26" s="36">
        <f t="shared" si="5"/>
        <v>0</v>
      </c>
      <c r="K26" s="36" t="str">
        <f t="shared" si="3"/>
        <v/>
      </c>
      <c r="L26" s="26"/>
      <c r="M26" s="1"/>
      <c r="N26" s="1"/>
      <c r="O26" s="1"/>
      <c r="P26" s="1"/>
      <c r="Q26" s="1"/>
      <c r="R26" s="1"/>
      <c r="S26" s="1"/>
      <c r="T26" s="1"/>
      <c r="U26" s="1"/>
      <c r="V26" s="1"/>
      <c r="W26" s="1"/>
      <c r="X26" s="1"/>
      <c r="Y26" s="1"/>
      <c r="Z26" s="1"/>
      <c r="AA26" s="1"/>
      <c r="AB26" s="1"/>
      <c r="AC26" s="1"/>
      <c r="AD26" s="1"/>
    </row>
    <row r="27" spans="1:30" x14ac:dyDescent="0.35">
      <c r="A27" s="1"/>
      <c r="D27" s="62"/>
      <c r="G27" s="29"/>
      <c r="H27" s="63"/>
      <c r="I27" s="63"/>
      <c r="J27" s="63"/>
      <c r="K27" s="63"/>
      <c r="L27" s="26"/>
      <c r="M27" s="1"/>
      <c r="O27" s="39"/>
      <c r="P27" s="39"/>
      <c r="Q27" s="39"/>
      <c r="R27" s="1"/>
      <c r="S27" s="1"/>
      <c r="T27" s="1"/>
      <c r="U27" s="1"/>
      <c r="V27" s="1"/>
      <c r="W27" s="1"/>
      <c r="X27" s="1"/>
      <c r="Y27" s="1"/>
      <c r="Z27" s="1"/>
      <c r="AA27" s="1"/>
      <c r="AB27" s="1"/>
      <c r="AC27" s="1"/>
      <c r="AD27" s="1"/>
    </row>
    <row r="28" spans="1:30" ht="15" thickBot="1" x14ac:dyDescent="0.4">
      <c r="A28" s="1"/>
      <c r="B28" s="86" t="s">
        <v>779</v>
      </c>
      <c r="D28" s="62"/>
      <c r="H28" s="63"/>
      <c r="I28" s="63"/>
      <c r="J28" s="63"/>
      <c r="K28" s="63"/>
      <c r="L28" s="26"/>
      <c r="M28" s="1"/>
      <c r="N28" s="39"/>
      <c r="O28" s="39"/>
      <c r="P28" s="39"/>
      <c r="Q28" s="39"/>
      <c r="R28" s="1"/>
      <c r="S28" s="1"/>
      <c r="T28" s="1"/>
      <c r="U28" s="1"/>
      <c r="V28" s="1"/>
      <c r="W28" s="1"/>
      <c r="X28" s="1"/>
      <c r="Y28" s="1"/>
      <c r="Z28" s="1"/>
      <c r="AA28" s="1"/>
      <c r="AB28" s="1"/>
      <c r="AC28" s="1"/>
      <c r="AD28" s="1"/>
    </row>
    <row r="29" spans="1:30" ht="59" customHeight="1" x14ac:dyDescent="0.35">
      <c r="A29" s="1"/>
      <c r="B29" s="54" t="s">
        <v>4</v>
      </c>
      <c r="C29" s="54" t="s">
        <v>686</v>
      </c>
      <c r="D29" s="54" t="s">
        <v>747</v>
      </c>
      <c r="E29" s="54" t="s">
        <v>683</v>
      </c>
      <c r="F29" s="54" t="s">
        <v>745</v>
      </c>
      <c r="G29" s="54" t="s">
        <v>746</v>
      </c>
      <c r="H29" s="54" t="s">
        <v>734</v>
      </c>
      <c r="I29" s="54" t="s">
        <v>735</v>
      </c>
      <c r="J29" s="54" t="s">
        <v>736</v>
      </c>
      <c r="K29" s="134"/>
      <c r="L29" s="26"/>
      <c r="M29" s="1"/>
      <c r="N29" s="190" t="s">
        <v>731</v>
      </c>
      <c r="O29" s="191"/>
      <c r="P29" s="191"/>
      <c r="Q29" s="192"/>
      <c r="R29" s="1"/>
      <c r="S29" s="190" t="s">
        <v>781</v>
      </c>
      <c r="T29" s="191"/>
      <c r="U29" s="192"/>
      <c r="V29" s="1"/>
      <c r="W29" s="1"/>
      <c r="X29" s="1"/>
      <c r="Y29" s="1"/>
      <c r="Z29" s="1"/>
      <c r="AA29" s="1"/>
      <c r="AB29" s="1"/>
      <c r="AC29" s="1"/>
      <c r="AD29" s="1"/>
    </row>
    <row r="30" spans="1:30" ht="27" customHeight="1" thickBot="1" x14ac:dyDescent="0.6">
      <c r="A30" s="1"/>
      <c r="B30" s="9">
        <v>3</v>
      </c>
      <c r="C30" s="9" t="s">
        <v>6</v>
      </c>
      <c r="D30" s="28">
        <v>0</v>
      </c>
      <c r="E30" s="7" t="s">
        <v>30</v>
      </c>
      <c r="F30" s="71">
        <v>0</v>
      </c>
      <c r="G30" s="72">
        <f>D30*(1-F30)</f>
        <v>0</v>
      </c>
      <c r="H30" s="27">
        <f t="shared" si="4"/>
        <v>0</v>
      </c>
      <c r="I30" s="27">
        <f t="shared" si="1"/>
        <v>0</v>
      </c>
      <c r="J30" s="27">
        <f t="shared" si="2"/>
        <v>0</v>
      </c>
      <c r="K30" s="63"/>
      <c r="L30" s="26">
        <v>787.17</v>
      </c>
      <c r="M30" s="1"/>
      <c r="N30" s="196">
        <f>H44</f>
        <v>0</v>
      </c>
      <c r="O30" s="197"/>
      <c r="P30" s="197"/>
      <c r="Q30" s="198"/>
      <c r="R30" s="1"/>
      <c r="S30" s="187" t="str">
        <f>IFERROR(H44/SUMIFS((G30:G43),E30:E43,"Direct"),"-")</f>
        <v>-</v>
      </c>
      <c r="T30" s="188"/>
      <c r="U30" s="189"/>
      <c r="V30" s="1"/>
      <c r="W30" s="1"/>
      <c r="X30" s="1"/>
      <c r="Y30" s="1"/>
      <c r="Z30" s="1"/>
      <c r="AA30" s="1"/>
      <c r="AB30" s="1"/>
      <c r="AC30" s="1"/>
      <c r="AD30" s="1"/>
    </row>
    <row r="31" spans="1:30" ht="27" customHeight="1" thickBot="1" x14ac:dyDescent="0.6">
      <c r="A31" s="1"/>
      <c r="B31" s="9">
        <v>3</v>
      </c>
      <c r="C31" s="9" t="s">
        <v>8</v>
      </c>
      <c r="D31" s="28">
        <v>0</v>
      </c>
      <c r="E31" s="7" t="s">
        <v>29</v>
      </c>
      <c r="F31" s="71">
        <v>0</v>
      </c>
      <c r="G31" s="72">
        <f t="shared" ref="G31:G43" si="6">D31*(1-F31)</f>
        <v>0</v>
      </c>
      <c r="H31" s="27">
        <f t="shared" si="4"/>
        <v>0</v>
      </c>
      <c r="I31" s="27">
        <f t="shared" si="1"/>
        <v>0</v>
      </c>
      <c r="J31" s="27">
        <f t="shared" si="2"/>
        <v>0</v>
      </c>
      <c r="K31" s="63"/>
      <c r="L31" s="26">
        <v>4027</v>
      </c>
      <c r="M31" s="1"/>
      <c r="N31" s="66"/>
      <c r="O31" s="66"/>
      <c r="P31" s="66"/>
      <c r="Q31" s="66"/>
      <c r="R31" s="1"/>
      <c r="S31" s="1"/>
      <c r="T31" s="1"/>
      <c r="U31" s="1"/>
      <c r="V31" s="1"/>
      <c r="W31" s="1"/>
      <c r="X31" s="1"/>
      <c r="Y31" s="1"/>
      <c r="Z31" s="1"/>
      <c r="AA31" s="1"/>
      <c r="AB31" s="1"/>
      <c r="AC31" s="1"/>
      <c r="AD31" s="1"/>
    </row>
    <row r="32" spans="1:30" ht="27" customHeight="1" x14ac:dyDescent="0.35">
      <c r="A32" s="1"/>
      <c r="B32" s="9">
        <v>3</v>
      </c>
      <c r="C32" s="9" t="s">
        <v>17</v>
      </c>
      <c r="D32" s="28">
        <v>0</v>
      </c>
      <c r="E32" s="7" t="s">
        <v>30</v>
      </c>
      <c r="F32" s="71">
        <v>0</v>
      </c>
      <c r="G32" s="72">
        <f t="shared" si="6"/>
        <v>0</v>
      </c>
      <c r="H32" s="27">
        <f t="shared" si="4"/>
        <v>0</v>
      </c>
      <c r="I32" s="27">
        <f t="shared" si="1"/>
        <v>0</v>
      </c>
      <c r="J32" s="27">
        <f t="shared" si="2"/>
        <v>0</v>
      </c>
      <c r="K32" s="63"/>
      <c r="L32" s="26">
        <v>0</v>
      </c>
      <c r="M32" s="1"/>
      <c r="N32" s="190" t="s">
        <v>782</v>
      </c>
      <c r="O32" s="191"/>
      <c r="P32" s="191"/>
      <c r="Q32" s="192"/>
      <c r="R32" s="1"/>
      <c r="S32" s="190" t="s">
        <v>783</v>
      </c>
      <c r="T32" s="191"/>
      <c r="U32" s="192"/>
      <c r="V32" s="1"/>
      <c r="W32" s="1"/>
      <c r="X32" s="1"/>
      <c r="Y32" s="1"/>
      <c r="Z32" s="1"/>
      <c r="AA32" s="1"/>
      <c r="AB32" s="1"/>
      <c r="AC32" s="1"/>
      <c r="AD32" s="1"/>
    </row>
    <row r="33" spans="1:30" ht="27" customHeight="1" x14ac:dyDescent="0.35">
      <c r="A33" s="1"/>
      <c r="B33" s="9">
        <v>3</v>
      </c>
      <c r="C33" s="9" t="s">
        <v>7</v>
      </c>
      <c r="D33" s="28">
        <v>0</v>
      </c>
      <c r="E33" s="7" t="s">
        <v>30</v>
      </c>
      <c r="F33" s="71">
        <v>0</v>
      </c>
      <c r="G33" s="72">
        <f t="shared" si="6"/>
        <v>0</v>
      </c>
      <c r="H33" s="27">
        <f t="shared" si="4"/>
        <v>0</v>
      </c>
      <c r="I33" s="27">
        <f t="shared" si="1"/>
        <v>0</v>
      </c>
      <c r="J33" s="27">
        <f t="shared" si="2"/>
        <v>0</v>
      </c>
      <c r="K33" s="63"/>
      <c r="L33" s="26">
        <v>5112.5</v>
      </c>
      <c r="M33" s="1"/>
      <c r="N33" s="193"/>
      <c r="O33" s="194"/>
      <c r="P33" s="194"/>
      <c r="Q33" s="195"/>
      <c r="R33" s="1"/>
      <c r="S33" s="193"/>
      <c r="T33" s="194"/>
      <c r="U33" s="195"/>
      <c r="V33" s="1"/>
      <c r="W33" s="1"/>
      <c r="X33" s="1"/>
      <c r="Y33" s="1"/>
      <c r="Z33" s="1"/>
      <c r="AA33" s="1"/>
      <c r="AB33" s="1"/>
      <c r="AC33" s="1"/>
      <c r="AD33" s="1"/>
    </row>
    <row r="34" spans="1:30" ht="27" customHeight="1" thickBot="1" x14ac:dyDescent="0.6">
      <c r="A34" s="1"/>
      <c r="B34" s="9">
        <v>3</v>
      </c>
      <c r="C34" s="9" t="s">
        <v>18</v>
      </c>
      <c r="D34" s="28">
        <v>0</v>
      </c>
      <c r="E34" s="7" t="s">
        <v>29</v>
      </c>
      <c r="F34" s="71">
        <v>0</v>
      </c>
      <c r="G34" s="72">
        <f t="shared" si="6"/>
        <v>0</v>
      </c>
      <c r="H34" s="27">
        <f t="shared" si="4"/>
        <v>0</v>
      </c>
      <c r="I34" s="27">
        <f t="shared" si="1"/>
        <v>0</v>
      </c>
      <c r="J34" s="27">
        <f t="shared" si="2"/>
        <v>0</v>
      </c>
      <c r="K34" s="63"/>
      <c r="L34" s="26">
        <v>6104</v>
      </c>
      <c r="M34" s="1"/>
      <c r="N34" s="196">
        <f>I44</f>
        <v>0</v>
      </c>
      <c r="O34" s="197"/>
      <c r="P34" s="197"/>
      <c r="Q34" s="198"/>
      <c r="R34" s="1"/>
      <c r="S34" s="187" t="str">
        <f>IFERROR(I44/SUMIFS((G30:G43),E30:E43,"Indirect"),"-")</f>
        <v>-</v>
      </c>
      <c r="T34" s="188"/>
      <c r="U34" s="189"/>
      <c r="V34" s="1"/>
      <c r="W34" s="1"/>
      <c r="X34" s="1"/>
      <c r="Y34" s="1"/>
      <c r="Z34" s="1"/>
      <c r="AA34" s="1"/>
      <c r="AB34" s="1"/>
      <c r="AC34" s="1"/>
      <c r="AD34" s="1"/>
    </row>
    <row r="35" spans="1:30" ht="27" customHeight="1" thickBot="1" x14ac:dyDescent="0.4">
      <c r="A35" s="1"/>
      <c r="B35" s="9">
        <v>3</v>
      </c>
      <c r="C35" s="9" t="s">
        <v>19</v>
      </c>
      <c r="D35" s="28">
        <v>0</v>
      </c>
      <c r="E35" s="7" t="s">
        <v>680</v>
      </c>
      <c r="F35" s="71">
        <v>0</v>
      </c>
      <c r="G35" s="72">
        <f t="shared" si="6"/>
        <v>0</v>
      </c>
      <c r="H35" s="27">
        <f t="shared" si="4"/>
        <v>0</v>
      </c>
      <c r="I35" s="27">
        <f t="shared" si="1"/>
        <v>0</v>
      </c>
      <c r="J35" s="27">
        <f t="shared" si="2"/>
        <v>0</v>
      </c>
      <c r="K35" s="63"/>
      <c r="L35" s="26">
        <v>5944.5</v>
      </c>
      <c r="M35" s="1"/>
      <c r="R35" s="1"/>
      <c r="S35" s="1"/>
      <c r="T35" s="1"/>
      <c r="U35" s="1"/>
      <c r="V35" s="1"/>
      <c r="W35" s="1"/>
      <c r="X35" s="1"/>
      <c r="Y35" s="1"/>
      <c r="Z35" s="1"/>
      <c r="AA35" s="1"/>
      <c r="AB35" s="1"/>
      <c r="AC35" s="1"/>
      <c r="AD35" s="1"/>
    </row>
    <row r="36" spans="1:30" ht="27" customHeight="1" x14ac:dyDescent="0.35">
      <c r="A36" s="1"/>
      <c r="B36" s="9">
        <v>3</v>
      </c>
      <c r="C36" s="9" t="s">
        <v>20</v>
      </c>
      <c r="D36" s="28">
        <v>0</v>
      </c>
      <c r="E36" s="7" t="s">
        <v>30</v>
      </c>
      <c r="F36" s="71">
        <v>0</v>
      </c>
      <c r="G36" s="72">
        <f t="shared" si="6"/>
        <v>0</v>
      </c>
      <c r="H36" s="27">
        <f t="shared" si="4"/>
        <v>0</v>
      </c>
      <c r="I36" s="27">
        <f t="shared" si="1"/>
        <v>0</v>
      </c>
      <c r="J36" s="27">
        <f t="shared" si="2"/>
        <v>0</v>
      </c>
      <c r="K36" s="63"/>
      <c r="L36" s="26">
        <v>5894.13</v>
      </c>
      <c r="M36" s="1"/>
      <c r="N36" s="190" t="s">
        <v>732</v>
      </c>
      <c r="O36" s="191"/>
      <c r="P36" s="191"/>
      <c r="Q36" s="192"/>
      <c r="R36" s="1"/>
      <c r="S36" s="190" t="s">
        <v>784</v>
      </c>
      <c r="T36" s="191"/>
      <c r="U36" s="192"/>
      <c r="V36" s="1"/>
      <c r="W36" s="1"/>
      <c r="X36" s="1"/>
      <c r="Y36" s="1"/>
      <c r="Z36" s="1"/>
      <c r="AA36" s="1"/>
      <c r="AB36" s="1"/>
      <c r="AC36" s="1"/>
      <c r="AD36" s="1"/>
    </row>
    <row r="37" spans="1:30" ht="27" customHeight="1" x14ac:dyDescent="0.35">
      <c r="A37" s="1"/>
      <c r="B37" s="9">
        <v>3</v>
      </c>
      <c r="C37" s="9" t="s">
        <v>21</v>
      </c>
      <c r="D37" s="28">
        <v>0</v>
      </c>
      <c r="E37" s="7" t="s">
        <v>29</v>
      </c>
      <c r="F37" s="71">
        <v>0</v>
      </c>
      <c r="G37" s="72">
        <f t="shared" si="6"/>
        <v>0</v>
      </c>
      <c r="H37" s="27">
        <f t="shared" si="4"/>
        <v>0</v>
      </c>
      <c r="I37" s="27">
        <f t="shared" si="1"/>
        <v>0</v>
      </c>
      <c r="J37" s="27">
        <f t="shared" si="2"/>
        <v>0</v>
      </c>
      <c r="K37" s="63"/>
      <c r="L37" s="26">
        <v>6645.7</v>
      </c>
      <c r="M37" s="1"/>
      <c r="N37" s="193"/>
      <c r="O37" s="194"/>
      <c r="P37" s="194"/>
      <c r="Q37" s="195"/>
      <c r="R37" s="1"/>
      <c r="S37" s="193"/>
      <c r="T37" s="194"/>
      <c r="U37" s="195"/>
      <c r="V37" s="1"/>
      <c r="W37" s="1"/>
      <c r="X37" s="1"/>
      <c r="Y37" s="1"/>
      <c r="Z37" s="1"/>
      <c r="AA37" s="1"/>
      <c r="AB37" s="1"/>
      <c r="AC37" s="1"/>
      <c r="AD37" s="1"/>
    </row>
    <row r="38" spans="1:30" ht="27" customHeight="1" thickBot="1" x14ac:dyDescent="0.6">
      <c r="A38" s="1"/>
      <c r="B38" s="9">
        <v>3</v>
      </c>
      <c r="C38" s="9" t="s">
        <v>22</v>
      </c>
      <c r="D38" s="28">
        <v>0</v>
      </c>
      <c r="E38" s="7" t="s">
        <v>30</v>
      </c>
      <c r="F38" s="71">
        <v>0</v>
      </c>
      <c r="G38" s="72">
        <f t="shared" si="6"/>
        <v>0</v>
      </c>
      <c r="H38" s="27">
        <f t="shared" si="4"/>
        <v>0</v>
      </c>
      <c r="I38" s="27">
        <f t="shared" si="1"/>
        <v>0</v>
      </c>
      <c r="J38" s="27">
        <f t="shared" si="2"/>
        <v>0</v>
      </c>
      <c r="K38" s="63"/>
      <c r="L38" s="26">
        <v>6505</v>
      </c>
      <c r="M38" s="1"/>
      <c r="N38" s="196">
        <f>J44</f>
        <v>0</v>
      </c>
      <c r="O38" s="197"/>
      <c r="P38" s="197"/>
      <c r="Q38" s="198"/>
      <c r="R38" s="1"/>
      <c r="S38" s="187" t="str">
        <f>IFERROR(J44/SUMIFS((G30:G43),E30:E43,"External Cost"),"-")</f>
        <v>-</v>
      </c>
      <c r="T38" s="188"/>
      <c r="U38" s="189"/>
      <c r="V38" s="1"/>
      <c r="W38" s="1"/>
      <c r="X38" s="1"/>
      <c r="Y38" s="1"/>
      <c r="Z38" s="1"/>
      <c r="AA38" s="1"/>
      <c r="AB38" s="1"/>
      <c r="AC38" s="1"/>
      <c r="AD38" s="1"/>
    </row>
    <row r="39" spans="1:30" ht="27" customHeight="1" thickBot="1" x14ac:dyDescent="0.4">
      <c r="A39" s="1"/>
      <c r="B39" s="9">
        <v>3</v>
      </c>
      <c r="C39" s="9" t="s">
        <v>23</v>
      </c>
      <c r="D39" s="28">
        <v>0</v>
      </c>
      <c r="E39" s="7" t="s">
        <v>680</v>
      </c>
      <c r="F39" s="71">
        <v>0</v>
      </c>
      <c r="G39" s="72">
        <f t="shared" si="6"/>
        <v>0</v>
      </c>
      <c r="H39" s="27">
        <f t="shared" si="4"/>
        <v>0</v>
      </c>
      <c r="I39" s="27">
        <f t="shared" si="1"/>
        <v>0</v>
      </c>
      <c r="J39" s="27">
        <f t="shared" si="2"/>
        <v>0</v>
      </c>
      <c r="K39" s="63"/>
      <c r="L39" s="26">
        <v>6975.87</v>
      </c>
      <c r="M39" s="1"/>
      <c r="R39" s="1"/>
      <c r="S39" s="1"/>
      <c r="T39" s="1"/>
      <c r="U39" s="1"/>
      <c r="V39" s="1"/>
      <c r="W39" s="1"/>
      <c r="X39" s="1"/>
      <c r="Y39" s="1"/>
      <c r="Z39" s="1"/>
      <c r="AA39" s="1"/>
      <c r="AB39" s="1"/>
      <c r="AC39" s="1"/>
      <c r="AD39" s="1"/>
    </row>
    <row r="40" spans="1:30" ht="27" customHeight="1" x14ac:dyDescent="0.35">
      <c r="A40" s="1"/>
      <c r="B40" s="127">
        <v>3</v>
      </c>
      <c r="C40" s="127" t="s">
        <v>24</v>
      </c>
      <c r="D40" s="128">
        <v>0</v>
      </c>
      <c r="E40" s="127" t="s">
        <v>31</v>
      </c>
      <c r="F40" s="129">
        <v>0</v>
      </c>
      <c r="G40" s="128">
        <f t="shared" si="6"/>
        <v>0</v>
      </c>
      <c r="H40" s="130">
        <f t="shared" si="4"/>
        <v>0</v>
      </c>
      <c r="I40" s="130">
        <f t="shared" si="1"/>
        <v>0</v>
      </c>
      <c r="J40" s="130">
        <f t="shared" si="2"/>
        <v>0</v>
      </c>
      <c r="K40" s="63"/>
      <c r="L40" s="26">
        <v>0</v>
      </c>
      <c r="M40" s="1"/>
      <c r="N40" s="190" t="s">
        <v>785</v>
      </c>
      <c r="O40" s="191"/>
      <c r="P40" s="191"/>
      <c r="Q40" s="192"/>
      <c r="R40" s="1"/>
      <c r="S40" s="190" t="s">
        <v>786</v>
      </c>
      <c r="T40" s="191"/>
      <c r="U40" s="192"/>
      <c r="V40" s="1"/>
      <c r="W40" s="1"/>
      <c r="X40" s="1"/>
      <c r="Y40" s="1"/>
      <c r="Z40" s="1"/>
      <c r="AA40" s="1"/>
      <c r="AB40" s="1"/>
      <c r="AC40" s="1"/>
      <c r="AD40" s="1"/>
    </row>
    <row r="41" spans="1:30" ht="27" customHeight="1" x14ac:dyDescent="0.35">
      <c r="A41" s="1"/>
      <c r="B41" s="127">
        <v>3</v>
      </c>
      <c r="C41" s="127" t="s">
        <v>25</v>
      </c>
      <c r="D41" s="128">
        <v>0</v>
      </c>
      <c r="E41" s="127" t="s">
        <v>31</v>
      </c>
      <c r="F41" s="129">
        <v>0</v>
      </c>
      <c r="G41" s="128">
        <f t="shared" si="6"/>
        <v>0</v>
      </c>
      <c r="H41" s="130">
        <f t="shared" si="4"/>
        <v>0</v>
      </c>
      <c r="I41" s="130">
        <f t="shared" si="1"/>
        <v>0</v>
      </c>
      <c r="J41" s="130">
        <f t="shared" si="2"/>
        <v>0</v>
      </c>
      <c r="K41" s="63"/>
      <c r="L41" s="26">
        <v>0</v>
      </c>
      <c r="M41" s="1"/>
      <c r="N41" s="193"/>
      <c r="O41" s="194"/>
      <c r="P41" s="194"/>
      <c r="Q41" s="195"/>
      <c r="R41" s="1"/>
      <c r="S41" s="193"/>
      <c r="T41" s="194"/>
      <c r="U41" s="195"/>
      <c r="V41" s="1"/>
      <c r="W41" s="1"/>
      <c r="X41" s="1"/>
      <c r="Y41" s="1"/>
      <c r="Z41" s="1"/>
      <c r="AA41" s="1"/>
      <c r="AB41" s="1"/>
      <c r="AC41" s="1"/>
      <c r="AD41" s="1"/>
    </row>
    <row r="42" spans="1:30" ht="27" customHeight="1" thickBot="1" x14ac:dyDescent="0.6">
      <c r="A42" s="1"/>
      <c r="B42" s="127">
        <v>3</v>
      </c>
      <c r="C42" s="127" t="s">
        <v>26</v>
      </c>
      <c r="D42" s="128">
        <v>0</v>
      </c>
      <c r="E42" s="127" t="s">
        <v>31</v>
      </c>
      <c r="F42" s="129">
        <v>0</v>
      </c>
      <c r="G42" s="128">
        <f t="shared" si="6"/>
        <v>0</v>
      </c>
      <c r="H42" s="130">
        <f t="shared" si="4"/>
        <v>0</v>
      </c>
      <c r="I42" s="130">
        <f t="shared" si="1"/>
        <v>0</v>
      </c>
      <c r="J42" s="130">
        <f t="shared" si="2"/>
        <v>0</v>
      </c>
      <c r="K42" s="63"/>
      <c r="L42" s="26">
        <v>0</v>
      </c>
      <c r="M42" s="1"/>
      <c r="N42" s="196">
        <f>SUM(H44:J44)</f>
        <v>0</v>
      </c>
      <c r="O42" s="197"/>
      <c r="P42" s="197"/>
      <c r="Q42" s="198"/>
      <c r="R42" s="1"/>
      <c r="S42" s="187" t="str">
        <f>IFERROR(SUM(H44:J44)/G44,"-")</f>
        <v>-</v>
      </c>
      <c r="T42" s="188"/>
      <c r="U42" s="189"/>
      <c r="V42" s="1"/>
      <c r="W42" s="1"/>
      <c r="X42" s="1"/>
      <c r="Y42" s="1"/>
      <c r="Z42" s="1"/>
      <c r="AA42" s="1"/>
      <c r="AB42" s="1"/>
      <c r="AC42" s="1"/>
      <c r="AD42" s="1"/>
    </row>
    <row r="43" spans="1:30" ht="27" customHeight="1" x14ac:dyDescent="0.35">
      <c r="A43" s="1"/>
      <c r="B43" s="127">
        <v>3</v>
      </c>
      <c r="C43" s="127" t="s">
        <v>27</v>
      </c>
      <c r="D43" s="128">
        <v>0</v>
      </c>
      <c r="E43" s="127" t="s">
        <v>31</v>
      </c>
      <c r="F43" s="129">
        <v>0</v>
      </c>
      <c r="G43" s="128">
        <f t="shared" si="6"/>
        <v>0</v>
      </c>
      <c r="H43" s="130">
        <f t="shared" si="4"/>
        <v>0</v>
      </c>
      <c r="I43" s="130">
        <f t="shared" si="1"/>
        <v>0</v>
      </c>
      <c r="J43" s="130">
        <f t="shared" si="2"/>
        <v>0</v>
      </c>
      <c r="K43" s="63"/>
      <c r="L43" s="26">
        <v>0</v>
      </c>
      <c r="M43" s="1"/>
      <c r="N43" s="1"/>
      <c r="O43" s="1"/>
      <c r="P43" s="1"/>
      <c r="Q43" s="1"/>
      <c r="R43" s="1"/>
      <c r="S43" s="1"/>
      <c r="T43" s="1"/>
      <c r="U43" s="1"/>
      <c r="V43" s="1"/>
      <c r="W43" s="1"/>
      <c r="X43" s="1"/>
      <c r="Y43" s="1"/>
      <c r="Z43" s="1"/>
      <c r="AA43" s="1"/>
      <c r="AB43" s="1"/>
      <c r="AC43" s="1"/>
      <c r="AD43" s="1"/>
    </row>
    <row r="44" spans="1:30" s="1" customFormat="1" ht="27" customHeight="1" x14ac:dyDescent="0.35">
      <c r="C44" s="95" t="s">
        <v>31</v>
      </c>
      <c r="D44" s="30">
        <f>SUM(D30:D43)</f>
        <v>0</v>
      </c>
      <c r="G44" s="73">
        <f>SUM(G30:G43)</f>
        <v>0</v>
      </c>
      <c r="H44" s="36">
        <f>SUM(H30:H43)</f>
        <v>0</v>
      </c>
      <c r="I44" s="36">
        <f t="shared" ref="I44:J44" si="7">SUM(I30:I43)</f>
        <v>0</v>
      </c>
      <c r="J44" s="36">
        <f t="shared" si="7"/>
        <v>0</v>
      </c>
      <c r="K44" s="135"/>
      <c r="L44" s="25"/>
    </row>
    <row r="45" spans="1:30" s="1" customFormat="1" ht="14.5" customHeight="1" thickBot="1" x14ac:dyDescent="0.4">
      <c r="D45" s="29"/>
      <c r="G45" s="29"/>
    </row>
    <row r="46" spans="1:30" s="1" customFormat="1" ht="37.25" customHeight="1" x14ac:dyDescent="0.35">
      <c r="D46" s="29"/>
      <c r="N46" s="190" t="s">
        <v>733</v>
      </c>
      <c r="O46" s="191"/>
      <c r="P46" s="191"/>
      <c r="Q46" s="192"/>
      <c r="S46" s="190" t="s">
        <v>789</v>
      </c>
      <c r="T46" s="191"/>
      <c r="U46" s="192"/>
    </row>
    <row r="47" spans="1:30" s="1" customFormat="1" ht="41.5" customHeight="1" x14ac:dyDescent="0.35">
      <c r="D47" s="54" t="s">
        <v>706</v>
      </c>
      <c r="E47" s="54" t="s">
        <v>683</v>
      </c>
      <c r="G47" s="54" t="s">
        <v>746</v>
      </c>
      <c r="H47" s="54" t="s">
        <v>698</v>
      </c>
      <c r="I47" s="54" t="s">
        <v>699</v>
      </c>
      <c r="J47" s="54" t="s">
        <v>700</v>
      </c>
      <c r="K47" s="134"/>
      <c r="N47" s="193"/>
      <c r="O47" s="194"/>
      <c r="P47" s="194"/>
      <c r="Q47" s="195"/>
      <c r="S47" s="193"/>
      <c r="T47" s="194"/>
      <c r="U47" s="195"/>
    </row>
    <row r="48" spans="1:30" s="1" customFormat="1" ht="29" customHeight="1" thickBot="1" x14ac:dyDescent="0.6">
      <c r="C48" s="64" t="s">
        <v>728</v>
      </c>
      <c r="D48" s="73">
        <f>SUM(D26+D44)</f>
        <v>0</v>
      </c>
      <c r="E48" s="75" t="s">
        <v>729</v>
      </c>
      <c r="F48" s="74"/>
      <c r="G48" s="73">
        <f>SUM(G26+G44)</f>
        <v>0</v>
      </c>
      <c r="H48" s="36">
        <f>SUM(H44+H26)</f>
        <v>0</v>
      </c>
      <c r="I48" s="36">
        <f>SUM(I44+I26)</f>
        <v>0</v>
      </c>
      <c r="J48" s="36">
        <f>SUM(J44+J26)</f>
        <v>0</v>
      </c>
      <c r="K48" s="135"/>
      <c r="N48" s="184">
        <f>H48+I48</f>
        <v>0</v>
      </c>
      <c r="O48" s="185"/>
      <c r="P48" s="185"/>
      <c r="Q48" s="186"/>
      <c r="S48" s="187" t="str">
        <f>IFERROR(N48/G48,"-")</f>
        <v>-</v>
      </c>
      <c r="T48" s="188"/>
      <c r="U48" s="189"/>
    </row>
    <row r="49" spans="4:17" s="1" customFormat="1" ht="16.5" customHeight="1" x14ac:dyDescent="0.55000000000000004">
      <c r="D49" s="29"/>
      <c r="N49" s="65"/>
      <c r="O49" s="65"/>
      <c r="P49" s="65"/>
      <c r="Q49" s="65"/>
    </row>
    <row r="50" spans="4:17" s="1" customFormat="1" ht="15" customHeight="1" x14ac:dyDescent="0.55000000000000004">
      <c r="N50" s="65"/>
      <c r="O50" s="65"/>
      <c r="P50" s="65"/>
      <c r="Q50" s="65"/>
    </row>
    <row r="51" spans="4:17" s="1" customFormat="1" x14ac:dyDescent="0.35"/>
    <row r="52" spans="4:17" s="1" customFormat="1" x14ac:dyDescent="0.35"/>
    <row r="53" spans="4:17" s="1" customFormat="1" x14ac:dyDescent="0.35"/>
    <row r="54" spans="4:17" s="1" customFormat="1" x14ac:dyDescent="0.35"/>
    <row r="55" spans="4:17" s="1" customFormat="1" x14ac:dyDescent="0.35"/>
    <row r="56" spans="4:17" s="1" customFormat="1" x14ac:dyDescent="0.35"/>
    <row r="57" spans="4:17" s="1" customFormat="1" x14ac:dyDescent="0.35"/>
    <row r="58" spans="4:17" s="1" customFormat="1" x14ac:dyDescent="0.35"/>
    <row r="59" spans="4:17" s="1" customFormat="1" x14ac:dyDescent="0.35"/>
    <row r="60" spans="4:17" s="1" customFormat="1" x14ac:dyDescent="0.35"/>
    <row r="61" spans="4:17" s="1" customFormat="1" x14ac:dyDescent="0.35"/>
    <row r="62" spans="4:17" s="1" customFormat="1" x14ac:dyDescent="0.35"/>
    <row r="63" spans="4:17" s="1" customFormat="1" x14ac:dyDescent="0.35"/>
    <row r="64" spans="4:17" s="1" customFormat="1" x14ac:dyDescent="0.35"/>
    <row r="65" s="1" customFormat="1" x14ac:dyDescent="0.35"/>
    <row r="66" s="1" customFormat="1" x14ac:dyDescent="0.35"/>
    <row r="67" s="1" customFormat="1" x14ac:dyDescent="0.35"/>
    <row r="68" s="1" customFormat="1" x14ac:dyDescent="0.35"/>
    <row r="69" s="1" customFormat="1" x14ac:dyDescent="0.35"/>
    <row r="70" s="1" customFormat="1" x14ac:dyDescent="0.35"/>
    <row r="71" s="1" customFormat="1" x14ac:dyDescent="0.35"/>
    <row r="72" s="1" customFormat="1" x14ac:dyDescent="0.35"/>
    <row r="73" s="1" customFormat="1" x14ac:dyDescent="0.35"/>
    <row r="74" s="1" customFormat="1" x14ac:dyDescent="0.35"/>
    <row r="75" s="1" customFormat="1" x14ac:dyDescent="0.35"/>
    <row r="76" s="1" customFormat="1" x14ac:dyDescent="0.35"/>
    <row r="77" s="1" customFormat="1" x14ac:dyDescent="0.35"/>
    <row r="78" s="1" customFormat="1" x14ac:dyDescent="0.35"/>
    <row r="79" s="1" customFormat="1" x14ac:dyDescent="0.35"/>
    <row r="80" s="1" customFormat="1" x14ac:dyDescent="0.35"/>
    <row r="81" spans="14:17" s="1" customFormat="1" x14ac:dyDescent="0.35"/>
    <row r="82" spans="14:17" s="1" customFormat="1" x14ac:dyDescent="0.35"/>
    <row r="83" spans="14:17" s="1" customFormat="1" x14ac:dyDescent="0.35"/>
    <row r="84" spans="14:17" s="1" customFormat="1" x14ac:dyDescent="0.35">
      <c r="N84"/>
      <c r="O84"/>
      <c r="P84"/>
      <c r="Q84"/>
    </row>
    <row r="85" spans="14:17" s="1" customFormat="1" x14ac:dyDescent="0.35">
      <c r="N85"/>
      <c r="O85"/>
      <c r="P85"/>
      <c r="Q85"/>
    </row>
    <row r="86" spans="14:17" s="1" customFormat="1" x14ac:dyDescent="0.35">
      <c r="N86"/>
      <c r="O86"/>
      <c r="P86"/>
      <c r="Q86"/>
    </row>
    <row r="87" spans="14:17" s="1" customFormat="1" x14ac:dyDescent="0.35">
      <c r="N87"/>
      <c r="O87"/>
      <c r="P87"/>
      <c r="Q87"/>
    </row>
    <row r="88" spans="14:17" s="1" customFormat="1" x14ac:dyDescent="0.35">
      <c r="N88"/>
      <c r="O88"/>
      <c r="P88"/>
      <c r="Q88"/>
    </row>
  </sheetData>
  <mergeCells count="30">
    <mergeCell ref="S17:U17"/>
    <mergeCell ref="S18:U19"/>
    <mergeCell ref="S29:U29"/>
    <mergeCell ref="S30:U30"/>
    <mergeCell ref="S42:U42"/>
    <mergeCell ref="S34:U34"/>
    <mergeCell ref="S38:U38"/>
    <mergeCell ref="N18:Q19"/>
    <mergeCell ref="N29:Q29"/>
    <mergeCell ref="N30:Q30"/>
    <mergeCell ref="B3:Q7"/>
    <mergeCell ref="B9:C9"/>
    <mergeCell ref="B10:Q10"/>
    <mergeCell ref="N17:Q17"/>
    <mergeCell ref="B11:Q11"/>
    <mergeCell ref="B12:O12"/>
    <mergeCell ref="B14:C14"/>
    <mergeCell ref="N48:Q48"/>
    <mergeCell ref="S48:U48"/>
    <mergeCell ref="N32:Q33"/>
    <mergeCell ref="S32:U33"/>
    <mergeCell ref="S36:U37"/>
    <mergeCell ref="N36:Q37"/>
    <mergeCell ref="N40:Q41"/>
    <mergeCell ref="S40:U41"/>
    <mergeCell ref="N46:Q47"/>
    <mergeCell ref="S46:U47"/>
    <mergeCell ref="N34:Q34"/>
    <mergeCell ref="N38:Q38"/>
    <mergeCell ref="N42:Q42"/>
  </mergeCells>
  <dataValidations count="1">
    <dataValidation type="list" allowBlank="1" showInputMessage="1" showErrorMessage="1" sqref="E18:E28 E30:E43" xr:uid="{CF0129D4-773C-455F-A15C-6300A2178717}">
      <formula1>"Direct,Indirect,External Cost,N/A"</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5CF99-BA25-4616-BBEB-7698F3809623}">
  <sheetPr>
    <tabColor theme="0" tint="-0.34998626667073579"/>
  </sheetPr>
  <dimension ref="A1:AL73"/>
  <sheetViews>
    <sheetView zoomScale="50" zoomScaleNormal="50" workbookViewId="0"/>
  </sheetViews>
  <sheetFormatPr defaultColWidth="0" defaultRowHeight="14.5" zeroHeight="1" x14ac:dyDescent="0.35"/>
  <cols>
    <col min="1" max="1" width="3.1796875" customWidth="1"/>
    <col min="2" max="2" width="6.1796875" bestFit="1" customWidth="1"/>
    <col min="3" max="3" width="41.1796875" bestFit="1" customWidth="1"/>
    <col min="4" max="4" width="37" bestFit="1" customWidth="1"/>
    <col min="5" max="5" width="37" customWidth="1"/>
    <col min="6" max="38" width="8.81640625" customWidth="1"/>
    <col min="39" max="16384" width="8.81640625" hidden="1"/>
  </cols>
  <sheetData>
    <row r="1" spans="1:35" s="14" customFormat="1" ht="27" customHeight="1" x14ac:dyDescent="0.55000000000000004">
      <c r="A1" s="15" t="s">
        <v>715</v>
      </c>
    </row>
    <row r="2" spans="1:35" s="1" customFormat="1" x14ac:dyDescent="0.35">
      <c r="G2" s="17">
        <v>3</v>
      </c>
      <c r="H2" s="17">
        <f>G2+1</f>
        <v>4</v>
      </c>
      <c r="I2" s="17">
        <f t="shared" ref="I2:AI2" si="0">H2+1</f>
        <v>5</v>
      </c>
      <c r="J2" s="17">
        <f t="shared" si="0"/>
        <v>6</v>
      </c>
      <c r="K2" s="17">
        <f t="shared" si="0"/>
        <v>7</v>
      </c>
      <c r="L2" s="17">
        <f t="shared" si="0"/>
        <v>8</v>
      </c>
      <c r="M2" s="17">
        <f t="shared" si="0"/>
        <v>9</v>
      </c>
      <c r="N2" s="17">
        <f t="shared" si="0"/>
        <v>10</v>
      </c>
      <c r="O2" s="17">
        <f t="shared" si="0"/>
        <v>11</v>
      </c>
      <c r="P2" s="17">
        <f t="shared" si="0"/>
        <v>12</v>
      </c>
      <c r="Q2" s="17">
        <f t="shared" si="0"/>
        <v>13</v>
      </c>
      <c r="R2" s="17">
        <f t="shared" si="0"/>
        <v>14</v>
      </c>
      <c r="S2" s="17">
        <f t="shared" si="0"/>
        <v>15</v>
      </c>
      <c r="T2" s="17">
        <f t="shared" si="0"/>
        <v>16</v>
      </c>
      <c r="U2" s="17">
        <f t="shared" si="0"/>
        <v>17</v>
      </c>
      <c r="V2" s="17">
        <f t="shared" si="0"/>
        <v>18</v>
      </c>
      <c r="W2" s="17">
        <f t="shared" si="0"/>
        <v>19</v>
      </c>
      <c r="X2" s="17">
        <f t="shared" si="0"/>
        <v>20</v>
      </c>
      <c r="Y2" s="17">
        <f t="shared" si="0"/>
        <v>21</v>
      </c>
      <c r="Z2" s="17">
        <f t="shared" si="0"/>
        <v>22</v>
      </c>
      <c r="AA2" s="17">
        <f t="shared" si="0"/>
        <v>23</v>
      </c>
      <c r="AB2" s="17">
        <f t="shared" si="0"/>
        <v>24</v>
      </c>
      <c r="AC2" s="17">
        <f t="shared" si="0"/>
        <v>25</v>
      </c>
      <c r="AD2" s="17">
        <f t="shared" si="0"/>
        <v>26</v>
      </c>
      <c r="AE2" s="17">
        <f t="shared" si="0"/>
        <v>27</v>
      </c>
      <c r="AF2" s="17">
        <f t="shared" si="0"/>
        <v>28</v>
      </c>
      <c r="AG2" s="17">
        <f t="shared" si="0"/>
        <v>29</v>
      </c>
      <c r="AH2" s="17">
        <f t="shared" si="0"/>
        <v>30</v>
      </c>
      <c r="AI2" s="17">
        <f t="shared" si="0"/>
        <v>31</v>
      </c>
    </row>
    <row r="3" spans="1:35" s="1" customFormat="1" ht="14.5" customHeight="1" x14ac:dyDescent="0.35">
      <c r="B3" s="209" t="s">
        <v>811</v>
      </c>
      <c r="C3" s="209"/>
      <c r="D3" s="209"/>
      <c r="E3" s="209"/>
      <c r="F3" s="209"/>
      <c r="G3" s="209"/>
      <c r="H3" s="209"/>
      <c r="I3" s="209"/>
      <c r="J3" s="209"/>
      <c r="K3" s="209"/>
      <c r="L3" s="209"/>
      <c r="M3" s="209"/>
      <c r="N3" s="209"/>
      <c r="O3" s="209"/>
      <c r="P3" s="209"/>
      <c r="Q3" s="209"/>
      <c r="R3" s="209"/>
    </row>
    <row r="4" spans="1:35" s="1" customFormat="1" ht="33.75" customHeight="1" x14ac:dyDescent="0.35">
      <c r="B4" s="209"/>
      <c r="C4" s="209"/>
      <c r="D4" s="209"/>
      <c r="E4" s="209"/>
      <c r="F4" s="209"/>
      <c r="G4" s="209"/>
      <c r="H4" s="209"/>
      <c r="I4" s="209"/>
      <c r="J4" s="209"/>
      <c r="K4" s="209"/>
      <c r="L4" s="209"/>
      <c r="M4" s="209"/>
      <c r="N4" s="209"/>
      <c r="O4" s="209"/>
      <c r="P4" s="209"/>
      <c r="Q4" s="209"/>
      <c r="R4" s="209"/>
    </row>
    <row r="5" spans="1:35" s="1" customFormat="1" ht="28.5" customHeight="1" x14ac:dyDescent="0.35">
      <c r="B5" s="209"/>
      <c r="C5" s="209"/>
      <c r="D5" s="209"/>
      <c r="E5" s="209"/>
      <c r="F5" s="209"/>
      <c r="G5" s="209"/>
      <c r="H5" s="209"/>
      <c r="I5" s="209"/>
      <c r="J5" s="209"/>
      <c r="K5" s="209"/>
      <c r="L5" s="209"/>
      <c r="M5" s="209"/>
      <c r="N5" s="209"/>
      <c r="O5" s="209"/>
      <c r="P5" s="209"/>
      <c r="Q5" s="209"/>
      <c r="R5" s="209"/>
    </row>
    <row r="6" spans="1:35" s="1" customFormat="1" ht="21" customHeight="1" x14ac:dyDescent="0.35">
      <c r="B6" s="209"/>
      <c r="C6" s="209"/>
      <c r="D6" s="209"/>
      <c r="E6" s="209"/>
      <c r="F6" s="209"/>
      <c r="G6" s="209"/>
      <c r="H6" s="209"/>
      <c r="I6" s="209"/>
      <c r="J6" s="209"/>
      <c r="K6" s="209"/>
      <c r="L6" s="209"/>
      <c r="M6" s="209"/>
      <c r="N6" s="209"/>
      <c r="O6" s="209"/>
      <c r="P6" s="209"/>
      <c r="Q6" s="209"/>
      <c r="R6" s="209"/>
    </row>
    <row r="7" spans="1:35" s="1" customFormat="1" ht="57" customHeight="1" x14ac:dyDescent="0.35">
      <c r="B7" s="209"/>
      <c r="C7" s="209"/>
      <c r="D7" s="209"/>
      <c r="E7" s="209"/>
      <c r="F7" s="209"/>
      <c r="G7" s="209"/>
      <c r="H7" s="209"/>
      <c r="I7" s="209"/>
      <c r="J7" s="209"/>
      <c r="K7" s="209"/>
      <c r="L7" s="209"/>
      <c r="M7" s="209"/>
      <c r="N7" s="209"/>
      <c r="O7" s="209"/>
      <c r="P7" s="209"/>
      <c r="Q7" s="209"/>
      <c r="R7" s="209"/>
    </row>
    <row r="8" spans="1:35" s="1" customFormat="1" x14ac:dyDescent="0.35">
      <c r="F8" s="17">
        <v>0</v>
      </c>
      <c r="G8" s="17">
        <f t="shared" ref="G8" si="1">F8+1</f>
        <v>1</v>
      </c>
      <c r="H8" s="17">
        <f t="shared" ref="H8:H9" si="2">G8+1</f>
        <v>2</v>
      </c>
      <c r="I8" s="17">
        <f t="shared" ref="I8:I9" si="3">H8+1</f>
        <v>3</v>
      </c>
    </row>
    <row r="9" spans="1:35" s="1" customFormat="1" ht="14.5" customHeight="1" x14ac:dyDescent="0.35">
      <c r="F9" s="126">
        <v>1</v>
      </c>
      <c r="G9" s="17">
        <f>F9+1</f>
        <v>2</v>
      </c>
      <c r="H9" s="17">
        <f t="shared" si="2"/>
        <v>3</v>
      </c>
      <c r="I9" s="17">
        <f t="shared" si="3"/>
        <v>4</v>
      </c>
    </row>
    <row r="10" spans="1:35" s="1" customFormat="1" x14ac:dyDescent="0.35">
      <c r="B10" s="52" t="s">
        <v>714</v>
      </c>
      <c r="F10" s="25">
        <v>3</v>
      </c>
      <c r="G10" s="25">
        <f>F10+1</f>
        <v>4</v>
      </c>
      <c r="H10" s="25">
        <f t="shared" ref="H10:AH10" si="4">G10+1</f>
        <v>5</v>
      </c>
      <c r="I10" s="25">
        <f t="shared" si="4"/>
        <v>6</v>
      </c>
      <c r="J10" s="25">
        <f t="shared" si="4"/>
        <v>7</v>
      </c>
      <c r="K10" s="25">
        <f t="shared" si="4"/>
        <v>8</v>
      </c>
      <c r="L10" s="25">
        <f t="shared" si="4"/>
        <v>9</v>
      </c>
      <c r="M10" s="25">
        <f t="shared" si="4"/>
        <v>10</v>
      </c>
      <c r="N10" s="25">
        <f t="shared" si="4"/>
        <v>11</v>
      </c>
      <c r="O10" s="25">
        <f t="shared" si="4"/>
        <v>12</v>
      </c>
      <c r="P10" s="25">
        <f t="shared" si="4"/>
        <v>13</v>
      </c>
      <c r="Q10" s="25">
        <f t="shared" si="4"/>
        <v>14</v>
      </c>
      <c r="R10" s="25">
        <f t="shared" si="4"/>
        <v>15</v>
      </c>
      <c r="S10" s="25">
        <f t="shared" si="4"/>
        <v>16</v>
      </c>
      <c r="T10" s="25">
        <f t="shared" si="4"/>
        <v>17</v>
      </c>
      <c r="U10" s="25">
        <f t="shared" si="4"/>
        <v>18</v>
      </c>
      <c r="V10" s="25">
        <f t="shared" si="4"/>
        <v>19</v>
      </c>
      <c r="W10" s="25">
        <f t="shared" si="4"/>
        <v>20</v>
      </c>
      <c r="X10" s="25">
        <f t="shared" si="4"/>
        <v>21</v>
      </c>
      <c r="Y10" s="25">
        <f t="shared" si="4"/>
        <v>22</v>
      </c>
      <c r="Z10" s="25">
        <f t="shared" si="4"/>
        <v>23</v>
      </c>
      <c r="AA10" s="25">
        <f t="shared" si="4"/>
        <v>24</v>
      </c>
      <c r="AB10" s="25">
        <f t="shared" si="4"/>
        <v>25</v>
      </c>
      <c r="AC10" s="25">
        <f t="shared" si="4"/>
        <v>26</v>
      </c>
      <c r="AD10" s="25">
        <f t="shared" si="4"/>
        <v>27</v>
      </c>
      <c r="AE10" s="25">
        <f t="shared" si="4"/>
        <v>28</v>
      </c>
      <c r="AF10" s="25">
        <f t="shared" si="4"/>
        <v>29</v>
      </c>
      <c r="AG10" s="25">
        <f t="shared" si="4"/>
        <v>30</v>
      </c>
      <c r="AH10" s="25">
        <f t="shared" si="4"/>
        <v>31</v>
      </c>
    </row>
    <row r="11" spans="1:35" s="1" customFormat="1" ht="43.5" x14ac:dyDescent="0.35">
      <c r="B11" s="8" t="s">
        <v>4</v>
      </c>
      <c r="C11" s="8" t="s">
        <v>686</v>
      </c>
      <c r="D11" s="8" t="s">
        <v>664</v>
      </c>
      <c r="E11" s="125" t="s">
        <v>823</v>
      </c>
      <c r="F11" s="8">
        <v>2022</v>
      </c>
      <c r="G11" s="8">
        <v>2023</v>
      </c>
      <c r="H11" s="8">
        <v>2024</v>
      </c>
      <c r="I11" s="8">
        <v>2025</v>
      </c>
      <c r="J11" s="8">
        <v>2026</v>
      </c>
      <c r="K11" s="8">
        <v>2027</v>
      </c>
      <c r="L11" s="8">
        <v>2028</v>
      </c>
      <c r="M11" s="8">
        <v>2029</v>
      </c>
      <c r="N11" s="8">
        <v>2030</v>
      </c>
      <c r="O11" s="8">
        <v>2031</v>
      </c>
      <c r="P11" s="8">
        <v>2032</v>
      </c>
      <c r="Q11" s="8">
        <v>2033</v>
      </c>
      <c r="R11" s="8">
        <v>2034</v>
      </c>
      <c r="S11" s="8">
        <v>2035</v>
      </c>
      <c r="T11" s="8">
        <v>2036</v>
      </c>
      <c r="U11" s="8">
        <v>2037</v>
      </c>
      <c r="V11" s="8">
        <v>2038</v>
      </c>
      <c r="W11" s="8">
        <v>2039</v>
      </c>
      <c r="X11" s="8">
        <v>2040</v>
      </c>
      <c r="Y11" s="8">
        <v>2041</v>
      </c>
      <c r="Z11" s="8">
        <v>2042</v>
      </c>
      <c r="AA11" s="8">
        <v>2043</v>
      </c>
      <c r="AB11" s="8">
        <v>2044</v>
      </c>
      <c r="AC11" s="8">
        <v>2045</v>
      </c>
      <c r="AD11" s="8">
        <v>2046</v>
      </c>
      <c r="AE11" s="8">
        <v>2047</v>
      </c>
      <c r="AF11" s="8">
        <v>2048</v>
      </c>
      <c r="AG11" s="8">
        <v>2049</v>
      </c>
      <c r="AH11" s="8">
        <v>2050</v>
      </c>
    </row>
    <row r="12" spans="1:35" s="1" customFormat="1" x14ac:dyDescent="0.35">
      <c r="B12" s="18">
        <v>1</v>
      </c>
      <c r="C12" s="18" t="s">
        <v>9</v>
      </c>
      <c r="D12" s="18" t="s">
        <v>701</v>
      </c>
      <c r="E12" s="38">
        <v>2040</v>
      </c>
      <c r="F12" s="23">
        <f>(((((((IF($E12=2050,VLOOKUP($D12,'2050'!$A$1:$AE$19,F$10,FALSE),IF($E12=2045,VLOOKUP($D12,'2045'!$A$1:$AE$19,F$10,FALSE),IF($E12=2040,VLOOKUP($D12,'2040'!$A$1:$AE$19,F$10,FALSE),IF($E12=2035,VLOOKUP($D12,'2035'!$A$1:$AE$19,F$10,FALSE),IF($E12=2030,VLOOKUP($D12,'2030'!$A$1:$AE$19,F$10,FALSE),IF($E12="Business As Usual",VLOOKUP($D12,'Business As Usual'!$A$1:$AE$19,F$10,FALSE),IF($E12="Bespoke",VLOOKUP($C12,$C$41:$AH$60,F$37,FALSE),0)))))))*(1-'High Level'!$F18))))))))</f>
        <v>0</v>
      </c>
      <c r="G12" s="23">
        <f>(((((((IF($E12=2050,VLOOKUP($D12,'2050'!$A$1:$AE$19,G$10,FALSE),IF($E12=2045,VLOOKUP($D12,'2045'!$A$1:$AE$19,G$10,FALSE),IF($E12=2040,VLOOKUP($D12,'2040'!$A$1:$AE$19,G$10,FALSE),IF($E12=2035,VLOOKUP($D12,'2035'!$A$1:$AE$19,G$10,FALSE),IF($E12=2030,VLOOKUP($D12,'2030'!$A$1:$AE$19,G$10,FALSE),IF($E12="Business As Usual",VLOOKUP($D12,'Business As Usual'!$A$1:$AE$19,G$10,FALSE),IF($E12="Bespoke",VLOOKUP($C12,$C$41:$AH$60,G$37,FALSE),0)))))))*(1-'High Level'!$F18))))))))</f>
        <v>0.04</v>
      </c>
      <c r="H12" s="23">
        <f>(((((((IF($E12=2050,VLOOKUP($D12,'2050'!$A$1:$AE$19,H$10,FALSE),IF($E12=2045,VLOOKUP($D12,'2045'!$A$1:$AE$19,H$10,FALSE),IF($E12=2040,VLOOKUP($D12,'2040'!$A$1:$AE$19,H$10,FALSE),IF($E12=2035,VLOOKUP($D12,'2035'!$A$1:$AE$19,H$10,FALSE),IF($E12=2030,VLOOKUP($D12,'2030'!$A$1:$AE$19,H$10,FALSE),IF($E12="Business As Usual",VLOOKUP($D12,'Business As Usual'!$A$1:$AE$19,H$10,FALSE),IF($E12="Bespoke",VLOOKUP($C12,$C$41:$AH$60,H$37,FALSE),0)))))))*(1-'High Level'!$F18))))))))</f>
        <v>0.08</v>
      </c>
      <c r="I12" s="23">
        <f>(((((((IF($E12=2050,VLOOKUP($D12,'2050'!$A$1:$AE$19,I$10,FALSE),IF($E12=2045,VLOOKUP($D12,'2045'!$A$1:$AE$19,I$10,FALSE),IF($E12=2040,VLOOKUP($D12,'2040'!$A$1:$AE$19,I$10,FALSE),IF($E12=2035,VLOOKUP($D12,'2035'!$A$1:$AE$19,I$10,FALSE),IF($E12=2030,VLOOKUP($D12,'2030'!$A$1:$AE$19,I$10,FALSE),IF($E12="Business As Usual",VLOOKUP($D12,'Business As Usual'!$A$1:$AE$19,I$10,FALSE),IF($E12="Bespoke",VLOOKUP($C12,$C$41:$AH$60,I$37,FALSE),0)))))))*(1-'High Level'!$F18))))))))</f>
        <v>0.12</v>
      </c>
      <c r="J12" s="23">
        <f>(((((((IF($E12=2050,VLOOKUP($D12,'2050'!$A$1:$AE$19,J$10,FALSE),IF($E12=2045,VLOOKUP($D12,'2045'!$A$1:$AE$19,J$10,FALSE),IF($E12=2040,VLOOKUP($D12,'2040'!$A$1:$AE$19,J$10,FALSE),IF($E12=2035,VLOOKUP($D12,'2035'!$A$1:$AE$19,J$10,FALSE),IF($E12=2030,VLOOKUP($D12,'2030'!$A$1:$AE$19,J$10,FALSE),IF($E12="Business As Usual",VLOOKUP($D12,'Business As Usual'!$A$1:$AE$19,J$10,FALSE),IF($E12="Bespoke",VLOOKUP($C12,$C$41:$AH$60,J$37,FALSE),0)))))))*(1-'High Level'!$F18))))))))</f>
        <v>0.16</v>
      </c>
      <c r="K12" s="23">
        <f>(((((((IF($E12=2050,VLOOKUP($D12,'2050'!$A$1:$AE$19,K$10,FALSE),IF($E12=2045,VLOOKUP($D12,'2045'!$A$1:$AE$19,K$10,FALSE),IF($E12=2040,VLOOKUP($D12,'2040'!$A$1:$AE$19,K$10,FALSE),IF($E12=2035,VLOOKUP($D12,'2035'!$A$1:$AE$19,K$10,FALSE),IF($E12=2030,VLOOKUP($D12,'2030'!$A$1:$AE$19,K$10,FALSE),IF($E12="Business As Usual",VLOOKUP($D12,'Business As Usual'!$A$1:$AE$19,K$10,FALSE),IF($E12="Bespoke",VLOOKUP($C12,$C$41:$AH$60,K$37,FALSE),0)))))))*(1-'High Level'!$F18))))))))</f>
        <v>0.2</v>
      </c>
      <c r="L12" s="23">
        <f>(((((((IF($E12=2050,VLOOKUP($D12,'2050'!$A$1:$AE$19,L$10,FALSE),IF($E12=2045,VLOOKUP($D12,'2045'!$A$1:$AE$19,L$10,FALSE),IF($E12=2040,VLOOKUP($D12,'2040'!$A$1:$AE$19,L$10,FALSE),IF($E12=2035,VLOOKUP($D12,'2035'!$A$1:$AE$19,L$10,FALSE),IF($E12=2030,VLOOKUP($D12,'2030'!$A$1:$AE$19,L$10,FALSE),IF($E12="Business As Usual",VLOOKUP($D12,'Business As Usual'!$A$1:$AE$19,L$10,FALSE),IF($E12="Bespoke",VLOOKUP($C12,$C$41:$AH$60,L$37,FALSE),0)))))))*(1-'High Level'!$F18))))))))</f>
        <v>0.24000000000000002</v>
      </c>
      <c r="M12" s="23">
        <f>(((((((IF($E12=2050,VLOOKUP($D12,'2050'!$A$1:$AE$19,M$10,FALSE),IF($E12=2045,VLOOKUP($D12,'2045'!$A$1:$AE$19,M$10,FALSE),IF($E12=2040,VLOOKUP($D12,'2040'!$A$1:$AE$19,M$10,FALSE),IF($E12=2035,VLOOKUP($D12,'2035'!$A$1:$AE$19,M$10,FALSE),IF($E12=2030,VLOOKUP($D12,'2030'!$A$1:$AE$19,M$10,FALSE),IF($E12="Business As Usual",VLOOKUP($D12,'Business As Usual'!$A$1:$AE$19,M$10,FALSE),IF($E12="Bespoke",VLOOKUP($C12,$C$41:$AH$60,M$37,FALSE),0)))))))*(1-'High Level'!$F18))))))))</f>
        <v>0.28000000000000003</v>
      </c>
      <c r="N12" s="23">
        <f>(((((((IF($E12=2050,VLOOKUP($D12,'2050'!$A$1:$AE$19,N$10,FALSE),IF($E12=2045,VLOOKUP($D12,'2045'!$A$1:$AE$19,N$10,FALSE),IF($E12=2040,VLOOKUP($D12,'2040'!$A$1:$AE$19,N$10,FALSE),IF($E12=2035,VLOOKUP($D12,'2035'!$A$1:$AE$19,N$10,FALSE),IF($E12=2030,VLOOKUP($D12,'2030'!$A$1:$AE$19,N$10,FALSE),IF($E12="Business As Usual",VLOOKUP($D12,'Business As Usual'!$A$1:$AE$19,N$10,FALSE),IF($E12="Bespoke",VLOOKUP($C12,$C$41:$AH$60,N$37,FALSE),0)))))))*(1-'High Level'!$F18))))))))</f>
        <v>0.32</v>
      </c>
      <c r="O12" s="23">
        <f>(((((((IF($E12=2050,VLOOKUP($D12,'2050'!$A$1:$AE$19,O$10,FALSE),IF($E12=2045,VLOOKUP($D12,'2045'!$A$1:$AE$19,O$10,FALSE),IF($E12=2040,VLOOKUP($D12,'2040'!$A$1:$AE$19,O$10,FALSE),IF($E12=2035,VLOOKUP($D12,'2035'!$A$1:$AE$19,O$10,FALSE),IF($E12=2030,VLOOKUP($D12,'2030'!$A$1:$AE$19,O$10,FALSE),IF($E12="Business As Usual",VLOOKUP($D12,'Business As Usual'!$A$1:$AE$19,O$10,FALSE),IF($E12="Bespoke",VLOOKUP($C12,$C$41:$AH$60,O$37,FALSE),0)))))))*(1-'High Level'!$F18))))))))</f>
        <v>0.36</v>
      </c>
      <c r="P12" s="23">
        <f>(((((((IF($E12=2050,VLOOKUP($D12,'2050'!$A$1:$AE$19,P$10,FALSE),IF($E12=2045,VLOOKUP($D12,'2045'!$A$1:$AE$19,P$10,FALSE),IF($E12=2040,VLOOKUP($D12,'2040'!$A$1:$AE$19,P$10,FALSE),IF($E12=2035,VLOOKUP($D12,'2035'!$A$1:$AE$19,P$10,FALSE),IF($E12=2030,VLOOKUP($D12,'2030'!$A$1:$AE$19,P$10,FALSE),IF($E12="Business As Usual",VLOOKUP($D12,'Business As Usual'!$A$1:$AE$19,P$10,FALSE),IF($E12="Bespoke",VLOOKUP($C12,$C$41:$AH$60,P$37,FALSE),0)))))))*(1-'High Level'!$F18))))))))</f>
        <v>0.39999999999999997</v>
      </c>
      <c r="Q12" s="23">
        <f>(((((((IF($E12=2050,VLOOKUP($D12,'2050'!$A$1:$AE$19,Q$10,FALSE),IF($E12=2045,VLOOKUP($D12,'2045'!$A$1:$AE$19,Q$10,FALSE),IF($E12=2040,VLOOKUP($D12,'2040'!$A$1:$AE$19,Q$10,FALSE),IF($E12=2035,VLOOKUP($D12,'2035'!$A$1:$AE$19,Q$10,FALSE),IF($E12=2030,VLOOKUP($D12,'2030'!$A$1:$AE$19,Q$10,FALSE),IF($E12="Business As Usual",VLOOKUP($D12,'Business As Usual'!$A$1:$AE$19,Q$10,FALSE),IF($E12="Bespoke",VLOOKUP($C12,$C$41:$AH$60,Q$37,FALSE),0)))))))*(1-'High Level'!$F18))))))))</f>
        <v>0.43999999999999995</v>
      </c>
      <c r="R12" s="23">
        <f>(((((((IF($E12=2050,VLOOKUP($D12,'2050'!$A$1:$AE$19,R$10,FALSE),IF($E12=2045,VLOOKUP($D12,'2045'!$A$1:$AE$19,R$10,FALSE),IF($E12=2040,VLOOKUP($D12,'2040'!$A$1:$AE$19,R$10,FALSE),IF($E12=2035,VLOOKUP($D12,'2035'!$A$1:$AE$19,R$10,FALSE),IF($E12=2030,VLOOKUP($D12,'2030'!$A$1:$AE$19,R$10,FALSE),IF($E12="Business As Usual",VLOOKUP($D12,'Business As Usual'!$A$1:$AE$19,R$10,FALSE),IF($E12="Bespoke",VLOOKUP($C12,$C$41:$AH$60,R$37,FALSE),0)))))))*(1-'High Level'!$F18))))))))</f>
        <v>0.47999999999999993</v>
      </c>
      <c r="S12" s="23">
        <f>(((((((IF($E12=2050,VLOOKUP($D12,'2050'!$A$1:$AE$19,S$10,FALSE),IF($E12=2045,VLOOKUP($D12,'2045'!$A$1:$AE$19,S$10,FALSE),IF($E12=2040,VLOOKUP($D12,'2040'!$A$1:$AE$19,S$10,FALSE),IF($E12=2035,VLOOKUP($D12,'2035'!$A$1:$AE$19,S$10,FALSE),IF($E12=2030,VLOOKUP($D12,'2030'!$A$1:$AE$19,S$10,FALSE),IF($E12="Business As Usual",VLOOKUP($D12,'Business As Usual'!$A$1:$AE$19,S$10,FALSE),IF($E12="Bespoke",VLOOKUP($C12,$C$41:$AH$60,S$37,FALSE),0)))))))*(1-'High Level'!$F18))))))))</f>
        <v>0.55999999999999994</v>
      </c>
      <c r="T12" s="23">
        <f>(((((((IF($E12=2050,VLOOKUP($D12,'2050'!$A$1:$AE$19,T$10,FALSE),IF($E12=2045,VLOOKUP($D12,'2045'!$A$1:$AE$19,T$10,FALSE),IF($E12=2040,VLOOKUP($D12,'2040'!$A$1:$AE$19,T$10,FALSE),IF($E12=2035,VLOOKUP($D12,'2035'!$A$1:$AE$19,T$10,FALSE),IF($E12=2030,VLOOKUP($D12,'2030'!$A$1:$AE$19,T$10,FALSE),IF($E12="Business As Usual",VLOOKUP($D12,'Business As Usual'!$A$1:$AE$19,T$10,FALSE),IF($E12="Bespoke",VLOOKUP($C12,$C$41:$AH$60,T$37,FALSE),0)))))))*(1-'High Level'!$F18))))))))</f>
        <v>0.6399999999999999</v>
      </c>
      <c r="U12" s="23">
        <f>(((((((IF($E12=2050,VLOOKUP($D12,'2050'!$A$1:$AE$19,U$10,FALSE),IF($E12=2045,VLOOKUP($D12,'2045'!$A$1:$AE$19,U$10,FALSE),IF($E12=2040,VLOOKUP($D12,'2040'!$A$1:$AE$19,U$10,FALSE),IF($E12=2035,VLOOKUP($D12,'2035'!$A$1:$AE$19,U$10,FALSE),IF($E12=2030,VLOOKUP($D12,'2030'!$A$1:$AE$19,U$10,FALSE),IF($E12="Business As Usual",VLOOKUP($D12,'Business As Usual'!$A$1:$AE$19,U$10,FALSE),IF($E12="Bespoke",VLOOKUP($C12,$C$41:$AH$60,U$37,FALSE),0)))))))*(1-'High Level'!$F18))))))))</f>
        <v>0.71999999999999986</v>
      </c>
      <c r="V12" s="23">
        <f>(((((((IF($E12=2050,VLOOKUP($D12,'2050'!$A$1:$AE$19,V$10,FALSE),IF($E12=2045,VLOOKUP($D12,'2045'!$A$1:$AE$19,V$10,FALSE),IF($E12=2040,VLOOKUP($D12,'2040'!$A$1:$AE$19,V$10,FALSE),IF($E12=2035,VLOOKUP($D12,'2035'!$A$1:$AE$19,V$10,FALSE),IF($E12=2030,VLOOKUP($D12,'2030'!$A$1:$AE$19,V$10,FALSE),IF($E12="Business As Usual",VLOOKUP($D12,'Business As Usual'!$A$1:$AE$19,V$10,FALSE),IF($E12="Bespoke",VLOOKUP($C12,$C$41:$AH$60,V$37,FALSE),0)))))))*(1-'High Level'!$F18))))))))</f>
        <v>0.79999999999999982</v>
      </c>
      <c r="W12" s="23">
        <f>(((((((IF($E12=2050,VLOOKUP($D12,'2050'!$A$1:$AE$19,W$10,FALSE),IF($E12=2045,VLOOKUP($D12,'2045'!$A$1:$AE$19,W$10,FALSE),IF($E12=2040,VLOOKUP($D12,'2040'!$A$1:$AE$19,W$10,FALSE),IF($E12=2035,VLOOKUP($D12,'2035'!$A$1:$AE$19,W$10,FALSE),IF($E12=2030,VLOOKUP($D12,'2030'!$A$1:$AE$19,W$10,FALSE),IF($E12="Business As Usual",VLOOKUP($D12,'Business As Usual'!$A$1:$AE$19,W$10,FALSE),IF($E12="Bespoke",VLOOKUP($C12,$C$41:$AH$60,W$37,FALSE),0)))))))*(1-'High Level'!$F18))))))))</f>
        <v>0.87999999999999978</v>
      </c>
      <c r="X12" s="23">
        <f>(((((((IF($E12=2050,VLOOKUP($D12,'2050'!$A$1:$AE$19,X$10,FALSE),IF($E12=2045,VLOOKUP($D12,'2045'!$A$1:$AE$19,X$10,FALSE),IF($E12=2040,VLOOKUP($D12,'2040'!$A$1:$AE$19,X$10,FALSE),IF($E12=2035,VLOOKUP($D12,'2035'!$A$1:$AE$19,X$10,FALSE),IF($E12=2030,VLOOKUP($D12,'2030'!$A$1:$AE$19,X$10,FALSE),IF($E12="Business As Usual",VLOOKUP($D12,'Business As Usual'!$A$1:$AE$19,X$10,FALSE),IF($E12="Bespoke",VLOOKUP($C12,$C$41:$AH$60,X$37,FALSE),0)))))))*(1-'High Level'!$F18))))))))</f>
        <v>0.95999999999999974</v>
      </c>
      <c r="Y12" s="23">
        <f>(((((((IF($E12=2050,VLOOKUP($D12,'2050'!$A$1:$AE$19,Y$10,FALSE),IF($E12=2045,VLOOKUP($D12,'2045'!$A$1:$AE$19,Y$10,FALSE),IF($E12=2040,VLOOKUP($D12,'2040'!$A$1:$AE$19,Y$10,FALSE),IF($E12=2035,VLOOKUP($D12,'2035'!$A$1:$AE$19,Y$10,FALSE),IF($E12=2030,VLOOKUP($D12,'2030'!$A$1:$AE$19,Y$10,FALSE),IF($E12="Business As Usual",VLOOKUP($D12,'Business As Usual'!$A$1:$AE$19,Y$10,FALSE),IF($E12="Bespoke",VLOOKUP($C12,$C$41:$AH$60,Y$37,FALSE),0)))))))*(1-'High Level'!$F18))))))))</f>
        <v>0.99999999999999978</v>
      </c>
      <c r="Z12" s="23">
        <f>(((((((IF($E12=2050,VLOOKUP($D12,'2050'!$A$1:$AE$19,Z$10,FALSE),IF($E12=2045,VLOOKUP($D12,'2045'!$A$1:$AE$19,Z$10,FALSE),IF($E12=2040,VLOOKUP($D12,'2040'!$A$1:$AE$19,Z$10,FALSE),IF($E12=2035,VLOOKUP($D12,'2035'!$A$1:$AE$19,Z$10,FALSE),IF($E12=2030,VLOOKUP($D12,'2030'!$A$1:$AE$19,Z$10,FALSE),IF($E12="Business As Usual",VLOOKUP($D12,'Business As Usual'!$A$1:$AE$19,Z$10,FALSE),IF($E12="Bespoke",VLOOKUP($C12,$C$41:$AH$60,Z$37,FALSE),0)))))))*(1-'High Level'!$F18))))))))</f>
        <v>0.99999999999999978</v>
      </c>
      <c r="AA12" s="23">
        <f>(((((((IF($E12=2050,VLOOKUP($D12,'2050'!$A$1:$AE$19,AA$10,FALSE),IF($E12=2045,VLOOKUP($D12,'2045'!$A$1:$AE$19,AA$10,FALSE),IF($E12=2040,VLOOKUP($D12,'2040'!$A$1:$AE$19,AA$10,FALSE),IF($E12=2035,VLOOKUP($D12,'2035'!$A$1:$AE$19,AA$10,FALSE),IF($E12=2030,VLOOKUP($D12,'2030'!$A$1:$AE$19,AA$10,FALSE),IF($E12="Business As Usual",VLOOKUP($D12,'Business As Usual'!$A$1:$AE$19,AA$10,FALSE),IF($E12="Bespoke",VLOOKUP($C12,$C$41:$AH$60,AA$37,FALSE),0)))))))*(1-'High Level'!$F18))))))))</f>
        <v>0.99999999999999978</v>
      </c>
      <c r="AB12" s="23">
        <f>(((((((IF($E12=2050,VLOOKUP($D12,'2050'!$A$1:$AE$19,AB$10,FALSE),IF($E12=2045,VLOOKUP($D12,'2045'!$A$1:$AE$19,AB$10,FALSE),IF($E12=2040,VLOOKUP($D12,'2040'!$A$1:$AE$19,AB$10,FALSE),IF($E12=2035,VLOOKUP($D12,'2035'!$A$1:$AE$19,AB$10,FALSE),IF($E12=2030,VLOOKUP($D12,'2030'!$A$1:$AE$19,AB$10,FALSE),IF($E12="Business As Usual",VLOOKUP($D12,'Business As Usual'!$A$1:$AE$19,AB$10,FALSE),IF($E12="Bespoke",VLOOKUP($C12,$C$41:$AH$60,AB$37,FALSE),0)))))))*(1-'High Level'!$F18))))))))</f>
        <v>0.99999999999999978</v>
      </c>
      <c r="AC12" s="23">
        <f>(((((((IF($E12=2050,VLOOKUP($D12,'2050'!$A$1:$AE$19,AC$10,FALSE),IF($E12=2045,VLOOKUP($D12,'2045'!$A$1:$AE$19,AC$10,FALSE),IF($E12=2040,VLOOKUP($D12,'2040'!$A$1:$AE$19,AC$10,FALSE),IF($E12=2035,VLOOKUP($D12,'2035'!$A$1:$AE$19,AC$10,FALSE),IF($E12=2030,VLOOKUP($D12,'2030'!$A$1:$AE$19,AC$10,FALSE),IF($E12="Business As Usual",VLOOKUP($D12,'Business As Usual'!$A$1:$AE$19,AC$10,FALSE),IF($E12="Bespoke",VLOOKUP($C12,$C$41:$AH$60,AC$37,FALSE),0)))))))*(1-'High Level'!$F18))))))))</f>
        <v>0.99999999999999978</v>
      </c>
      <c r="AD12" s="23">
        <f>(((((((IF($E12=2050,VLOOKUP($D12,'2050'!$A$1:$AE$19,AD$10,FALSE),IF($E12=2045,VLOOKUP($D12,'2045'!$A$1:$AE$19,AD$10,FALSE),IF($E12=2040,VLOOKUP($D12,'2040'!$A$1:$AE$19,AD$10,FALSE),IF($E12=2035,VLOOKUP($D12,'2035'!$A$1:$AE$19,AD$10,FALSE),IF($E12=2030,VLOOKUP($D12,'2030'!$A$1:$AE$19,AD$10,FALSE),IF($E12="Business As Usual",VLOOKUP($D12,'Business As Usual'!$A$1:$AE$19,AD$10,FALSE),IF($E12="Bespoke",VLOOKUP($C12,$C$41:$AH$60,AD$37,FALSE),0)))))))*(1-'High Level'!$F18))))))))</f>
        <v>0.99999999999999978</v>
      </c>
      <c r="AE12" s="23">
        <f>(((((((IF($E12=2050,VLOOKUP($D12,'2050'!$A$1:$AE$19,AE$10,FALSE),IF($E12=2045,VLOOKUP($D12,'2045'!$A$1:$AE$19,AE$10,FALSE),IF($E12=2040,VLOOKUP($D12,'2040'!$A$1:$AE$19,AE$10,FALSE),IF($E12=2035,VLOOKUP($D12,'2035'!$A$1:$AE$19,AE$10,FALSE),IF($E12=2030,VLOOKUP($D12,'2030'!$A$1:$AE$19,AE$10,FALSE),IF($E12="Business As Usual",VLOOKUP($D12,'Business As Usual'!$A$1:$AE$19,AE$10,FALSE),IF($E12="Bespoke",VLOOKUP($C12,$C$41:$AH$60,AE$37,FALSE),0)))))))*(1-'High Level'!$F18))))))))</f>
        <v>0.99999999999999978</v>
      </c>
      <c r="AF12" s="23">
        <f>(((((((IF($E12=2050,VLOOKUP($D12,'2050'!$A$1:$AE$19,AF$10,FALSE),IF($E12=2045,VLOOKUP($D12,'2045'!$A$1:$AE$19,AF$10,FALSE),IF($E12=2040,VLOOKUP($D12,'2040'!$A$1:$AE$19,AF$10,FALSE),IF($E12=2035,VLOOKUP($D12,'2035'!$A$1:$AE$19,AF$10,FALSE),IF($E12=2030,VLOOKUP($D12,'2030'!$A$1:$AE$19,AF$10,FALSE),IF($E12="Business As Usual",VLOOKUP($D12,'Business As Usual'!$A$1:$AE$19,AF$10,FALSE),IF($E12="Bespoke",VLOOKUP($C12,$C$41:$AH$60,AF$37,FALSE),0)))))))*(1-'High Level'!$F18))))))))</f>
        <v>0.99999999999999978</v>
      </c>
      <c r="AG12" s="23">
        <f>(((((((IF($E12=2050,VLOOKUP($D12,'2050'!$A$1:$AE$19,AG$10,FALSE),IF($E12=2045,VLOOKUP($D12,'2045'!$A$1:$AE$19,AG$10,FALSE),IF($E12=2040,VLOOKUP($D12,'2040'!$A$1:$AE$19,AG$10,FALSE),IF($E12=2035,VLOOKUP($D12,'2035'!$A$1:$AE$19,AG$10,FALSE),IF($E12=2030,VLOOKUP($D12,'2030'!$A$1:$AE$19,AG$10,FALSE),IF($E12="Business As Usual",VLOOKUP($D12,'Business As Usual'!$A$1:$AE$19,AG$10,FALSE),IF($E12="Bespoke",VLOOKUP($C12,$C$41:$AH$60,AG$37,FALSE),0)))))))*(1-'High Level'!$F18))))))))</f>
        <v>0.99999999999999978</v>
      </c>
      <c r="AH12" s="23">
        <f>(((((((IF($E12=2050,VLOOKUP($D12,'2050'!$A$1:$AE$19,AH$10,FALSE),IF($E12=2045,VLOOKUP($D12,'2045'!$A$1:$AE$19,AH$10,FALSE),IF($E12=2040,VLOOKUP($D12,'2040'!$A$1:$AE$19,AH$10,FALSE),IF($E12=2035,VLOOKUP($D12,'2035'!$A$1:$AE$19,AH$10,FALSE),IF($E12=2030,VLOOKUP($D12,'2030'!$A$1:$AE$19,AH$10,FALSE),IF($E12="Business As Usual",VLOOKUP($D12,'Business As Usual'!$A$1:$AE$19,AH$10,FALSE),IF($E12="Bespoke",VLOOKUP($C12,$C$41:$AH$60,AH$37,FALSE),0)))))))*(1-'High Level'!$F18))))))))</f>
        <v>0.99999999999999978</v>
      </c>
    </row>
    <row r="13" spans="1:35" s="1" customFormat="1" x14ac:dyDescent="0.35">
      <c r="B13" s="18">
        <v>1</v>
      </c>
      <c r="C13" s="18" t="s">
        <v>10</v>
      </c>
      <c r="D13" s="18" t="s">
        <v>701</v>
      </c>
      <c r="E13" s="38">
        <v>2040</v>
      </c>
      <c r="F13" s="23">
        <f>(((((((IF($E13=2050,VLOOKUP($D13,'2050'!$A$1:$AE$19,F$10,FALSE),IF($E13=2045,VLOOKUP($D13,'2045'!$A$1:$AE$19,F$10,FALSE),IF($E13=2040,VLOOKUP($D13,'2040'!$A$1:$AE$19,F$10,FALSE),IF($E13=2035,VLOOKUP($D13,'2035'!$A$1:$AE$19,F$10,FALSE),IF($E13=2030,VLOOKUP($D13,'2030'!$A$1:$AE$19,F$10,FALSE),IF($E13="Business As Usual",VLOOKUP($D13,'Business As Usual'!$A$1:$AE$19,F$10,FALSE),IF($E13="Bespoke",VLOOKUP($C13,$C$41:$AH$60,F$37,FALSE),0)))))))*(1-'High Level'!$F19))))))))</f>
        <v>0</v>
      </c>
      <c r="G13" s="23">
        <f>(((((((IF($E13=2050,VLOOKUP($D13,'2050'!$A$1:$AE$19,G$10,FALSE),IF($E13=2045,VLOOKUP($D13,'2045'!$A$1:$AE$19,G$10,FALSE),IF($E13=2040,VLOOKUP($D13,'2040'!$A$1:$AE$19,G$10,FALSE),IF($E13=2035,VLOOKUP($D13,'2035'!$A$1:$AE$19,G$10,FALSE),IF($E13=2030,VLOOKUP($D13,'2030'!$A$1:$AE$19,G$10,FALSE),IF($E13="Business As Usual",VLOOKUP($D13,'Business As Usual'!$A$1:$AE$19,G$10,FALSE),IF($E13="Bespoke",VLOOKUP($C13,$C$41:$AH$60,G$37,FALSE),0)))))))*(1-'High Level'!$F19))))))))</f>
        <v>0.04</v>
      </c>
      <c r="H13" s="23">
        <f>(((((((IF($E13=2050,VLOOKUP($D13,'2050'!$A$1:$AE$19,H$10,FALSE),IF($E13=2045,VLOOKUP($D13,'2045'!$A$1:$AE$19,H$10,FALSE),IF($E13=2040,VLOOKUP($D13,'2040'!$A$1:$AE$19,H$10,FALSE),IF($E13=2035,VLOOKUP($D13,'2035'!$A$1:$AE$19,H$10,FALSE),IF($E13=2030,VLOOKUP($D13,'2030'!$A$1:$AE$19,H$10,FALSE),IF($E13="Business As Usual",VLOOKUP($D13,'Business As Usual'!$A$1:$AE$19,H$10,FALSE),IF($E13="Bespoke",VLOOKUP($C13,$C$41:$AH$60,H$37,FALSE),0)))))))*(1-'High Level'!$F19))))))))</f>
        <v>0.08</v>
      </c>
      <c r="I13" s="23">
        <f>(((((((IF($E13=2050,VLOOKUP($D13,'2050'!$A$1:$AE$19,I$10,FALSE),IF($E13=2045,VLOOKUP($D13,'2045'!$A$1:$AE$19,I$10,FALSE),IF($E13=2040,VLOOKUP($D13,'2040'!$A$1:$AE$19,I$10,FALSE),IF($E13=2035,VLOOKUP($D13,'2035'!$A$1:$AE$19,I$10,FALSE),IF($E13=2030,VLOOKUP($D13,'2030'!$A$1:$AE$19,I$10,FALSE),IF($E13="Business As Usual",VLOOKUP($D13,'Business As Usual'!$A$1:$AE$19,I$10,FALSE),IF($E13="Bespoke",VLOOKUP($C13,$C$41:$AH$60,I$37,FALSE),0)))))))*(1-'High Level'!$F19))))))))</f>
        <v>0.12</v>
      </c>
      <c r="J13" s="23">
        <f>(((((((IF($E13=2050,VLOOKUP($D13,'2050'!$A$1:$AE$19,J$10,FALSE),IF($E13=2045,VLOOKUP($D13,'2045'!$A$1:$AE$19,J$10,FALSE),IF($E13=2040,VLOOKUP($D13,'2040'!$A$1:$AE$19,J$10,FALSE),IF($E13=2035,VLOOKUP($D13,'2035'!$A$1:$AE$19,J$10,FALSE),IF($E13=2030,VLOOKUP($D13,'2030'!$A$1:$AE$19,J$10,FALSE),IF($E13="Business As Usual",VLOOKUP($D13,'Business As Usual'!$A$1:$AE$19,J$10,FALSE),IF($E13="Bespoke",VLOOKUP($C13,$C$41:$AH$60,J$37,FALSE),0)))))))*(1-'High Level'!$F19))))))))</f>
        <v>0.16</v>
      </c>
      <c r="K13" s="23">
        <f>(((((((IF($E13=2050,VLOOKUP($D13,'2050'!$A$1:$AE$19,K$10,FALSE),IF($E13=2045,VLOOKUP($D13,'2045'!$A$1:$AE$19,K$10,FALSE),IF($E13=2040,VLOOKUP($D13,'2040'!$A$1:$AE$19,K$10,FALSE),IF($E13=2035,VLOOKUP($D13,'2035'!$A$1:$AE$19,K$10,FALSE),IF($E13=2030,VLOOKUP($D13,'2030'!$A$1:$AE$19,K$10,FALSE),IF($E13="Business As Usual",VLOOKUP($D13,'Business As Usual'!$A$1:$AE$19,K$10,FALSE),IF($E13="Bespoke",VLOOKUP($C13,$C$41:$AH$60,K$37,FALSE),0)))))))*(1-'High Level'!$F19))))))))</f>
        <v>0.2</v>
      </c>
      <c r="L13" s="23">
        <f>(((((((IF($E13=2050,VLOOKUP($D13,'2050'!$A$1:$AE$19,L$10,FALSE),IF($E13=2045,VLOOKUP($D13,'2045'!$A$1:$AE$19,L$10,FALSE),IF($E13=2040,VLOOKUP($D13,'2040'!$A$1:$AE$19,L$10,FALSE),IF($E13=2035,VLOOKUP($D13,'2035'!$A$1:$AE$19,L$10,FALSE),IF($E13=2030,VLOOKUP($D13,'2030'!$A$1:$AE$19,L$10,FALSE),IF($E13="Business As Usual",VLOOKUP($D13,'Business As Usual'!$A$1:$AE$19,L$10,FALSE),IF($E13="Bespoke",VLOOKUP($C13,$C$41:$AH$60,L$37,FALSE),0)))))))*(1-'High Level'!$F19))))))))</f>
        <v>0.24000000000000002</v>
      </c>
      <c r="M13" s="23">
        <f>(((((((IF($E13=2050,VLOOKUP($D13,'2050'!$A$1:$AE$19,M$10,FALSE),IF($E13=2045,VLOOKUP($D13,'2045'!$A$1:$AE$19,M$10,FALSE),IF($E13=2040,VLOOKUP($D13,'2040'!$A$1:$AE$19,M$10,FALSE),IF($E13=2035,VLOOKUP($D13,'2035'!$A$1:$AE$19,M$10,FALSE),IF($E13=2030,VLOOKUP($D13,'2030'!$A$1:$AE$19,M$10,FALSE),IF($E13="Business As Usual",VLOOKUP($D13,'Business As Usual'!$A$1:$AE$19,M$10,FALSE),IF($E13="Bespoke",VLOOKUP($C13,$C$41:$AH$60,M$37,FALSE),0)))))))*(1-'High Level'!$F19))))))))</f>
        <v>0.28000000000000003</v>
      </c>
      <c r="N13" s="23">
        <f>(((((((IF($E13=2050,VLOOKUP($D13,'2050'!$A$1:$AE$19,N$10,FALSE),IF($E13=2045,VLOOKUP($D13,'2045'!$A$1:$AE$19,N$10,FALSE),IF($E13=2040,VLOOKUP($D13,'2040'!$A$1:$AE$19,N$10,FALSE),IF($E13=2035,VLOOKUP($D13,'2035'!$A$1:$AE$19,N$10,FALSE),IF($E13=2030,VLOOKUP($D13,'2030'!$A$1:$AE$19,N$10,FALSE),IF($E13="Business As Usual",VLOOKUP($D13,'Business As Usual'!$A$1:$AE$19,N$10,FALSE),IF($E13="Bespoke",VLOOKUP($C13,$C$41:$AH$60,N$37,FALSE),0)))))))*(1-'High Level'!$F19))))))))</f>
        <v>0.32</v>
      </c>
      <c r="O13" s="23">
        <f>(((((((IF($E13=2050,VLOOKUP($D13,'2050'!$A$1:$AE$19,O$10,FALSE),IF($E13=2045,VLOOKUP($D13,'2045'!$A$1:$AE$19,O$10,FALSE),IF($E13=2040,VLOOKUP($D13,'2040'!$A$1:$AE$19,O$10,FALSE),IF($E13=2035,VLOOKUP($D13,'2035'!$A$1:$AE$19,O$10,FALSE),IF($E13=2030,VLOOKUP($D13,'2030'!$A$1:$AE$19,O$10,FALSE),IF($E13="Business As Usual",VLOOKUP($D13,'Business As Usual'!$A$1:$AE$19,O$10,FALSE),IF($E13="Bespoke",VLOOKUP($C13,$C$41:$AH$60,O$37,FALSE),0)))))))*(1-'High Level'!$F19))))))))</f>
        <v>0.36</v>
      </c>
      <c r="P13" s="23">
        <f>(((((((IF($E13=2050,VLOOKUP($D13,'2050'!$A$1:$AE$19,P$10,FALSE),IF($E13=2045,VLOOKUP($D13,'2045'!$A$1:$AE$19,P$10,FALSE),IF($E13=2040,VLOOKUP($D13,'2040'!$A$1:$AE$19,P$10,FALSE),IF($E13=2035,VLOOKUP($D13,'2035'!$A$1:$AE$19,P$10,FALSE),IF($E13=2030,VLOOKUP($D13,'2030'!$A$1:$AE$19,P$10,FALSE),IF($E13="Business As Usual",VLOOKUP($D13,'Business As Usual'!$A$1:$AE$19,P$10,FALSE),IF($E13="Bespoke",VLOOKUP($C13,$C$41:$AH$60,P$37,FALSE),0)))))))*(1-'High Level'!$F19))))))))</f>
        <v>0.39999999999999997</v>
      </c>
      <c r="Q13" s="23">
        <f>(((((((IF($E13=2050,VLOOKUP($D13,'2050'!$A$1:$AE$19,Q$10,FALSE),IF($E13=2045,VLOOKUP($D13,'2045'!$A$1:$AE$19,Q$10,FALSE),IF($E13=2040,VLOOKUP($D13,'2040'!$A$1:$AE$19,Q$10,FALSE),IF($E13=2035,VLOOKUP($D13,'2035'!$A$1:$AE$19,Q$10,FALSE),IF($E13=2030,VLOOKUP($D13,'2030'!$A$1:$AE$19,Q$10,FALSE),IF($E13="Business As Usual",VLOOKUP($D13,'Business As Usual'!$A$1:$AE$19,Q$10,FALSE),IF($E13="Bespoke",VLOOKUP($C13,$C$41:$AH$60,Q$37,FALSE),0)))))))*(1-'High Level'!$F19))))))))</f>
        <v>0.43999999999999995</v>
      </c>
      <c r="R13" s="23">
        <f>(((((((IF($E13=2050,VLOOKUP($D13,'2050'!$A$1:$AE$19,R$10,FALSE),IF($E13=2045,VLOOKUP($D13,'2045'!$A$1:$AE$19,R$10,FALSE),IF($E13=2040,VLOOKUP($D13,'2040'!$A$1:$AE$19,R$10,FALSE),IF($E13=2035,VLOOKUP($D13,'2035'!$A$1:$AE$19,R$10,FALSE),IF($E13=2030,VLOOKUP($D13,'2030'!$A$1:$AE$19,R$10,FALSE),IF($E13="Business As Usual",VLOOKUP($D13,'Business As Usual'!$A$1:$AE$19,R$10,FALSE),IF($E13="Bespoke",VLOOKUP($C13,$C$41:$AH$60,R$37,FALSE),0)))))))*(1-'High Level'!$F19))))))))</f>
        <v>0.47999999999999993</v>
      </c>
      <c r="S13" s="23">
        <f>(((((((IF($E13=2050,VLOOKUP($D13,'2050'!$A$1:$AE$19,S$10,FALSE),IF($E13=2045,VLOOKUP($D13,'2045'!$A$1:$AE$19,S$10,FALSE),IF($E13=2040,VLOOKUP($D13,'2040'!$A$1:$AE$19,S$10,FALSE),IF($E13=2035,VLOOKUP($D13,'2035'!$A$1:$AE$19,S$10,FALSE),IF($E13=2030,VLOOKUP($D13,'2030'!$A$1:$AE$19,S$10,FALSE),IF($E13="Business As Usual",VLOOKUP($D13,'Business As Usual'!$A$1:$AE$19,S$10,FALSE),IF($E13="Bespoke",VLOOKUP($C13,$C$41:$AH$60,S$37,FALSE),0)))))))*(1-'High Level'!$F19))))))))</f>
        <v>0.55999999999999994</v>
      </c>
      <c r="T13" s="23">
        <f>(((((((IF($E13=2050,VLOOKUP($D13,'2050'!$A$1:$AE$19,T$10,FALSE),IF($E13=2045,VLOOKUP($D13,'2045'!$A$1:$AE$19,T$10,FALSE),IF($E13=2040,VLOOKUP($D13,'2040'!$A$1:$AE$19,T$10,FALSE),IF($E13=2035,VLOOKUP($D13,'2035'!$A$1:$AE$19,T$10,FALSE),IF($E13=2030,VLOOKUP($D13,'2030'!$A$1:$AE$19,T$10,FALSE),IF($E13="Business As Usual",VLOOKUP($D13,'Business As Usual'!$A$1:$AE$19,T$10,FALSE),IF($E13="Bespoke",VLOOKUP($C13,$C$41:$AH$60,T$37,FALSE),0)))))))*(1-'High Level'!$F19))))))))</f>
        <v>0.6399999999999999</v>
      </c>
      <c r="U13" s="23">
        <f>(((((((IF($E13=2050,VLOOKUP($D13,'2050'!$A$1:$AE$19,U$10,FALSE),IF($E13=2045,VLOOKUP($D13,'2045'!$A$1:$AE$19,U$10,FALSE),IF($E13=2040,VLOOKUP($D13,'2040'!$A$1:$AE$19,U$10,FALSE),IF($E13=2035,VLOOKUP($D13,'2035'!$A$1:$AE$19,U$10,FALSE),IF($E13=2030,VLOOKUP($D13,'2030'!$A$1:$AE$19,U$10,FALSE),IF($E13="Business As Usual",VLOOKUP($D13,'Business As Usual'!$A$1:$AE$19,U$10,FALSE),IF($E13="Bespoke",VLOOKUP($C13,$C$41:$AH$60,U$37,FALSE),0)))))))*(1-'High Level'!$F19))))))))</f>
        <v>0.71999999999999986</v>
      </c>
      <c r="V13" s="23">
        <f>(((((((IF($E13=2050,VLOOKUP($D13,'2050'!$A$1:$AE$19,V$10,FALSE),IF($E13=2045,VLOOKUP($D13,'2045'!$A$1:$AE$19,V$10,FALSE),IF($E13=2040,VLOOKUP($D13,'2040'!$A$1:$AE$19,V$10,FALSE),IF($E13=2035,VLOOKUP($D13,'2035'!$A$1:$AE$19,V$10,FALSE),IF($E13=2030,VLOOKUP($D13,'2030'!$A$1:$AE$19,V$10,FALSE),IF($E13="Business As Usual",VLOOKUP($D13,'Business As Usual'!$A$1:$AE$19,V$10,FALSE),IF($E13="Bespoke",VLOOKUP($C13,$C$41:$AH$60,V$37,FALSE),0)))))))*(1-'High Level'!$F19))))))))</f>
        <v>0.79999999999999982</v>
      </c>
      <c r="W13" s="23">
        <f>(((((((IF($E13=2050,VLOOKUP($D13,'2050'!$A$1:$AE$19,W$10,FALSE),IF($E13=2045,VLOOKUP($D13,'2045'!$A$1:$AE$19,W$10,FALSE),IF($E13=2040,VLOOKUP($D13,'2040'!$A$1:$AE$19,W$10,FALSE),IF($E13=2035,VLOOKUP($D13,'2035'!$A$1:$AE$19,W$10,FALSE),IF($E13=2030,VLOOKUP($D13,'2030'!$A$1:$AE$19,W$10,FALSE),IF($E13="Business As Usual",VLOOKUP($D13,'Business As Usual'!$A$1:$AE$19,W$10,FALSE),IF($E13="Bespoke",VLOOKUP($C13,$C$41:$AH$60,W$37,FALSE),0)))))))*(1-'High Level'!$F19))))))))</f>
        <v>0.87999999999999978</v>
      </c>
      <c r="X13" s="23">
        <f>(((((((IF($E13=2050,VLOOKUP($D13,'2050'!$A$1:$AE$19,X$10,FALSE),IF($E13=2045,VLOOKUP($D13,'2045'!$A$1:$AE$19,X$10,FALSE),IF($E13=2040,VLOOKUP($D13,'2040'!$A$1:$AE$19,X$10,FALSE),IF($E13=2035,VLOOKUP($D13,'2035'!$A$1:$AE$19,X$10,FALSE),IF($E13=2030,VLOOKUP($D13,'2030'!$A$1:$AE$19,X$10,FALSE),IF($E13="Business As Usual",VLOOKUP($D13,'Business As Usual'!$A$1:$AE$19,X$10,FALSE),IF($E13="Bespoke",VLOOKUP($C13,$C$41:$AH$60,X$37,FALSE),0)))))))*(1-'High Level'!$F19))))))))</f>
        <v>0.95999999999999974</v>
      </c>
      <c r="Y13" s="23">
        <f>(((((((IF($E13=2050,VLOOKUP($D13,'2050'!$A$1:$AE$19,Y$10,FALSE),IF($E13=2045,VLOOKUP($D13,'2045'!$A$1:$AE$19,Y$10,FALSE),IF($E13=2040,VLOOKUP($D13,'2040'!$A$1:$AE$19,Y$10,FALSE),IF($E13=2035,VLOOKUP($D13,'2035'!$A$1:$AE$19,Y$10,FALSE),IF($E13=2030,VLOOKUP($D13,'2030'!$A$1:$AE$19,Y$10,FALSE),IF($E13="Business As Usual",VLOOKUP($D13,'Business As Usual'!$A$1:$AE$19,Y$10,FALSE),IF($E13="Bespoke",VLOOKUP($C13,$C$41:$AH$60,Y$37,FALSE),0)))))))*(1-'High Level'!$F19))))))))</f>
        <v>0.99999999999999978</v>
      </c>
      <c r="Z13" s="23">
        <f>(((((((IF($E13=2050,VLOOKUP($D13,'2050'!$A$1:$AE$19,Z$10,FALSE),IF($E13=2045,VLOOKUP($D13,'2045'!$A$1:$AE$19,Z$10,FALSE),IF($E13=2040,VLOOKUP($D13,'2040'!$A$1:$AE$19,Z$10,FALSE),IF($E13=2035,VLOOKUP($D13,'2035'!$A$1:$AE$19,Z$10,FALSE),IF($E13=2030,VLOOKUP($D13,'2030'!$A$1:$AE$19,Z$10,FALSE),IF($E13="Business As Usual",VLOOKUP($D13,'Business As Usual'!$A$1:$AE$19,Z$10,FALSE),IF($E13="Bespoke",VLOOKUP($C13,$C$41:$AH$60,Z$37,FALSE),0)))))))*(1-'High Level'!$F19))))))))</f>
        <v>0.99999999999999978</v>
      </c>
      <c r="AA13" s="23">
        <f>(((((((IF($E13=2050,VLOOKUP($D13,'2050'!$A$1:$AE$19,AA$10,FALSE),IF($E13=2045,VLOOKUP($D13,'2045'!$A$1:$AE$19,AA$10,FALSE),IF($E13=2040,VLOOKUP($D13,'2040'!$A$1:$AE$19,AA$10,FALSE),IF($E13=2035,VLOOKUP($D13,'2035'!$A$1:$AE$19,AA$10,FALSE),IF($E13=2030,VLOOKUP($D13,'2030'!$A$1:$AE$19,AA$10,FALSE),IF($E13="Business As Usual",VLOOKUP($D13,'Business As Usual'!$A$1:$AE$19,AA$10,FALSE),IF($E13="Bespoke",VLOOKUP($C13,$C$41:$AH$60,AA$37,FALSE),0)))))))*(1-'High Level'!$F19))))))))</f>
        <v>0.99999999999999978</v>
      </c>
      <c r="AB13" s="23">
        <f>(((((((IF($E13=2050,VLOOKUP($D13,'2050'!$A$1:$AE$19,AB$10,FALSE),IF($E13=2045,VLOOKUP($D13,'2045'!$A$1:$AE$19,AB$10,FALSE),IF($E13=2040,VLOOKUP($D13,'2040'!$A$1:$AE$19,AB$10,FALSE),IF($E13=2035,VLOOKUP($D13,'2035'!$A$1:$AE$19,AB$10,FALSE),IF($E13=2030,VLOOKUP($D13,'2030'!$A$1:$AE$19,AB$10,FALSE),IF($E13="Business As Usual",VLOOKUP($D13,'Business As Usual'!$A$1:$AE$19,AB$10,FALSE),IF($E13="Bespoke",VLOOKUP($C13,$C$41:$AH$60,AB$37,FALSE),0)))))))*(1-'High Level'!$F19))))))))</f>
        <v>0.99999999999999978</v>
      </c>
      <c r="AC13" s="23">
        <f>(((((((IF($E13=2050,VLOOKUP($D13,'2050'!$A$1:$AE$19,AC$10,FALSE),IF($E13=2045,VLOOKUP($D13,'2045'!$A$1:$AE$19,AC$10,FALSE),IF($E13=2040,VLOOKUP($D13,'2040'!$A$1:$AE$19,AC$10,FALSE),IF($E13=2035,VLOOKUP($D13,'2035'!$A$1:$AE$19,AC$10,FALSE),IF($E13=2030,VLOOKUP($D13,'2030'!$A$1:$AE$19,AC$10,FALSE),IF($E13="Business As Usual",VLOOKUP($D13,'Business As Usual'!$A$1:$AE$19,AC$10,FALSE),IF($E13="Bespoke",VLOOKUP($C13,$C$41:$AH$60,AC$37,FALSE),0)))))))*(1-'High Level'!$F19))))))))</f>
        <v>0.99999999999999978</v>
      </c>
      <c r="AD13" s="23">
        <f>(((((((IF($E13=2050,VLOOKUP($D13,'2050'!$A$1:$AE$19,AD$10,FALSE),IF($E13=2045,VLOOKUP($D13,'2045'!$A$1:$AE$19,AD$10,FALSE),IF($E13=2040,VLOOKUP($D13,'2040'!$A$1:$AE$19,AD$10,FALSE),IF($E13=2035,VLOOKUP($D13,'2035'!$A$1:$AE$19,AD$10,FALSE),IF($E13=2030,VLOOKUP($D13,'2030'!$A$1:$AE$19,AD$10,FALSE),IF($E13="Business As Usual",VLOOKUP($D13,'Business As Usual'!$A$1:$AE$19,AD$10,FALSE),IF($E13="Bespoke",VLOOKUP($C13,$C$41:$AH$60,AD$37,FALSE),0)))))))*(1-'High Level'!$F19))))))))</f>
        <v>0.99999999999999978</v>
      </c>
      <c r="AE13" s="23">
        <f>(((((((IF($E13=2050,VLOOKUP($D13,'2050'!$A$1:$AE$19,AE$10,FALSE),IF($E13=2045,VLOOKUP($D13,'2045'!$A$1:$AE$19,AE$10,FALSE),IF($E13=2040,VLOOKUP($D13,'2040'!$A$1:$AE$19,AE$10,FALSE),IF($E13=2035,VLOOKUP($D13,'2035'!$A$1:$AE$19,AE$10,FALSE),IF($E13=2030,VLOOKUP($D13,'2030'!$A$1:$AE$19,AE$10,FALSE),IF($E13="Business As Usual",VLOOKUP($D13,'Business As Usual'!$A$1:$AE$19,AE$10,FALSE),IF($E13="Bespoke",VLOOKUP($C13,$C$41:$AH$60,AE$37,FALSE),0)))))))*(1-'High Level'!$F19))))))))</f>
        <v>0.99999999999999978</v>
      </c>
      <c r="AF13" s="23">
        <f>(((((((IF($E13=2050,VLOOKUP($D13,'2050'!$A$1:$AE$19,AF$10,FALSE),IF($E13=2045,VLOOKUP($D13,'2045'!$A$1:$AE$19,AF$10,FALSE),IF($E13=2040,VLOOKUP($D13,'2040'!$A$1:$AE$19,AF$10,FALSE),IF($E13=2035,VLOOKUP($D13,'2035'!$A$1:$AE$19,AF$10,FALSE),IF($E13=2030,VLOOKUP($D13,'2030'!$A$1:$AE$19,AF$10,FALSE),IF($E13="Business As Usual",VLOOKUP($D13,'Business As Usual'!$A$1:$AE$19,AF$10,FALSE),IF($E13="Bespoke",VLOOKUP($C13,$C$41:$AH$60,AF$37,FALSE),0)))))))*(1-'High Level'!$F19))))))))</f>
        <v>0.99999999999999978</v>
      </c>
      <c r="AG13" s="23">
        <f>(((((((IF($E13=2050,VLOOKUP($D13,'2050'!$A$1:$AE$19,AG$10,FALSE),IF($E13=2045,VLOOKUP($D13,'2045'!$A$1:$AE$19,AG$10,FALSE),IF($E13=2040,VLOOKUP($D13,'2040'!$A$1:$AE$19,AG$10,FALSE),IF($E13=2035,VLOOKUP($D13,'2035'!$A$1:$AE$19,AG$10,FALSE),IF($E13=2030,VLOOKUP($D13,'2030'!$A$1:$AE$19,AG$10,FALSE),IF($E13="Business As Usual",VLOOKUP($D13,'Business As Usual'!$A$1:$AE$19,AG$10,FALSE),IF($E13="Bespoke",VLOOKUP($C13,$C$41:$AH$60,AG$37,FALSE),0)))))))*(1-'High Level'!$F19))))))))</f>
        <v>0.99999999999999978</v>
      </c>
      <c r="AH13" s="23">
        <f>(((((((IF($E13=2050,VLOOKUP($D13,'2050'!$A$1:$AE$19,AH$10,FALSE),IF($E13=2045,VLOOKUP($D13,'2045'!$A$1:$AE$19,AH$10,FALSE),IF($E13=2040,VLOOKUP($D13,'2040'!$A$1:$AE$19,AH$10,FALSE),IF($E13=2035,VLOOKUP($D13,'2035'!$A$1:$AE$19,AH$10,FALSE),IF($E13=2030,VLOOKUP($D13,'2030'!$A$1:$AE$19,AH$10,FALSE),IF($E13="Business As Usual",VLOOKUP($D13,'Business As Usual'!$A$1:$AE$19,AH$10,FALSE),IF($E13="Bespoke",VLOOKUP($C13,$C$41:$AH$60,AH$37,FALSE),0)))))))*(1-'High Level'!$F19))))))))</f>
        <v>0.99999999999999978</v>
      </c>
    </row>
    <row r="14" spans="1:35" s="1" customFormat="1" x14ac:dyDescent="0.35">
      <c r="B14" s="18">
        <v>1</v>
      </c>
      <c r="C14" s="18" t="s">
        <v>11</v>
      </c>
      <c r="D14" s="18" t="s">
        <v>642</v>
      </c>
      <c r="E14" s="38">
        <v>2040</v>
      </c>
      <c r="F14" s="23">
        <f>(((((((IF($E14=2050,VLOOKUP($D14,'2050'!$A$1:$AE$19,F$10,FALSE),IF($E14=2045,VLOOKUP($D14,'2045'!$A$1:$AE$19,F$10,FALSE),IF($E14=2040,VLOOKUP($D14,'2040'!$A$1:$AE$19,F$10,FALSE),IF($E14=2035,VLOOKUP($D14,'2035'!$A$1:$AE$19,F$10,FALSE),IF($E14=2030,VLOOKUP($D14,'2030'!$A$1:$AE$19,F$10,FALSE),IF($E14="Business As Usual",VLOOKUP($D14,'Business As Usual'!$A$1:$AE$19,F$10,FALSE),IF($E14="Bespoke",VLOOKUP($C14,$C$41:$AH$60,F$37,FALSE),0)))))))*(1-'High Level'!$F20))))))))</f>
        <v>7.9734756373987775E-2</v>
      </c>
      <c r="G14" s="23">
        <f>(((((((IF($E14=2050,VLOOKUP($D14,'2050'!$A$1:$AE$19,G$10,FALSE),IF($E14=2045,VLOOKUP($D14,'2045'!$A$1:$AE$19,G$10,FALSE),IF($E14=2040,VLOOKUP($D14,'2040'!$A$1:$AE$19,G$10,FALSE),IF($E14=2035,VLOOKUP($D14,'2035'!$A$1:$AE$19,G$10,FALSE),IF($E14=2030,VLOOKUP($D14,'2030'!$A$1:$AE$19,G$10,FALSE),IF($E14="Business As Usual",VLOOKUP($D14,'Business As Usual'!$A$1:$AE$19,G$10,FALSE),IF($E14="Bespoke",VLOOKUP($C14,$C$41:$AH$60,G$37,FALSE),0)))))))*(1-'High Level'!$F20))))))))</f>
        <v>0.18296284282594072</v>
      </c>
      <c r="H14" s="23">
        <f>(((((((IF($E14=2050,VLOOKUP($D14,'2050'!$A$1:$AE$19,H$10,FALSE),IF($E14=2045,VLOOKUP($D14,'2045'!$A$1:$AE$19,H$10,FALSE),IF($E14=2040,VLOOKUP($D14,'2040'!$A$1:$AE$19,H$10,FALSE),IF($E14=2035,VLOOKUP($D14,'2035'!$A$1:$AE$19,H$10,FALSE),IF($E14=2030,VLOOKUP($D14,'2030'!$A$1:$AE$19,H$10,FALSE),IF($E14="Business As Usual",VLOOKUP($D14,'Business As Usual'!$A$1:$AE$19,H$10,FALSE),IF($E14="Bespoke",VLOOKUP($C14,$C$41:$AH$60,H$37,FALSE),0)))))))*(1-'High Level'!$F20))))))))</f>
        <v>0.29265484701382605</v>
      </c>
      <c r="I14" s="23">
        <f>(((((((IF($E14=2050,VLOOKUP($D14,'2050'!$A$1:$AE$19,I$10,FALSE),IF($E14=2045,VLOOKUP($D14,'2045'!$A$1:$AE$19,I$10,FALSE),IF($E14=2040,VLOOKUP($D14,'2040'!$A$1:$AE$19,I$10,FALSE),IF($E14=2035,VLOOKUP($D14,'2035'!$A$1:$AE$19,I$10,FALSE),IF($E14=2030,VLOOKUP($D14,'2030'!$A$1:$AE$19,I$10,FALSE),IF($E14="Business As Usual",VLOOKUP($D14,'Business As Usual'!$A$1:$AE$19,I$10,FALSE),IF($E14="Bespoke",VLOOKUP($C14,$C$41:$AH$60,I$37,FALSE),0)))))))*(1-'High Level'!$F20))))))))</f>
        <v>0.37286194819302321</v>
      </c>
      <c r="J14" s="23">
        <f>(((((((IF($E14=2050,VLOOKUP($D14,'2050'!$A$1:$AE$19,J$10,FALSE),IF($E14=2045,VLOOKUP($D14,'2045'!$A$1:$AE$19,J$10,FALSE),IF($E14=2040,VLOOKUP($D14,'2040'!$A$1:$AE$19,J$10,FALSE),IF($E14=2035,VLOOKUP($D14,'2035'!$A$1:$AE$19,J$10,FALSE),IF($E14=2030,VLOOKUP($D14,'2030'!$A$1:$AE$19,J$10,FALSE),IF($E14="Business As Usual",VLOOKUP($D14,'Business As Usual'!$A$1:$AE$19,J$10,FALSE),IF($E14="Bespoke",VLOOKUP($C14,$C$41:$AH$60,J$37,FALSE),0)))))))*(1-'High Level'!$F20))))))))</f>
        <v>0.46032798712607964</v>
      </c>
      <c r="K14" s="23">
        <f>(((((((IF($E14=2050,VLOOKUP($D14,'2050'!$A$1:$AE$19,K$10,FALSE),IF($E14=2045,VLOOKUP($D14,'2045'!$A$1:$AE$19,K$10,FALSE),IF($E14=2040,VLOOKUP($D14,'2040'!$A$1:$AE$19,K$10,FALSE),IF($E14=2035,VLOOKUP($D14,'2035'!$A$1:$AE$19,K$10,FALSE),IF($E14=2030,VLOOKUP($D14,'2030'!$A$1:$AE$19,K$10,FALSE),IF($E14="Business As Usual",VLOOKUP($D14,'Business As Usual'!$A$1:$AE$19,K$10,FALSE),IF($E14="Bespoke",VLOOKUP($C14,$C$41:$AH$60,K$37,FALSE),0)))))))*(1-'High Level'!$F20))))))))</f>
        <v>0.53398428302944922</v>
      </c>
      <c r="L14" s="23">
        <f>(((((((IF($E14=2050,VLOOKUP($D14,'2050'!$A$1:$AE$19,L$10,FALSE),IF($E14=2045,VLOOKUP($D14,'2045'!$A$1:$AE$19,L$10,FALSE),IF($E14=2040,VLOOKUP($D14,'2040'!$A$1:$AE$19,L$10,FALSE),IF($E14=2035,VLOOKUP($D14,'2035'!$A$1:$AE$19,L$10,FALSE),IF($E14=2030,VLOOKUP($D14,'2030'!$A$1:$AE$19,L$10,FALSE),IF($E14="Business As Usual",VLOOKUP($D14,'Business As Usual'!$A$1:$AE$19,L$10,FALSE),IF($E14="Bespoke",VLOOKUP($C14,$C$41:$AH$60,L$37,FALSE),0)))))))*(1-'High Level'!$F20))))))))</f>
        <v>0.59790793015489974</v>
      </c>
      <c r="M14" s="23">
        <f>(((((((IF($E14=2050,VLOOKUP($D14,'2050'!$A$1:$AE$19,M$10,FALSE),IF($E14=2045,VLOOKUP($D14,'2045'!$A$1:$AE$19,M$10,FALSE),IF($E14=2040,VLOOKUP($D14,'2040'!$A$1:$AE$19,M$10,FALSE),IF($E14=2035,VLOOKUP($D14,'2035'!$A$1:$AE$19,M$10,FALSE),IF($E14=2030,VLOOKUP($D14,'2030'!$A$1:$AE$19,M$10,FALSE),IF($E14="Business As Usual",VLOOKUP($D14,'Business As Usual'!$A$1:$AE$19,M$10,FALSE),IF($E14="Bespoke",VLOOKUP($C14,$C$41:$AH$60,M$37,FALSE),0)))))))*(1-'High Level'!$F20))))))))</f>
        <v>0.66780942830902246</v>
      </c>
      <c r="N14" s="23">
        <f>(((((((IF($E14=2050,VLOOKUP($D14,'2050'!$A$1:$AE$19,N$10,FALSE),IF($E14=2045,VLOOKUP($D14,'2045'!$A$1:$AE$19,N$10,FALSE),IF($E14=2040,VLOOKUP($D14,'2040'!$A$1:$AE$19,N$10,FALSE),IF($E14=2035,VLOOKUP($D14,'2035'!$A$1:$AE$19,N$10,FALSE),IF($E14=2030,VLOOKUP($D14,'2030'!$A$1:$AE$19,N$10,FALSE),IF($E14="Business As Usual",VLOOKUP($D14,'Business As Usual'!$A$1:$AE$19,N$10,FALSE),IF($E14="Bespoke",VLOOKUP($C14,$C$41:$AH$60,N$37,FALSE),0)))))))*(1-'High Level'!$F20))))))))</f>
        <v>0.73068441113157845</v>
      </c>
      <c r="O14" s="23">
        <f>(((((((IF($E14=2050,VLOOKUP($D14,'2050'!$A$1:$AE$19,O$10,FALSE),IF($E14=2045,VLOOKUP($D14,'2045'!$A$1:$AE$19,O$10,FALSE),IF($E14=2040,VLOOKUP($D14,'2040'!$A$1:$AE$19,O$10,FALSE),IF($E14=2035,VLOOKUP($D14,'2035'!$A$1:$AE$19,O$10,FALSE),IF($E14=2030,VLOOKUP($D14,'2030'!$A$1:$AE$19,O$10,FALSE),IF($E14="Business As Usual",VLOOKUP($D14,'Business As Usual'!$A$1:$AE$19,O$10,FALSE),IF($E14="Bespoke",VLOOKUP($C14,$C$41:$AH$60,O$37,FALSE),0)))))))*(1-'High Level'!$F20))))))))</f>
        <v>0.79016350081549747</v>
      </c>
      <c r="P14" s="23">
        <f>(((((((IF($E14=2050,VLOOKUP($D14,'2050'!$A$1:$AE$19,P$10,FALSE),IF($E14=2045,VLOOKUP($D14,'2045'!$A$1:$AE$19,P$10,FALSE),IF($E14=2040,VLOOKUP($D14,'2040'!$A$1:$AE$19,P$10,FALSE),IF($E14=2035,VLOOKUP($D14,'2035'!$A$1:$AE$19,P$10,FALSE),IF($E14=2030,VLOOKUP($D14,'2030'!$A$1:$AE$19,P$10,FALSE),IF($E14="Business As Usual",VLOOKUP($D14,'Business As Usual'!$A$1:$AE$19,P$10,FALSE),IF($E14="Bespoke",VLOOKUP($C14,$C$41:$AH$60,P$37,FALSE),0)))))))*(1-'High Level'!$F20))))))))</f>
        <v>0.79728438409176405</v>
      </c>
      <c r="Q14" s="23">
        <f>(((((((IF($E14=2050,VLOOKUP($D14,'2050'!$A$1:$AE$19,Q$10,FALSE),IF($E14=2045,VLOOKUP($D14,'2045'!$A$1:$AE$19,Q$10,FALSE),IF($E14=2040,VLOOKUP($D14,'2040'!$A$1:$AE$19,Q$10,FALSE),IF($E14=2035,VLOOKUP($D14,'2035'!$A$1:$AE$19,Q$10,FALSE),IF($E14=2030,VLOOKUP($D14,'2030'!$A$1:$AE$19,Q$10,FALSE),IF($E14="Business As Usual",VLOOKUP($D14,'Business As Usual'!$A$1:$AE$19,Q$10,FALSE),IF($E14="Bespoke",VLOOKUP($C14,$C$41:$AH$60,Q$37,FALSE),0)))))))*(1-'High Level'!$F20))))))))</f>
        <v>0.79728438409176405</v>
      </c>
      <c r="R14" s="23">
        <f>(((((((IF($E14=2050,VLOOKUP($D14,'2050'!$A$1:$AE$19,R$10,FALSE),IF($E14=2045,VLOOKUP($D14,'2045'!$A$1:$AE$19,R$10,FALSE),IF($E14=2040,VLOOKUP($D14,'2040'!$A$1:$AE$19,R$10,FALSE),IF($E14=2035,VLOOKUP($D14,'2035'!$A$1:$AE$19,R$10,FALSE),IF($E14=2030,VLOOKUP($D14,'2030'!$A$1:$AE$19,R$10,FALSE),IF($E14="Business As Usual",VLOOKUP($D14,'Business As Usual'!$A$1:$AE$19,R$10,FALSE),IF($E14="Bespoke",VLOOKUP($C14,$C$41:$AH$60,R$37,FALSE),0)))))))*(1-'High Level'!$F20))))))))</f>
        <v>0.79728438409176405</v>
      </c>
      <c r="S14" s="23">
        <f>(((((((IF($E14=2050,VLOOKUP($D14,'2050'!$A$1:$AE$19,S$10,FALSE),IF($E14=2045,VLOOKUP($D14,'2045'!$A$1:$AE$19,S$10,FALSE),IF($E14=2040,VLOOKUP($D14,'2040'!$A$1:$AE$19,S$10,FALSE),IF($E14=2035,VLOOKUP($D14,'2035'!$A$1:$AE$19,S$10,FALSE),IF($E14=2030,VLOOKUP($D14,'2030'!$A$1:$AE$19,S$10,FALSE),IF($E14="Business As Usual",VLOOKUP($D14,'Business As Usual'!$A$1:$AE$19,S$10,FALSE),IF($E14="Bespoke",VLOOKUP($C14,$C$41:$AH$60,S$37,FALSE),0)))))))*(1-'High Level'!$F20))))))))</f>
        <v>0.79728438409176405</v>
      </c>
      <c r="T14" s="23">
        <f>(((((((IF($E14=2050,VLOOKUP($D14,'2050'!$A$1:$AE$19,T$10,FALSE),IF($E14=2045,VLOOKUP($D14,'2045'!$A$1:$AE$19,T$10,FALSE),IF($E14=2040,VLOOKUP($D14,'2040'!$A$1:$AE$19,T$10,FALSE),IF($E14=2035,VLOOKUP($D14,'2035'!$A$1:$AE$19,T$10,FALSE),IF($E14=2030,VLOOKUP($D14,'2030'!$A$1:$AE$19,T$10,FALSE),IF($E14="Business As Usual",VLOOKUP($D14,'Business As Usual'!$A$1:$AE$19,T$10,FALSE),IF($E14="Bespoke",VLOOKUP($C14,$C$41:$AH$60,T$37,FALSE),0)))))))*(1-'High Level'!$F20))))))))</f>
        <v>0.79728438409176405</v>
      </c>
      <c r="U14" s="23">
        <f>(((((((IF($E14=2050,VLOOKUP($D14,'2050'!$A$1:$AE$19,U$10,FALSE),IF($E14=2045,VLOOKUP($D14,'2045'!$A$1:$AE$19,U$10,FALSE),IF($E14=2040,VLOOKUP($D14,'2040'!$A$1:$AE$19,U$10,FALSE),IF($E14=2035,VLOOKUP($D14,'2035'!$A$1:$AE$19,U$10,FALSE),IF($E14=2030,VLOOKUP($D14,'2030'!$A$1:$AE$19,U$10,FALSE),IF($E14="Business As Usual",VLOOKUP($D14,'Business As Usual'!$A$1:$AE$19,U$10,FALSE),IF($E14="Bespoke",VLOOKUP($C14,$C$41:$AH$60,U$37,FALSE),0)))))))*(1-'High Level'!$F20))))))))</f>
        <v>0.79728438409176405</v>
      </c>
      <c r="V14" s="23">
        <f>(((((((IF($E14=2050,VLOOKUP($D14,'2050'!$A$1:$AE$19,V$10,FALSE),IF($E14=2045,VLOOKUP($D14,'2045'!$A$1:$AE$19,V$10,FALSE),IF($E14=2040,VLOOKUP($D14,'2040'!$A$1:$AE$19,V$10,FALSE),IF($E14=2035,VLOOKUP($D14,'2035'!$A$1:$AE$19,V$10,FALSE),IF($E14=2030,VLOOKUP($D14,'2030'!$A$1:$AE$19,V$10,FALSE),IF($E14="Business As Usual",VLOOKUP($D14,'Business As Usual'!$A$1:$AE$19,V$10,FALSE),IF($E14="Bespoke",VLOOKUP($C14,$C$41:$AH$60,V$37,FALSE),0)))))))*(1-'High Level'!$F20))))))))</f>
        <v>0.79728438409176405</v>
      </c>
      <c r="W14" s="23">
        <f>(((((((IF($E14=2050,VLOOKUP($D14,'2050'!$A$1:$AE$19,W$10,FALSE),IF($E14=2045,VLOOKUP($D14,'2045'!$A$1:$AE$19,W$10,FALSE),IF($E14=2040,VLOOKUP($D14,'2040'!$A$1:$AE$19,W$10,FALSE),IF($E14=2035,VLOOKUP($D14,'2035'!$A$1:$AE$19,W$10,FALSE),IF($E14=2030,VLOOKUP($D14,'2030'!$A$1:$AE$19,W$10,FALSE),IF($E14="Business As Usual",VLOOKUP($D14,'Business As Usual'!$A$1:$AE$19,W$10,FALSE),IF($E14="Bespoke",VLOOKUP($C14,$C$41:$AH$60,W$37,FALSE),0)))))))*(1-'High Level'!$F20))))))))</f>
        <v>0.79728438409176405</v>
      </c>
      <c r="X14" s="23">
        <f>(((((((IF($E14=2050,VLOOKUP($D14,'2050'!$A$1:$AE$19,X$10,FALSE),IF($E14=2045,VLOOKUP($D14,'2045'!$A$1:$AE$19,X$10,FALSE),IF($E14=2040,VLOOKUP($D14,'2040'!$A$1:$AE$19,X$10,FALSE),IF($E14=2035,VLOOKUP($D14,'2035'!$A$1:$AE$19,X$10,FALSE),IF($E14=2030,VLOOKUP($D14,'2030'!$A$1:$AE$19,X$10,FALSE),IF($E14="Business As Usual",VLOOKUP($D14,'Business As Usual'!$A$1:$AE$19,X$10,FALSE),IF($E14="Bespoke",VLOOKUP($C14,$C$41:$AH$60,X$37,FALSE),0)))))))*(1-'High Level'!$F20))))))))</f>
        <v>0.79728438409176405</v>
      </c>
      <c r="Y14" s="23">
        <f>(((((((IF($E14=2050,VLOOKUP($D14,'2050'!$A$1:$AE$19,Y$10,FALSE),IF($E14=2045,VLOOKUP($D14,'2045'!$A$1:$AE$19,Y$10,FALSE),IF($E14=2040,VLOOKUP($D14,'2040'!$A$1:$AE$19,Y$10,FALSE),IF($E14=2035,VLOOKUP($D14,'2035'!$A$1:$AE$19,Y$10,FALSE),IF($E14=2030,VLOOKUP($D14,'2030'!$A$1:$AE$19,Y$10,FALSE),IF($E14="Business As Usual",VLOOKUP($D14,'Business As Usual'!$A$1:$AE$19,Y$10,FALSE),IF($E14="Bespoke",VLOOKUP($C14,$C$41:$AH$60,Y$37,FALSE),0)))))))*(1-'High Level'!$F20))))))))</f>
        <v>0.79728438409176405</v>
      </c>
      <c r="Z14" s="23">
        <f>(((((((IF($E14=2050,VLOOKUP($D14,'2050'!$A$1:$AE$19,Z$10,FALSE),IF($E14=2045,VLOOKUP($D14,'2045'!$A$1:$AE$19,Z$10,FALSE),IF($E14=2040,VLOOKUP($D14,'2040'!$A$1:$AE$19,Z$10,FALSE),IF($E14=2035,VLOOKUP($D14,'2035'!$A$1:$AE$19,Z$10,FALSE),IF($E14=2030,VLOOKUP($D14,'2030'!$A$1:$AE$19,Z$10,FALSE),IF($E14="Business As Usual",VLOOKUP($D14,'Business As Usual'!$A$1:$AE$19,Z$10,FALSE),IF($E14="Bespoke",VLOOKUP($C14,$C$41:$AH$60,Z$37,FALSE),0)))))))*(1-'High Level'!$F20))))))))</f>
        <v>0.79728438409176405</v>
      </c>
      <c r="AA14" s="23">
        <f>(((((((IF($E14=2050,VLOOKUP($D14,'2050'!$A$1:$AE$19,AA$10,FALSE),IF($E14=2045,VLOOKUP($D14,'2045'!$A$1:$AE$19,AA$10,FALSE),IF($E14=2040,VLOOKUP($D14,'2040'!$A$1:$AE$19,AA$10,FALSE),IF($E14=2035,VLOOKUP($D14,'2035'!$A$1:$AE$19,AA$10,FALSE),IF($E14=2030,VLOOKUP($D14,'2030'!$A$1:$AE$19,AA$10,FALSE),IF($E14="Business As Usual",VLOOKUP($D14,'Business As Usual'!$A$1:$AE$19,AA$10,FALSE),IF($E14="Bespoke",VLOOKUP($C14,$C$41:$AH$60,AA$37,FALSE),0)))))))*(1-'High Level'!$F20))))))))</f>
        <v>0.79728438409176405</v>
      </c>
      <c r="AB14" s="23">
        <f>(((((((IF($E14=2050,VLOOKUP($D14,'2050'!$A$1:$AE$19,AB$10,FALSE),IF($E14=2045,VLOOKUP($D14,'2045'!$A$1:$AE$19,AB$10,FALSE),IF($E14=2040,VLOOKUP($D14,'2040'!$A$1:$AE$19,AB$10,FALSE),IF($E14=2035,VLOOKUP($D14,'2035'!$A$1:$AE$19,AB$10,FALSE),IF($E14=2030,VLOOKUP($D14,'2030'!$A$1:$AE$19,AB$10,FALSE),IF($E14="Business As Usual",VLOOKUP($D14,'Business As Usual'!$A$1:$AE$19,AB$10,FALSE),IF($E14="Bespoke",VLOOKUP($C14,$C$41:$AH$60,AB$37,FALSE),0)))))))*(1-'High Level'!$F20))))))))</f>
        <v>0.79728438409176405</v>
      </c>
      <c r="AC14" s="23">
        <f>(((((((IF($E14=2050,VLOOKUP($D14,'2050'!$A$1:$AE$19,AC$10,FALSE),IF($E14=2045,VLOOKUP($D14,'2045'!$A$1:$AE$19,AC$10,FALSE),IF($E14=2040,VLOOKUP($D14,'2040'!$A$1:$AE$19,AC$10,FALSE),IF($E14=2035,VLOOKUP($D14,'2035'!$A$1:$AE$19,AC$10,FALSE),IF($E14=2030,VLOOKUP($D14,'2030'!$A$1:$AE$19,AC$10,FALSE),IF($E14="Business As Usual",VLOOKUP($D14,'Business As Usual'!$A$1:$AE$19,AC$10,FALSE),IF($E14="Bespoke",VLOOKUP($C14,$C$41:$AH$60,AC$37,FALSE),0)))))))*(1-'High Level'!$F20))))))))</f>
        <v>0.79728438409176405</v>
      </c>
      <c r="AD14" s="23">
        <f>(((((((IF($E14=2050,VLOOKUP($D14,'2050'!$A$1:$AE$19,AD$10,FALSE),IF($E14=2045,VLOOKUP($D14,'2045'!$A$1:$AE$19,AD$10,FALSE),IF($E14=2040,VLOOKUP($D14,'2040'!$A$1:$AE$19,AD$10,FALSE),IF($E14=2035,VLOOKUP($D14,'2035'!$A$1:$AE$19,AD$10,FALSE),IF($E14=2030,VLOOKUP($D14,'2030'!$A$1:$AE$19,AD$10,FALSE),IF($E14="Business As Usual",VLOOKUP($D14,'Business As Usual'!$A$1:$AE$19,AD$10,FALSE),IF($E14="Bespoke",VLOOKUP($C14,$C$41:$AH$60,AD$37,FALSE),0)))))))*(1-'High Level'!$F20))))))))</f>
        <v>0.79728438409176405</v>
      </c>
      <c r="AE14" s="23">
        <f>(((((((IF($E14=2050,VLOOKUP($D14,'2050'!$A$1:$AE$19,AE$10,FALSE),IF($E14=2045,VLOOKUP($D14,'2045'!$A$1:$AE$19,AE$10,FALSE),IF($E14=2040,VLOOKUP($D14,'2040'!$A$1:$AE$19,AE$10,FALSE),IF($E14=2035,VLOOKUP($D14,'2035'!$A$1:$AE$19,AE$10,FALSE),IF($E14=2030,VLOOKUP($D14,'2030'!$A$1:$AE$19,AE$10,FALSE),IF($E14="Business As Usual",VLOOKUP($D14,'Business As Usual'!$A$1:$AE$19,AE$10,FALSE),IF($E14="Bespoke",VLOOKUP($C14,$C$41:$AH$60,AE$37,FALSE),0)))))))*(1-'High Level'!$F20))))))))</f>
        <v>0.79728438409176405</v>
      </c>
      <c r="AF14" s="23">
        <f>(((((((IF($E14=2050,VLOOKUP($D14,'2050'!$A$1:$AE$19,AF$10,FALSE),IF($E14=2045,VLOOKUP($D14,'2045'!$A$1:$AE$19,AF$10,FALSE),IF($E14=2040,VLOOKUP($D14,'2040'!$A$1:$AE$19,AF$10,FALSE),IF($E14=2035,VLOOKUP($D14,'2035'!$A$1:$AE$19,AF$10,FALSE),IF($E14=2030,VLOOKUP($D14,'2030'!$A$1:$AE$19,AF$10,FALSE),IF($E14="Business As Usual",VLOOKUP($D14,'Business As Usual'!$A$1:$AE$19,AF$10,FALSE),IF($E14="Bespoke",VLOOKUP($C14,$C$41:$AH$60,AF$37,FALSE),0)))))))*(1-'High Level'!$F20))))))))</f>
        <v>0.79728438409176405</v>
      </c>
      <c r="AG14" s="23">
        <f>(((((((IF($E14=2050,VLOOKUP($D14,'2050'!$A$1:$AE$19,AG$10,FALSE),IF($E14=2045,VLOOKUP($D14,'2045'!$A$1:$AE$19,AG$10,FALSE),IF($E14=2040,VLOOKUP($D14,'2040'!$A$1:$AE$19,AG$10,FALSE),IF($E14=2035,VLOOKUP($D14,'2035'!$A$1:$AE$19,AG$10,FALSE),IF($E14=2030,VLOOKUP($D14,'2030'!$A$1:$AE$19,AG$10,FALSE),IF($E14="Business As Usual",VLOOKUP($D14,'Business As Usual'!$A$1:$AE$19,AG$10,FALSE),IF($E14="Bespoke",VLOOKUP($C14,$C$41:$AH$60,AG$37,FALSE),0)))))))*(1-'High Level'!$F20))))))))</f>
        <v>0.79728438409176405</v>
      </c>
      <c r="AH14" s="23">
        <f>(((((((IF($E14=2050,VLOOKUP($D14,'2050'!$A$1:$AE$19,AH$10,FALSE),IF($E14=2045,VLOOKUP($D14,'2045'!$A$1:$AE$19,AH$10,FALSE),IF($E14=2040,VLOOKUP($D14,'2040'!$A$1:$AE$19,AH$10,FALSE),IF($E14=2035,VLOOKUP($D14,'2035'!$A$1:$AE$19,AH$10,FALSE),IF($E14=2030,VLOOKUP($D14,'2030'!$A$1:$AE$19,AH$10,FALSE),IF($E14="Business As Usual",VLOOKUP($D14,'Business As Usual'!$A$1:$AE$19,AH$10,FALSE),IF($E14="Bespoke",VLOOKUP($C14,$C$41:$AH$60,AH$37,FALSE),0)))))))*(1-'High Level'!$F20))))))))</f>
        <v>0.79650743234592258</v>
      </c>
    </row>
    <row r="15" spans="1:35" s="1" customFormat="1" x14ac:dyDescent="0.35">
      <c r="B15" s="18">
        <v>1</v>
      </c>
      <c r="C15" s="18" t="s">
        <v>12</v>
      </c>
      <c r="D15" s="18" t="s">
        <v>646</v>
      </c>
      <c r="E15" s="38">
        <v>2040</v>
      </c>
      <c r="F15" s="23">
        <f>(((((((IF($E15=2050,VLOOKUP($D15,'2050'!$A$1:$AE$19,F$10,FALSE),IF($E15=2045,VLOOKUP($D15,'2045'!$A$1:$AE$19,F$10,FALSE),IF($E15=2040,VLOOKUP($D15,'2040'!$A$1:$AE$19,F$10,FALSE),IF($E15=2035,VLOOKUP($D15,'2035'!$A$1:$AE$19,F$10,FALSE),IF($E15=2030,VLOOKUP($D15,'2030'!$A$1:$AE$19,F$10,FALSE),IF($E15="Business As Usual",VLOOKUP($D15,'Business As Usual'!$A$1:$AE$19,F$10,FALSE),IF($E15="Bespoke",VLOOKUP($C15,$C$41:$AH$60,F$37,FALSE),0)))))))*(1-'High Level'!$F21))))))))</f>
        <v>3.8105771061397009E-2</v>
      </c>
      <c r="G15" s="23">
        <f>(((((((IF($E15=2050,VLOOKUP($D15,'2050'!$A$1:$AE$19,G$10,FALSE),IF($E15=2045,VLOOKUP($D15,'2045'!$A$1:$AE$19,G$10,FALSE),IF($E15=2040,VLOOKUP($D15,'2040'!$A$1:$AE$19,G$10,FALSE),IF($E15=2035,VLOOKUP($D15,'2035'!$A$1:$AE$19,G$10,FALSE),IF($E15=2030,VLOOKUP($D15,'2030'!$A$1:$AE$19,G$10,FALSE),IF($E15="Business As Usual",VLOOKUP($D15,'Business As Usual'!$A$1:$AE$19,G$10,FALSE),IF($E15="Bespoke",VLOOKUP($C15,$C$41:$AH$60,G$37,FALSE),0)))))))*(1-'High Level'!$F21))))))))</f>
        <v>8.5864570857198605E-2</v>
      </c>
      <c r="H15" s="23">
        <f>(((((((IF($E15=2050,VLOOKUP($D15,'2050'!$A$1:$AE$19,H$10,FALSE),IF($E15=2045,VLOOKUP($D15,'2045'!$A$1:$AE$19,H$10,FALSE),IF($E15=2040,VLOOKUP($D15,'2040'!$A$1:$AE$19,H$10,FALSE),IF($E15=2035,VLOOKUP($D15,'2035'!$A$1:$AE$19,H$10,FALSE),IF($E15=2030,VLOOKUP($D15,'2030'!$A$1:$AE$19,H$10,FALSE),IF($E15="Business As Usual",VLOOKUP($D15,'Business As Usual'!$A$1:$AE$19,H$10,FALSE),IF($E15="Bespoke",VLOOKUP($C15,$C$41:$AH$60,H$37,FALSE),0)))))))*(1-'High Level'!$F21))))))))</f>
        <v>0.14272094585183964</v>
      </c>
      <c r="I15" s="23">
        <f>(((((((IF($E15=2050,VLOOKUP($D15,'2050'!$A$1:$AE$19,I$10,FALSE),IF($E15=2045,VLOOKUP($D15,'2045'!$A$1:$AE$19,I$10,FALSE),IF($E15=2040,VLOOKUP($D15,'2040'!$A$1:$AE$19,I$10,FALSE),IF($E15=2035,VLOOKUP($D15,'2035'!$A$1:$AE$19,I$10,FALSE),IF($E15=2030,VLOOKUP($D15,'2030'!$A$1:$AE$19,I$10,FALSE),IF($E15="Business As Usual",VLOOKUP($D15,'Business As Usual'!$A$1:$AE$19,I$10,FALSE),IF($E15="Bespoke",VLOOKUP($C15,$C$41:$AH$60,I$37,FALSE),0)))))))*(1-'High Level'!$F21))))))))</f>
        <v>0.21510615910370276</v>
      </c>
      <c r="J15" s="23">
        <f>(((((((IF($E15=2050,VLOOKUP($D15,'2050'!$A$1:$AE$19,J$10,FALSE),IF($E15=2045,VLOOKUP($D15,'2045'!$A$1:$AE$19,J$10,FALSE),IF($E15=2040,VLOOKUP($D15,'2040'!$A$1:$AE$19,J$10,FALSE),IF($E15=2035,VLOOKUP($D15,'2035'!$A$1:$AE$19,J$10,FALSE),IF($E15=2030,VLOOKUP($D15,'2030'!$A$1:$AE$19,J$10,FALSE),IF($E15="Business As Usual",VLOOKUP($D15,'Business As Usual'!$A$1:$AE$19,J$10,FALSE),IF($E15="Bespoke",VLOOKUP($C15,$C$41:$AH$60,J$37,FALSE),0)))))))*(1-'High Level'!$F21))))))))</f>
        <v>0.27448921163463252</v>
      </c>
      <c r="K15" s="23">
        <f>(((((((IF($E15=2050,VLOOKUP($D15,'2050'!$A$1:$AE$19,K$10,FALSE),IF($E15=2045,VLOOKUP($D15,'2045'!$A$1:$AE$19,K$10,FALSE),IF($E15=2040,VLOOKUP($D15,'2040'!$A$1:$AE$19,K$10,FALSE),IF($E15=2035,VLOOKUP($D15,'2035'!$A$1:$AE$19,K$10,FALSE),IF($E15=2030,VLOOKUP($D15,'2030'!$A$1:$AE$19,K$10,FALSE),IF($E15="Business As Usual",VLOOKUP($D15,'Business As Usual'!$A$1:$AE$19,K$10,FALSE),IF($E15="Bespoke",VLOOKUP($C15,$C$41:$AH$60,K$37,FALSE),0)))))))*(1-'High Level'!$F21))))))))</f>
        <v>0.33579309096420645</v>
      </c>
      <c r="L15" s="23">
        <f>(((((((IF($E15=2050,VLOOKUP($D15,'2050'!$A$1:$AE$19,L$10,FALSE),IF($E15=2045,VLOOKUP($D15,'2045'!$A$1:$AE$19,L$10,FALSE),IF($E15=2040,VLOOKUP($D15,'2040'!$A$1:$AE$19,L$10,FALSE),IF($E15=2035,VLOOKUP($D15,'2035'!$A$1:$AE$19,L$10,FALSE),IF($E15=2030,VLOOKUP($D15,'2030'!$A$1:$AE$19,L$10,FALSE),IF($E15="Business As Usual",VLOOKUP($D15,'Business As Usual'!$A$1:$AE$19,L$10,FALSE),IF($E15="Bespoke",VLOOKUP($C15,$C$41:$AH$60,L$37,FALSE),0)))))))*(1-'High Level'!$F21))))))))</f>
        <v>0.39963001789222991</v>
      </c>
      <c r="M15" s="23">
        <f>(((((((IF($E15=2050,VLOOKUP($D15,'2050'!$A$1:$AE$19,M$10,FALSE),IF($E15=2045,VLOOKUP($D15,'2045'!$A$1:$AE$19,M$10,FALSE),IF($E15=2040,VLOOKUP($D15,'2040'!$A$1:$AE$19,M$10,FALSE),IF($E15=2035,VLOOKUP($D15,'2035'!$A$1:$AE$19,M$10,FALSE),IF($E15=2030,VLOOKUP($D15,'2030'!$A$1:$AE$19,M$10,FALSE),IF($E15="Business As Usual",VLOOKUP($D15,'Business As Usual'!$A$1:$AE$19,M$10,FALSE),IF($E15="Bespoke",VLOOKUP($C15,$C$41:$AH$60,M$37,FALSE),0)))))))*(1-'High Level'!$F21))))))))</f>
        <v>0.47262074706224877</v>
      </c>
      <c r="N15" s="23">
        <f>(((((((IF($E15=2050,VLOOKUP($D15,'2050'!$A$1:$AE$19,N$10,FALSE),IF($E15=2045,VLOOKUP($D15,'2045'!$A$1:$AE$19,N$10,FALSE),IF($E15=2040,VLOOKUP($D15,'2040'!$A$1:$AE$19,N$10,FALSE),IF($E15=2035,VLOOKUP($D15,'2035'!$A$1:$AE$19,N$10,FALSE),IF($E15=2030,VLOOKUP($D15,'2030'!$A$1:$AE$19,N$10,FALSE),IF($E15="Business As Usual",VLOOKUP($D15,'Business As Usual'!$A$1:$AE$19,N$10,FALSE),IF($E15="Bespoke",VLOOKUP($C15,$C$41:$AH$60,N$37,FALSE),0)))))))*(1-'High Level'!$F21))))))))</f>
        <v>0.55417473398618267</v>
      </c>
      <c r="O15" s="23">
        <f>(((((((IF($E15=2050,VLOOKUP($D15,'2050'!$A$1:$AE$19,O$10,FALSE),IF($E15=2045,VLOOKUP($D15,'2045'!$A$1:$AE$19,O$10,FALSE),IF($E15=2040,VLOOKUP($D15,'2040'!$A$1:$AE$19,O$10,FALSE),IF($E15=2035,VLOOKUP($D15,'2035'!$A$1:$AE$19,O$10,FALSE),IF($E15=2030,VLOOKUP($D15,'2030'!$A$1:$AE$19,O$10,FALSE),IF($E15="Business As Usual",VLOOKUP($D15,'Business As Usual'!$A$1:$AE$19,O$10,FALSE),IF($E15="Bespoke",VLOOKUP($C15,$C$41:$AH$60,O$37,FALSE),0)))))))*(1-'High Level'!$F21))))))))</f>
        <v>0.62653276711741912</v>
      </c>
      <c r="P15" s="23">
        <f>(((((((IF($E15=2050,VLOOKUP($D15,'2050'!$A$1:$AE$19,P$10,FALSE),IF($E15=2045,VLOOKUP($D15,'2045'!$A$1:$AE$19,P$10,FALSE),IF($E15=2040,VLOOKUP($D15,'2040'!$A$1:$AE$19,P$10,FALSE),IF($E15=2035,VLOOKUP($D15,'2035'!$A$1:$AE$19,P$10,FALSE),IF($E15=2030,VLOOKUP($D15,'2030'!$A$1:$AE$19,P$10,FALSE),IF($E15="Business As Usual",VLOOKUP($D15,'Business As Usual'!$A$1:$AE$19,P$10,FALSE),IF($E15="Bespoke",VLOOKUP($C15,$C$41:$AH$60,P$37,FALSE),0)))))))*(1-'High Level'!$F21))))))))</f>
        <v>0.6977020510491404</v>
      </c>
      <c r="Q15" s="23">
        <f>(((((((IF($E15=2050,VLOOKUP($D15,'2050'!$A$1:$AE$19,Q$10,FALSE),IF($E15=2045,VLOOKUP($D15,'2045'!$A$1:$AE$19,Q$10,FALSE),IF($E15=2040,VLOOKUP($D15,'2040'!$A$1:$AE$19,Q$10,FALSE),IF($E15=2035,VLOOKUP($D15,'2035'!$A$1:$AE$19,Q$10,FALSE),IF($E15=2030,VLOOKUP($D15,'2030'!$A$1:$AE$19,Q$10,FALSE),IF($E15="Business As Usual",VLOOKUP($D15,'Business As Usual'!$A$1:$AE$19,Q$10,FALSE),IF($E15="Bespoke",VLOOKUP($C15,$C$41:$AH$60,Q$37,FALSE),0)))))))*(1-'High Level'!$F21))))))))</f>
        <v>0.76289055999423927</v>
      </c>
      <c r="R15" s="23">
        <f>(((((((IF($E15=2050,VLOOKUP($D15,'2050'!$A$1:$AE$19,R$10,FALSE),IF($E15=2045,VLOOKUP($D15,'2045'!$A$1:$AE$19,R$10,FALSE),IF($E15=2040,VLOOKUP($D15,'2040'!$A$1:$AE$19,R$10,FALSE),IF($E15=2035,VLOOKUP($D15,'2035'!$A$1:$AE$19,R$10,FALSE),IF($E15=2030,VLOOKUP($D15,'2030'!$A$1:$AE$19,R$10,FALSE),IF($E15="Business As Usual",VLOOKUP($D15,'Business As Usual'!$A$1:$AE$19,R$10,FALSE),IF($E15="Bespoke",VLOOKUP($C15,$C$41:$AH$60,R$37,FALSE),0)))))))*(1-'High Level'!$F21))))))))</f>
        <v>0.82588325754833591</v>
      </c>
      <c r="S15" s="23">
        <f>(((((((IF($E15=2050,VLOOKUP($D15,'2050'!$A$1:$AE$19,S$10,FALSE),IF($E15=2045,VLOOKUP($D15,'2045'!$A$1:$AE$19,S$10,FALSE),IF($E15=2040,VLOOKUP($D15,'2040'!$A$1:$AE$19,S$10,FALSE),IF($E15=2035,VLOOKUP($D15,'2035'!$A$1:$AE$19,S$10,FALSE),IF($E15=2030,VLOOKUP($D15,'2030'!$A$1:$AE$19,S$10,FALSE),IF($E15="Business As Usual",VLOOKUP($D15,'Business As Usual'!$A$1:$AE$19,S$10,FALSE),IF($E15="Bespoke",VLOOKUP($C15,$C$41:$AH$60,S$37,FALSE),0)))))))*(1-'High Level'!$F21))))))))</f>
        <v>0.88800321682933403</v>
      </c>
      <c r="T15" s="23">
        <f>(((((((IF($E15=2050,VLOOKUP($D15,'2050'!$A$1:$AE$19,T$10,FALSE),IF($E15=2045,VLOOKUP($D15,'2045'!$A$1:$AE$19,T$10,FALSE),IF($E15=2040,VLOOKUP($D15,'2040'!$A$1:$AE$19,T$10,FALSE),IF($E15=2035,VLOOKUP($D15,'2035'!$A$1:$AE$19,T$10,FALSE),IF($E15=2030,VLOOKUP($D15,'2030'!$A$1:$AE$19,T$10,FALSE),IF($E15="Business As Usual",VLOOKUP($D15,'Business As Usual'!$A$1:$AE$19,T$10,FALSE),IF($E15="Bespoke",VLOOKUP($C15,$C$41:$AH$60,T$37,FALSE),0)))))))*(1-'High Level'!$F21))))))))</f>
        <v>0.94300890550437599</v>
      </c>
      <c r="U15" s="23">
        <f>(((((((IF($E15=2050,VLOOKUP($D15,'2050'!$A$1:$AE$19,U$10,FALSE),IF($E15=2045,VLOOKUP($D15,'2045'!$A$1:$AE$19,U$10,FALSE),IF($E15=2040,VLOOKUP($D15,'2040'!$A$1:$AE$19,U$10,FALSE),IF($E15=2035,VLOOKUP($D15,'2035'!$A$1:$AE$19,U$10,FALSE),IF($E15=2030,VLOOKUP($D15,'2030'!$A$1:$AE$19,U$10,FALSE),IF($E15="Business As Usual",VLOOKUP($D15,'Business As Usual'!$A$1:$AE$19,U$10,FALSE),IF($E15="Bespoke",VLOOKUP($C15,$C$41:$AH$60,U$37,FALSE),0)))))))*(1-'High Level'!$F21))))))))</f>
        <v>0.99215694269163979</v>
      </c>
      <c r="V15" s="23">
        <f>(((((((IF($E15=2050,VLOOKUP($D15,'2050'!$A$1:$AE$19,V$10,FALSE),IF($E15=2045,VLOOKUP($D15,'2045'!$A$1:$AE$19,V$10,FALSE),IF($E15=2040,VLOOKUP($D15,'2040'!$A$1:$AE$19,V$10,FALSE),IF($E15=2035,VLOOKUP($D15,'2035'!$A$1:$AE$19,V$10,FALSE),IF($E15=2030,VLOOKUP($D15,'2030'!$A$1:$AE$19,V$10,FALSE),IF($E15="Business As Usual",VLOOKUP($D15,'Business As Usual'!$A$1:$AE$19,V$10,FALSE),IF($E15="Bespoke",VLOOKUP($C15,$C$41:$AH$60,V$37,FALSE),0)))))))*(1-'High Level'!$F21))))))))</f>
        <v>0.99215694269163979</v>
      </c>
      <c r="W15" s="23">
        <f>(((((((IF($E15=2050,VLOOKUP($D15,'2050'!$A$1:$AE$19,W$10,FALSE),IF($E15=2045,VLOOKUP($D15,'2045'!$A$1:$AE$19,W$10,FALSE),IF($E15=2040,VLOOKUP($D15,'2040'!$A$1:$AE$19,W$10,FALSE),IF($E15=2035,VLOOKUP($D15,'2035'!$A$1:$AE$19,W$10,FALSE),IF($E15=2030,VLOOKUP($D15,'2030'!$A$1:$AE$19,W$10,FALSE),IF($E15="Business As Usual",VLOOKUP($D15,'Business As Usual'!$A$1:$AE$19,W$10,FALSE),IF($E15="Bespoke",VLOOKUP($C15,$C$41:$AH$60,W$37,FALSE),0)))))))*(1-'High Level'!$F21))))))))</f>
        <v>0.99215694269163979</v>
      </c>
      <c r="X15" s="23">
        <f>(((((((IF($E15=2050,VLOOKUP($D15,'2050'!$A$1:$AE$19,X$10,FALSE),IF($E15=2045,VLOOKUP($D15,'2045'!$A$1:$AE$19,X$10,FALSE),IF($E15=2040,VLOOKUP($D15,'2040'!$A$1:$AE$19,X$10,FALSE),IF($E15=2035,VLOOKUP($D15,'2035'!$A$1:$AE$19,X$10,FALSE),IF($E15=2030,VLOOKUP($D15,'2030'!$A$1:$AE$19,X$10,FALSE),IF($E15="Business As Usual",VLOOKUP($D15,'Business As Usual'!$A$1:$AE$19,X$10,FALSE),IF($E15="Bespoke",VLOOKUP($C15,$C$41:$AH$60,X$37,FALSE),0)))))))*(1-'High Level'!$F21))))))))</f>
        <v>0.99215694269163979</v>
      </c>
      <c r="Y15" s="23">
        <f>(((((((IF($E15=2050,VLOOKUP($D15,'2050'!$A$1:$AE$19,Y$10,FALSE),IF($E15=2045,VLOOKUP($D15,'2045'!$A$1:$AE$19,Y$10,FALSE),IF($E15=2040,VLOOKUP($D15,'2040'!$A$1:$AE$19,Y$10,FALSE),IF($E15=2035,VLOOKUP($D15,'2035'!$A$1:$AE$19,Y$10,FALSE),IF($E15=2030,VLOOKUP($D15,'2030'!$A$1:$AE$19,Y$10,FALSE),IF($E15="Business As Usual",VLOOKUP($D15,'Business As Usual'!$A$1:$AE$19,Y$10,FALSE),IF($E15="Bespoke",VLOOKUP($C15,$C$41:$AH$60,Y$37,FALSE),0)))))))*(1-'High Level'!$F21))))))))</f>
        <v>0.99215694269163979</v>
      </c>
      <c r="Z15" s="23">
        <f>(((((((IF($E15=2050,VLOOKUP($D15,'2050'!$A$1:$AE$19,Z$10,FALSE),IF($E15=2045,VLOOKUP($D15,'2045'!$A$1:$AE$19,Z$10,FALSE),IF($E15=2040,VLOOKUP($D15,'2040'!$A$1:$AE$19,Z$10,FALSE),IF($E15=2035,VLOOKUP($D15,'2035'!$A$1:$AE$19,Z$10,FALSE),IF($E15=2030,VLOOKUP($D15,'2030'!$A$1:$AE$19,Z$10,FALSE),IF($E15="Business As Usual",VLOOKUP($D15,'Business As Usual'!$A$1:$AE$19,Z$10,FALSE),IF($E15="Bespoke",VLOOKUP($C15,$C$41:$AH$60,Z$37,FALSE),0)))))))*(1-'High Level'!$F21))))))))</f>
        <v>0.99215694269163979</v>
      </c>
      <c r="AA15" s="23">
        <f>(((((((IF($E15=2050,VLOOKUP($D15,'2050'!$A$1:$AE$19,AA$10,FALSE),IF($E15=2045,VLOOKUP($D15,'2045'!$A$1:$AE$19,AA$10,FALSE),IF($E15=2040,VLOOKUP($D15,'2040'!$A$1:$AE$19,AA$10,FALSE),IF($E15=2035,VLOOKUP($D15,'2035'!$A$1:$AE$19,AA$10,FALSE),IF($E15=2030,VLOOKUP($D15,'2030'!$A$1:$AE$19,AA$10,FALSE),IF($E15="Business As Usual",VLOOKUP($D15,'Business As Usual'!$A$1:$AE$19,AA$10,FALSE),IF($E15="Bespoke",VLOOKUP($C15,$C$41:$AH$60,AA$37,FALSE),0)))))))*(1-'High Level'!$F21))))))))</f>
        <v>0.99215694269163979</v>
      </c>
      <c r="AB15" s="23">
        <f>(((((((IF($E15=2050,VLOOKUP($D15,'2050'!$A$1:$AE$19,AB$10,FALSE),IF($E15=2045,VLOOKUP($D15,'2045'!$A$1:$AE$19,AB$10,FALSE),IF($E15=2040,VLOOKUP($D15,'2040'!$A$1:$AE$19,AB$10,FALSE),IF($E15=2035,VLOOKUP($D15,'2035'!$A$1:$AE$19,AB$10,FALSE),IF($E15=2030,VLOOKUP($D15,'2030'!$A$1:$AE$19,AB$10,FALSE),IF($E15="Business As Usual",VLOOKUP($D15,'Business As Usual'!$A$1:$AE$19,AB$10,FALSE),IF($E15="Bespoke",VLOOKUP($C15,$C$41:$AH$60,AB$37,FALSE),0)))))))*(1-'High Level'!$F21))))))))</f>
        <v>0.99215694269163979</v>
      </c>
      <c r="AC15" s="23">
        <f>(((((((IF($E15=2050,VLOOKUP($D15,'2050'!$A$1:$AE$19,AC$10,FALSE),IF($E15=2045,VLOOKUP($D15,'2045'!$A$1:$AE$19,AC$10,FALSE),IF($E15=2040,VLOOKUP($D15,'2040'!$A$1:$AE$19,AC$10,FALSE),IF($E15=2035,VLOOKUP($D15,'2035'!$A$1:$AE$19,AC$10,FALSE),IF($E15=2030,VLOOKUP($D15,'2030'!$A$1:$AE$19,AC$10,FALSE),IF($E15="Business As Usual",VLOOKUP($D15,'Business As Usual'!$A$1:$AE$19,AC$10,FALSE),IF($E15="Bespoke",VLOOKUP($C15,$C$41:$AH$60,AC$37,FALSE),0)))))))*(1-'High Level'!$F21))))))))</f>
        <v>0.99215694269163979</v>
      </c>
      <c r="AD15" s="23">
        <f>(((((((IF($E15=2050,VLOOKUP($D15,'2050'!$A$1:$AE$19,AD$10,FALSE),IF($E15=2045,VLOOKUP($D15,'2045'!$A$1:$AE$19,AD$10,FALSE),IF($E15=2040,VLOOKUP($D15,'2040'!$A$1:$AE$19,AD$10,FALSE),IF($E15=2035,VLOOKUP($D15,'2035'!$A$1:$AE$19,AD$10,FALSE),IF($E15=2030,VLOOKUP($D15,'2030'!$A$1:$AE$19,AD$10,FALSE),IF($E15="Business As Usual",VLOOKUP($D15,'Business As Usual'!$A$1:$AE$19,AD$10,FALSE),IF($E15="Bespoke",VLOOKUP($C15,$C$41:$AH$60,AD$37,FALSE),0)))))))*(1-'High Level'!$F21))))))))</f>
        <v>0.99215694269163979</v>
      </c>
      <c r="AE15" s="23">
        <f>(((((((IF($E15=2050,VLOOKUP($D15,'2050'!$A$1:$AE$19,AE$10,FALSE),IF($E15=2045,VLOOKUP($D15,'2045'!$A$1:$AE$19,AE$10,FALSE),IF($E15=2040,VLOOKUP($D15,'2040'!$A$1:$AE$19,AE$10,FALSE),IF($E15=2035,VLOOKUP($D15,'2035'!$A$1:$AE$19,AE$10,FALSE),IF($E15=2030,VLOOKUP($D15,'2030'!$A$1:$AE$19,AE$10,FALSE),IF($E15="Business As Usual",VLOOKUP($D15,'Business As Usual'!$A$1:$AE$19,AE$10,FALSE),IF($E15="Bespoke",VLOOKUP($C15,$C$41:$AH$60,AE$37,FALSE),0)))))))*(1-'High Level'!$F21))))))))</f>
        <v>0.99215694269163979</v>
      </c>
      <c r="AF15" s="23">
        <f>(((((((IF($E15=2050,VLOOKUP($D15,'2050'!$A$1:$AE$19,AF$10,FALSE),IF($E15=2045,VLOOKUP($D15,'2045'!$A$1:$AE$19,AF$10,FALSE),IF($E15=2040,VLOOKUP($D15,'2040'!$A$1:$AE$19,AF$10,FALSE),IF($E15=2035,VLOOKUP($D15,'2035'!$A$1:$AE$19,AF$10,FALSE),IF($E15=2030,VLOOKUP($D15,'2030'!$A$1:$AE$19,AF$10,FALSE),IF($E15="Business As Usual",VLOOKUP($D15,'Business As Usual'!$A$1:$AE$19,AF$10,FALSE),IF($E15="Bespoke",VLOOKUP($C15,$C$41:$AH$60,AF$37,FALSE),0)))))))*(1-'High Level'!$F21))))))))</f>
        <v>0.99215694269163979</v>
      </c>
      <c r="AG15" s="23">
        <f>(((((((IF($E15=2050,VLOOKUP($D15,'2050'!$A$1:$AE$19,AG$10,FALSE),IF($E15=2045,VLOOKUP($D15,'2045'!$A$1:$AE$19,AG$10,FALSE),IF($E15=2040,VLOOKUP($D15,'2040'!$A$1:$AE$19,AG$10,FALSE),IF($E15=2035,VLOOKUP($D15,'2035'!$A$1:$AE$19,AG$10,FALSE),IF($E15=2030,VLOOKUP($D15,'2030'!$A$1:$AE$19,AG$10,FALSE),IF($E15="Business As Usual",VLOOKUP($D15,'Business As Usual'!$A$1:$AE$19,AG$10,FALSE),IF($E15="Bespoke",VLOOKUP($C15,$C$41:$AH$60,AG$37,FALSE),0)))))))*(1-'High Level'!$F21))))))))</f>
        <v>0.99215694269163979</v>
      </c>
      <c r="AH15" s="23">
        <f>(((((((IF($E15=2050,VLOOKUP($D15,'2050'!$A$1:$AE$19,AH$10,FALSE),IF($E15=2045,VLOOKUP($D15,'2045'!$A$1:$AE$19,AH$10,FALSE),IF($E15=2040,VLOOKUP($D15,'2040'!$A$1:$AE$19,AH$10,FALSE),IF($E15=2035,VLOOKUP($D15,'2035'!$A$1:$AE$19,AH$10,FALSE),IF($E15=2030,VLOOKUP($D15,'2030'!$A$1:$AE$19,AH$10,FALSE),IF($E15="Business As Usual",VLOOKUP($D15,'Business As Usual'!$A$1:$AE$19,AH$10,FALSE),IF($E15="Bespoke",VLOOKUP($C15,$C$41:$AH$60,AH$37,FALSE),0)))))))*(1-'High Level'!$F21))))))))</f>
        <v>0.99215694269163979</v>
      </c>
    </row>
    <row r="16" spans="1:35" s="1" customFormat="1" x14ac:dyDescent="0.35">
      <c r="B16" s="18">
        <v>1</v>
      </c>
      <c r="C16" s="18" t="s">
        <v>13</v>
      </c>
      <c r="D16" s="18" t="s">
        <v>652</v>
      </c>
      <c r="E16" s="38">
        <v>2040</v>
      </c>
      <c r="F16" s="23">
        <f>(((((((IF($E16=2050,VLOOKUP($D16,'2050'!$A$1:$AE$19,F$10,FALSE),IF($E16=2045,VLOOKUP($D16,'2045'!$A$1:$AE$19,F$10,FALSE),IF($E16=2040,VLOOKUP($D16,'2040'!$A$1:$AE$19,F$10,FALSE),IF($E16=2035,VLOOKUP($D16,'2035'!$A$1:$AE$19,F$10,FALSE),IF($E16=2030,VLOOKUP($D16,'2030'!$A$1:$AE$19,F$10,FALSE),IF($E16="Business As Usual",VLOOKUP($D16,'Business As Usual'!$A$1:$AE$19,F$10,FALSE),IF($E16="Bespoke",VLOOKUP($C16,$C$41:$AH$60,F$37,FALSE),0)))))))*(1-'High Level'!$F22))))))))</f>
        <v>4.6913136288764631E-2</v>
      </c>
      <c r="G16" s="23">
        <f>(((((((IF($E16=2050,VLOOKUP($D16,'2050'!$A$1:$AE$19,G$10,FALSE),IF($E16=2045,VLOOKUP($D16,'2045'!$A$1:$AE$19,G$10,FALSE),IF($E16=2040,VLOOKUP($D16,'2040'!$A$1:$AE$19,G$10,FALSE),IF($E16=2035,VLOOKUP($D16,'2035'!$A$1:$AE$19,G$10,FALSE),IF($E16=2030,VLOOKUP($D16,'2030'!$A$1:$AE$19,G$10,FALSE),IF($E16="Business As Usual",VLOOKUP($D16,'Business As Usual'!$A$1:$AE$19,G$10,FALSE),IF($E16="Bespoke",VLOOKUP($C16,$C$41:$AH$60,G$37,FALSE),0)))))))*(1-'High Level'!$F22))))))))</f>
        <v>7.4259812998713551E-2</v>
      </c>
      <c r="H16" s="23">
        <f>(((((((IF($E16=2050,VLOOKUP($D16,'2050'!$A$1:$AE$19,H$10,FALSE),IF($E16=2045,VLOOKUP($D16,'2045'!$A$1:$AE$19,H$10,FALSE),IF($E16=2040,VLOOKUP($D16,'2040'!$A$1:$AE$19,H$10,FALSE),IF($E16=2035,VLOOKUP($D16,'2035'!$A$1:$AE$19,H$10,FALSE),IF($E16=2030,VLOOKUP($D16,'2030'!$A$1:$AE$19,H$10,FALSE),IF($E16="Business As Usual",VLOOKUP($D16,'Business As Usual'!$A$1:$AE$19,H$10,FALSE),IF($E16="Bespoke",VLOOKUP($C16,$C$41:$AH$60,H$37,FALSE),0)))))))*(1-'High Level'!$F22))))))))</f>
        <v>0.10267911394363685</v>
      </c>
      <c r="I16" s="23">
        <f>(((((((IF($E16=2050,VLOOKUP($D16,'2050'!$A$1:$AE$19,I$10,FALSE),IF($E16=2045,VLOOKUP($D16,'2045'!$A$1:$AE$19,I$10,FALSE),IF($E16=2040,VLOOKUP($D16,'2040'!$A$1:$AE$19,I$10,FALSE),IF($E16=2035,VLOOKUP($D16,'2035'!$A$1:$AE$19,I$10,FALSE),IF($E16=2030,VLOOKUP($D16,'2030'!$A$1:$AE$19,I$10,FALSE),IF($E16="Business As Usual",VLOOKUP($D16,'Business As Usual'!$A$1:$AE$19,I$10,FALSE),IF($E16="Bespoke",VLOOKUP($C16,$C$41:$AH$60,I$37,FALSE),0)))))))*(1-'High Level'!$F22))))))))</f>
        <v>0.13344857083837752</v>
      </c>
      <c r="J16" s="23">
        <f>(((((((IF($E16=2050,VLOOKUP($D16,'2050'!$A$1:$AE$19,J$10,FALSE),IF($E16=2045,VLOOKUP($D16,'2045'!$A$1:$AE$19,J$10,FALSE),IF($E16=2040,VLOOKUP($D16,'2040'!$A$1:$AE$19,J$10,FALSE),IF($E16=2035,VLOOKUP($D16,'2035'!$A$1:$AE$19,J$10,FALSE),IF($E16=2030,VLOOKUP($D16,'2030'!$A$1:$AE$19,J$10,FALSE),IF($E16="Business As Usual",VLOOKUP($D16,'Business As Usual'!$A$1:$AE$19,J$10,FALSE),IF($E16="Bespoke",VLOOKUP($C16,$C$41:$AH$60,J$37,FALSE),0)))))))*(1-'High Level'!$F22))))))))</f>
        <v>0.16567929907720022</v>
      </c>
      <c r="K16" s="23">
        <f>(((((((IF($E16=2050,VLOOKUP($D16,'2050'!$A$1:$AE$19,K$10,FALSE),IF($E16=2045,VLOOKUP($D16,'2045'!$A$1:$AE$19,K$10,FALSE),IF($E16=2040,VLOOKUP($D16,'2040'!$A$1:$AE$19,K$10,FALSE),IF($E16=2035,VLOOKUP($D16,'2035'!$A$1:$AE$19,K$10,FALSE),IF($E16=2030,VLOOKUP($D16,'2030'!$A$1:$AE$19,K$10,FALSE),IF($E16="Business As Usual",VLOOKUP($D16,'Business As Usual'!$A$1:$AE$19,K$10,FALSE),IF($E16="Bespoke",VLOOKUP($C16,$C$41:$AH$60,K$37,FALSE),0)))))))*(1-'High Level'!$F22))))))))</f>
        <v>0.19729039122990005</v>
      </c>
      <c r="L16" s="23">
        <f>(((((((IF($E16=2050,VLOOKUP($D16,'2050'!$A$1:$AE$19,L$10,FALSE),IF($E16=2045,VLOOKUP($D16,'2045'!$A$1:$AE$19,L$10,FALSE),IF($E16=2040,VLOOKUP($D16,'2040'!$A$1:$AE$19,L$10,FALSE),IF($E16=2035,VLOOKUP($D16,'2035'!$A$1:$AE$19,L$10,FALSE),IF($E16=2030,VLOOKUP($D16,'2030'!$A$1:$AE$19,L$10,FALSE),IF($E16="Business As Usual",VLOOKUP($D16,'Business As Usual'!$A$1:$AE$19,L$10,FALSE),IF($E16="Bespoke",VLOOKUP($C16,$C$41:$AH$60,L$37,FALSE),0)))))))*(1-'High Level'!$F22))))))))</f>
        <v>0.22863281027722351</v>
      </c>
      <c r="M16" s="23">
        <f>(((((((IF($E16=2050,VLOOKUP($D16,'2050'!$A$1:$AE$19,M$10,FALSE),IF($E16=2045,VLOOKUP($D16,'2045'!$A$1:$AE$19,M$10,FALSE),IF($E16=2040,VLOOKUP($D16,'2040'!$A$1:$AE$19,M$10,FALSE),IF($E16=2035,VLOOKUP($D16,'2035'!$A$1:$AE$19,M$10,FALSE),IF($E16=2030,VLOOKUP($D16,'2030'!$A$1:$AE$19,M$10,FALSE),IF($E16="Business As Usual",VLOOKUP($D16,'Business As Usual'!$A$1:$AE$19,M$10,FALSE),IF($E16="Bespoke",VLOOKUP($C16,$C$41:$AH$60,M$37,FALSE),0)))))))*(1-'High Level'!$F22))))))))</f>
        <v>0.26103331850335443</v>
      </c>
      <c r="N16" s="23">
        <f>(((((((IF($E16=2050,VLOOKUP($D16,'2050'!$A$1:$AE$19,N$10,FALSE),IF($E16=2045,VLOOKUP($D16,'2045'!$A$1:$AE$19,N$10,FALSE),IF($E16=2040,VLOOKUP($D16,'2040'!$A$1:$AE$19,N$10,FALSE),IF($E16=2035,VLOOKUP($D16,'2035'!$A$1:$AE$19,N$10,FALSE),IF($E16=2030,VLOOKUP($D16,'2030'!$A$1:$AE$19,N$10,FALSE),IF($E16="Business As Usual",VLOOKUP($D16,'Business As Usual'!$A$1:$AE$19,N$10,FALSE),IF($E16="Bespoke",VLOOKUP($C16,$C$41:$AH$60,N$37,FALSE),0)))))))*(1-'High Level'!$F22))))))))</f>
        <v>0.29458574266581194</v>
      </c>
      <c r="O16" s="23">
        <f>(((((((IF($E16=2050,VLOOKUP($D16,'2050'!$A$1:$AE$19,O$10,FALSE),IF($E16=2045,VLOOKUP($D16,'2045'!$A$1:$AE$19,O$10,FALSE),IF($E16=2040,VLOOKUP($D16,'2040'!$A$1:$AE$19,O$10,FALSE),IF($E16=2035,VLOOKUP($D16,'2035'!$A$1:$AE$19,O$10,FALSE),IF($E16=2030,VLOOKUP($D16,'2030'!$A$1:$AE$19,O$10,FALSE),IF($E16="Business As Usual",VLOOKUP($D16,'Business As Usual'!$A$1:$AE$19,O$10,FALSE),IF($E16="Bespoke",VLOOKUP($C16,$C$41:$AH$60,O$37,FALSE),0)))))))*(1-'High Level'!$F22))))))))</f>
        <v>0.30708656958301794</v>
      </c>
      <c r="P16" s="23">
        <f>(((((((IF($E16=2050,VLOOKUP($D16,'2050'!$A$1:$AE$19,P$10,FALSE),IF($E16=2045,VLOOKUP($D16,'2045'!$A$1:$AE$19,P$10,FALSE),IF($E16=2040,VLOOKUP($D16,'2040'!$A$1:$AE$19,P$10,FALSE),IF($E16=2035,VLOOKUP($D16,'2035'!$A$1:$AE$19,P$10,FALSE),IF($E16=2030,VLOOKUP($D16,'2030'!$A$1:$AE$19,P$10,FALSE),IF($E16="Business As Usual",VLOOKUP($D16,'Business As Usual'!$A$1:$AE$19,P$10,FALSE),IF($E16="Bespoke",VLOOKUP($C16,$C$41:$AH$60,P$37,FALSE),0)))))))*(1-'High Level'!$F22))))))))</f>
        <v>0.3183029619620471</v>
      </c>
      <c r="Q16" s="23">
        <f>(((((((IF($E16=2050,VLOOKUP($D16,'2050'!$A$1:$AE$19,Q$10,FALSE),IF($E16=2045,VLOOKUP($D16,'2045'!$A$1:$AE$19,Q$10,FALSE),IF($E16=2040,VLOOKUP($D16,'2040'!$A$1:$AE$19,Q$10,FALSE),IF($E16=2035,VLOOKUP($D16,'2035'!$A$1:$AE$19,Q$10,FALSE),IF($E16=2030,VLOOKUP($D16,'2030'!$A$1:$AE$19,Q$10,FALSE),IF($E16="Business As Usual",VLOOKUP($D16,'Business As Usual'!$A$1:$AE$19,Q$10,FALSE),IF($E16="Bespoke",VLOOKUP($C16,$C$41:$AH$60,Q$37,FALSE),0)))))))*(1-'High Level'!$F22))))))))</f>
        <v>0.32768040587935726</v>
      </c>
      <c r="R16" s="23">
        <f>(((((((IF($E16=2050,VLOOKUP($D16,'2050'!$A$1:$AE$19,R$10,FALSE),IF($E16=2045,VLOOKUP($D16,'2045'!$A$1:$AE$19,R$10,FALSE),IF($E16=2040,VLOOKUP($D16,'2040'!$A$1:$AE$19,R$10,FALSE),IF($E16=2035,VLOOKUP($D16,'2035'!$A$1:$AE$19,R$10,FALSE),IF($E16=2030,VLOOKUP($D16,'2030'!$A$1:$AE$19,R$10,FALSE),IF($E16="Business As Usual",VLOOKUP($D16,'Business As Usual'!$A$1:$AE$19,R$10,FALSE),IF($E16="Bespoke",VLOOKUP($C16,$C$41:$AH$60,R$37,FALSE),0)))))))*(1-'High Level'!$F22))))))))</f>
        <v>0.33896402551655597</v>
      </c>
      <c r="S16" s="23">
        <f>(((((((IF($E16=2050,VLOOKUP($D16,'2050'!$A$1:$AE$19,S$10,FALSE),IF($E16=2045,VLOOKUP($D16,'2045'!$A$1:$AE$19,S$10,FALSE),IF($E16=2040,VLOOKUP($D16,'2040'!$A$1:$AE$19,S$10,FALSE),IF($E16=2035,VLOOKUP($D16,'2035'!$A$1:$AE$19,S$10,FALSE),IF($E16=2030,VLOOKUP($D16,'2030'!$A$1:$AE$19,S$10,FALSE),IF($E16="Business As Usual",VLOOKUP($D16,'Business As Usual'!$A$1:$AE$19,S$10,FALSE),IF($E16="Bespoke",VLOOKUP($C16,$C$41:$AH$60,S$37,FALSE),0)))))))*(1-'High Level'!$F22))))))))</f>
        <v>0.34490193339632857</v>
      </c>
      <c r="T16" s="23">
        <f>(((((((IF($E16=2050,VLOOKUP($D16,'2050'!$A$1:$AE$19,T$10,FALSE),IF($E16=2045,VLOOKUP($D16,'2045'!$A$1:$AE$19,T$10,FALSE),IF($E16=2040,VLOOKUP($D16,'2040'!$A$1:$AE$19,T$10,FALSE),IF($E16=2035,VLOOKUP($D16,'2035'!$A$1:$AE$19,T$10,FALSE),IF($E16=2030,VLOOKUP($D16,'2030'!$A$1:$AE$19,T$10,FALSE),IF($E16="Business As Usual",VLOOKUP($D16,'Business As Usual'!$A$1:$AE$19,T$10,FALSE),IF($E16="Bespoke",VLOOKUP($C16,$C$41:$AH$60,T$37,FALSE),0)))))))*(1-'High Level'!$F22))))))))</f>
        <v>0.35080240238111304</v>
      </c>
      <c r="U16" s="23">
        <f>(((((((IF($E16=2050,VLOOKUP($D16,'2050'!$A$1:$AE$19,U$10,FALSE),IF($E16=2045,VLOOKUP($D16,'2045'!$A$1:$AE$19,U$10,FALSE),IF($E16=2040,VLOOKUP($D16,'2040'!$A$1:$AE$19,U$10,FALSE),IF($E16=2035,VLOOKUP($D16,'2035'!$A$1:$AE$19,U$10,FALSE),IF($E16=2030,VLOOKUP($D16,'2030'!$A$1:$AE$19,U$10,FALSE),IF($E16="Business As Usual",VLOOKUP($D16,'Business As Usual'!$A$1:$AE$19,U$10,FALSE),IF($E16="Bespoke",VLOOKUP($C16,$C$41:$AH$60,U$37,FALSE),0)))))))*(1-'High Level'!$F22))))))))</f>
        <v>0.35678863918480042</v>
      </c>
      <c r="V16" s="23">
        <f>(((((((IF($E16=2050,VLOOKUP($D16,'2050'!$A$1:$AE$19,V$10,FALSE),IF($E16=2045,VLOOKUP($D16,'2045'!$A$1:$AE$19,V$10,FALSE),IF($E16=2040,VLOOKUP($D16,'2040'!$A$1:$AE$19,V$10,FALSE),IF($E16=2035,VLOOKUP($D16,'2035'!$A$1:$AE$19,V$10,FALSE),IF($E16=2030,VLOOKUP($D16,'2030'!$A$1:$AE$19,V$10,FALSE),IF($E16="Business As Usual",VLOOKUP($D16,'Business As Usual'!$A$1:$AE$19,V$10,FALSE),IF($E16="Bespoke",VLOOKUP($C16,$C$41:$AH$60,V$37,FALSE),0)))))))*(1-'High Level'!$F22))))))))</f>
        <v>0.35704122320408149</v>
      </c>
      <c r="W16" s="23">
        <f>(((((((IF($E16=2050,VLOOKUP($D16,'2050'!$A$1:$AE$19,W$10,FALSE),IF($E16=2045,VLOOKUP($D16,'2045'!$A$1:$AE$19,W$10,FALSE),IF($E16=2040,VLOOKUP($D16,'2040'!$A$1:$AE$19,W$10,FALSE),IF($E16=2035,VLOOKUP($D16,'2035'!$A$1:$AE$19,W$10,FALSE),IF($E16=2030,VLOOKUP($D16,'2030'!$A$1:$AE$19,W$10,FALSE),IF($E16="Business As Usual",VLOOKUP($D16,'Business As Usual'!$A$1:$AE$19,W$10,FALSE),IF($E16="Bespoke",VLOOKUP($C16,$C$41:$AH$60,W$37,FALSE),0)))))))*(1-'High Level'!$F22))))))))</f>
        <v>0.35704122320408149</v>
      </c>
      <c r="X16" s="23">
        <f>(((((((IF($E16=2050,VLOOKUP($D16,'2050'!$A$1:$AE$19,X$10,FALSE),IF($E16=2045,VLOOKUP($D16,'2045'!$A$1:$AE$19,X$10,FALSE),IF($E16=2040,VLOOKUP($D16,'2040'!$A$1:$AE$19,X$10,FALSE),IF($E16=2035,VLOOKUP($D16,'2035'!$A$1:$AE$19,X$10,FALSE),IF($E16=2030,VLOOKUP($D16,'2030'!$A$1:$AE$19,X$10,FALSE),IF($E16="Business As Usual",VLOOKUP($D16,'Business As Usual'!$A$1:$AE$19,X$10,FALSE),IF($E16="Bespoke",VLOOKUP($C16,$C$41:$AH$60,X$37,FALSE),0)))))))*(1-'High Level'!$F22))))))))</f>
        <v>0.35704122320408149</v>
      </c>
      <c r="Y16" s="23">
        <f>(((((((IF($E16=2050,VLOOKUP($D16,'2050'!$A$1:$AE$19,Y$10,FALSE),IF($E16=2045,VLOOKUP($D16,'2045'!$A$1:$AE$19,Y$10,FALSE),IF($E16=2040,VLOOKUP($D16,'2040'!$A$1:$AE$19,Y$10,FALSE),IF($E16=2035,VLOOKUP($D16,'2035'!$A$1:$AE$19,Y$10,FALSE),IF($E16=2030,VLOOKUP($D16,'2030'!$A$1:$AE$19,Y$10,FALSE),IF($E16="Business As Usual",VLOOKUP($D16,'Business As Usual'!$A$1:$AE$19,Y$10,FALSE),IF($E16="Bespoke",VLOOKUP($C16,$C$41:$AH$60,Y$37,FALSE),0)))))))*(1-'High Level'!$F22))))))))</f>
        <v>0.35704122320408149</v>
      </c>
      <c r="Z16" s="23">
        <f>(((((((IF($E16=2050,VLOOKUP($D16,'2050'!$A$1:$AE$19,Z$10,FALSE),IF($E16=2045,VLOOKUP($D16,'2045'!$A$1:$AE$19,Z$10,FALSE),IF($E16=2040,VLOOKUP($D16,'2040'!$A$1:$AE$19,Z$10,FALSE),IF($E16=2035,VLOOKUP($D16,'2035'!$A$1:$AE$19,Z$10,FALSE),IF($E16=2030,VLOOKUP($D16,'2030'!$A$1:$AE$19,Z$10,FALSE),IF($E16="Business As Usual",VLOOKUP($D16,'Business As Usual'!$A$1:$AE$19,Z$10,FALSE),IF($E16="Bespoke",VLOOKUP($C16,$C$41:$AH$60,Z$37,FALSE),0)))))))*(1-'High Level'!$F22))))))))</f>
        <v>0.35704122320408149</v>
      </c>
      <c r="AA16" s="23">
        <f>(((((((IF($E16=2050,VLOOKUP($D16,'2050'!$A$1:$AE$19,AA$10,FALSE),IF($E16=2045,VLOOKUP($D16,'2045'!$A$1:$AE$19,AA$10,FALSE),IF($E16=2040,VLOOKUP($D16,'2040'!$A$1:$AE$19,AA$10,FALSE),IF($E16=2035,VLOOKUP($D16,'2035'!$A$1:$AE$19,AA$10,FALSE),IF($E16=2030,VLOOKUP($D16,'2030'!$A$1:$AE$19,AA$10,FALSE),IF($E16="Business As Usual",VLOOKUP($D16,'Business As Usual'!$A$1:$AE$19,AA$10,FALSE),IF($E16="Bespoke",VLOOKUP($C16,$C$41:$AH$60,AA$37,FALSE),0)))))))*(1-'High Level'!$F22))))))))</f>
        <v>0.35704122320408149</v>
      </c>
      <c r="AB16" s="23">
        <f>(((((((IF($E16=2050,VLOOKUP($D16,'2050'!$A$1:$AE$19,AB$10,FALSE),IF($E16=2045,VLOOKUP($D16,'2045'!$A$1:$AE$19,AB$10,FALSE),IF($E16=2040,VLOOKUP($D16,'2040'!$A$1:$AE$19,AB$10,FALSE),IF($E16=2035,VLOOKUP($D16,'2035'!$A$1:$AE$19,AB$10,FALSE),IF($E16=2030,VLOOKUP($D16,'2030'!$A$1:$AE$19,AB$10,FALSE),IF($E16="Business As Usual",VLOOKUP($D16,'Business As Usual'!$A$1:$AE$19,AB$10,FALSE),IF($E16="Bespoke",VLOOKUP($C16,$C$41:$AH$60,AB$37,FALSE),0)))))))*(1-'High Level'!$F22))))))))</f>
        <v>0.35704122320408149</v>
      </c>
      <c r="AC16" s="23">
        <f>(((((((IF($E16=2050,VLOOKUP($D16,'2050'!$A$1:$AE$19,AC$10,FALSE),IF($E16=2045,VLOOKUP($D16,'2045'!$A$1:$AE$19,AC$10,FALSE),IF($E16=2040,VLOOKUP($D16,'2040'!$A$1:$AE$19,AC$10,FALSE),IF($E16=2035,VLOOKUP($D16,'2035'!$A$1:$AE$19,AC$10,FALSE),IF($E16=2030,VLOOKUP($D16,'2030'!$A$1:$AE$19,AC$10,FALSE),IF($E16="Business As Usual",VLOOKUP($D16,'Business As Usual'!$A$1:$AE$19,AC$10,FALSE),IF($E16="Bespoke",VLOOKUP($C16,$C$41:$AH$60,AC$37,FALSE),0)))))))*(1-'High Level'!$F22))))))))</f>
        <v>0.35704122320408149</v>
      </c>
      <c r="AD16" s="23">
        <f>(((((((IF($E16=2050,VLOOKUP($D16,'2050'!$A$1:$AE$19,AD$10,FALSE),IF($E16=2045,VLOOKUP($D16,'2045'!$A$1:$AE$19,AD$10,FALSE),IF($E16=2040,VLOOKUP($D16,'2040'!$A$1:$AE$19,AD$10,FALSE),IF($E16=2035,VLOOKUP($D16,'2035'!$A$1:$AE$19,AD$10,FALSE),IF($E16=2030,VLOOKUP($D16,'2030'!$A$1:$AE$19,AD$10,FALSE),IF($E16="Business As Usual",VLOOKUP($D16,'Business As Usual'!$A$1:$AE$19,AD$10,FALSE),IF($E16="Bespoke",VLOOKUP($C16,$C$41:$AH$60,AD$37,FALSE),0)))))))*(1-'High Level'!$F22))))))))</f>
        <v>0.35704122320408149</v>
      </c>
      <c r="AE16" s="23">
        <f>(((((((IF($E16=2050,VLOOKUP($D16,'2050'!$A$1:$AE$19,AE$10,FALSE),IF($E16=2045,VLOOKUP($D16,'2045'!$A$1:$AE$19,AE$10,FALSE),IF($E16=2040,VLOOKUP($D16,'2040'!$A$1:$AE$19,AE$10,FALSE),IF($E16=2035,VLOOKUP($D16,'2035'!$A$1:$AE$19,AE$10,FALSE),IF($E16=2030,VLOOKUP($D16,'2030'!$A$1:$AE$19,AE$10,FALSE),IF($E16="Business As Usual",VLOOKUP($D16,'Business As Usual'!$A$1:$AE$19,AE$10,FALSE),IF($E16="Bespoke",VLOOKUP($C16,$C$41:$AH$60,AE$37,FALSE),0)))))))*(1-'High Level'!$F22))))))))</f>
        <v>0.35704122320408149</v>
      </c>
      <c r="AF16" s="23">
        <f>(((((((IF($E16=2050,VLOOKUP($D16,'2050'!$A$1:$AE$19,AF$10,FALSE),IF($E16=2045,VLOOKUP($D16,'2045'!$A$1:$AE$19,AF$10,FALSE),IF($E16=2040,VLOOKUP($D16,'2040'!$A$1:$AE$19,AF$10,FALSE),IF($E16=2035,VLOOKUP($D16,'2035'!$A$1:$AE$19,AF$10,FALSE),IF($E16=2030,VLOOKUP($D16,'2030'!$A$1:$AE$19,AF$10,FALSE),IF($E16="Business As Usual",VLOOKUP($D16,'Business As Usual'!$A$1:$AE$19,AF$10,FALSE),IF($E16="Bespoke",VLOOKUP($C16,$C$41:$AH$60,AF$37,FALSE),0)))))))*(1-'High Level'!$F22))))))))</f>
        <v>0.35704122320408149</v>
      </c>
      <c r="AG16" s="23">
        <f>(((((((IF($E16=2050,VLOOKUP($D16,'2050'!$A$1:$AE$19,AG$10,FALSE),IF($E16=2045,VLOOKUP($D16,'2045'!$A$1:$AE$19,AG$10,FALSE),IF($E16=2040,VLOOKUP($D16,'2040'!$A$1:$AE$19,AG$10,FALSE),IF($E16=2035,VLOOKUP($D16,'2035'!$A$1:$AE$19,AG$10,FALSE),IF($E16=2030,VLOOKUP($D16,'2030'!$A$1:$AE$19,AG$10,FALSE),IF($E16="Business As Usual",VLOOKUP($D16,'Business As Usual'!$A$1:$AE$19,AG$10,FALSE),IF($E16="Bespoke",VLOOKUP($C16,$C$41:$AH$60,AG$37,FALSE),0)))))))*(1-'High Level'!$F22))))))))</f>
        <v>0.35704122320408149</v>
      </c>
      <c r="AH16" s="23">
        <f>(((((((IF($E16=2050,VLOOKUP($D16,'2050'!$A$1:$AE$19,AH$10,FALSE),IF($E16=2045,VLOOKUP($D16,'2045'!$A$1:$AE$19,AH$10,FALSE),IF($E16=2040,VLOOKUP($D16,'2040'!$A$1:$AE$19,AH$10,FALSE),IF($E16=2035,VLOOKUP($D16,'2035'!$A$1:$AE$19,AH$10,FALSE),IF($E16=2030,VLOOKUP($D16,'2030'!$A$1:$AE$19,AH$10,FALSE),IF($E16="Business As Usual",VLOOKUP($D16,'Business As Usual'!$A$1:$AE$19,AH$10,FALSE),IF($E16="Bespoke",VLOOKUP($C16,$C$41:$AH$60,AH$37,FALSE),0)))))))*(1-'High Level'!$F22))))))))</f>
        <v>0.35704122320408149</v>
      </c>
    </row>
    <row r="17" spans="2:34" s="1" customFormat="1" x14ac:dyDescent="0.35">
      <c r="B17" s="18">
        <v>2</v>
      </c>
      <c r="C17" s="18" t="s">
        <v>14</v>
      </c>
      <c r="D17" s="18" t="s">
        <v>644</v>
      </c>
      <c r="E17" s="38">
        <v>2040</v>
      </c>
      <c r="F17" s="23">
        <f>(((((((IF($E17=2050,VLOOKUP($D17,'2050'!$A$1:$AE$19,F$10,FALSE),IF($E17=2045,VLOOKUP($D17,'2045'!$A$1:$AE$19,F$10,FALSE),IF($E17=2040,VLOOKUP($D17,'2040'!$A$1:$AE$19,F$10,FALSE),IF($E17=2035,VLOOKUP($D17,'2035'!$A$1:$AE$19,F$10,FALSE),IF($E17=2030,VLOOKUP($D17,'2030'!$A$1:$AE$19,F$10,FALSE),IF($E17="Business As Usual",VLOOKUP($D17,'Business As Usual'!$A$1:$AE$19,F$10,FALSE),IF($E17="Bespoke",VLOOKUP($C17,$C$41:$AH$60,F$37,FALSE),0)))))))*(1-'High Level'!$F23))))))))</f>
        <v>6.9999999999999951E-2</v>
      </c>
      <c r="G17" s="23">
        <f>(((((((IF($E17=2050,VLOOKUP($D17,'2050'!$A$1:$AE$19,G$10,FALSE),IF($E17=2045,VLOOKUP($D17,'2045'!$A$1:$AE$19,G$10,FALSE),IF($E17=2040,VLOOKUP($D17,'2040'!$A$1:$AE$19,G$10,FALSE),IF($E17=2035,VLOOKUP($D17,'2035'!$A$1:$AE$19,G$10,FALSE),IF($E17=2030,VLOOKUP($D17,'2030'!$A$1:$AE$19,G$10,FALSE),IF($E17="Business As Usual",VLOOKUP($D17,'Business As Usual'!$A$1:$AE$19,G$10,FALSE),IF($E17="Bespoke",VLOOKUP($C17,$C$41:$AH$60,G$37,FALSE),0)))))))*(1-'High Level'!$F23))))))))</f>
        <v>0.13999999999999996</v>
      </c>
      <c r="H17" s="23">
        <f>(((((((IF($E17=2050,VLOOKUP($D17,'2050'!$A$1:$AE$19,H$10,FALSE),IF($E17=2045,VLOOKUP($D17,'2045'!$A$1:$AE$19,H$10,FALSE),IF($E17=2040,VLOOKUP($D17,'2040'!$A$1:$AE$19,H$10,FALSE),IF($E17=2035,VLOOKUP($D17,'2035'!$A$1:$AE$19,H$10,FALSE),IF($E17=2030,VLOOKUP($D17,'2030'!$A$1:$AE$19,H$10,FALSE),IF($E17="Business As Usual",VLOOKUP($D17,'Business As Usual'!$A$1:$AE$19,H$10,FALSE),IF($E17="Bespoke",VLOOKUP($C17,$C$41:$AH$60,H$37,FALSE),0)))))))*(1-'High Level'!$F23))))))))</f>
        <v>0.20999999999999996</v>
      </c>
      <c r="I17" s="23">
        <f>(((((((IF($E17=2050,VLOOKUP($D17,'2050'!$A$1:$AE$19,I$10,FALSE),IF($E17=2045,VLOOKUP($D17,'2045'!$A$1:$AE$19,I$10,FALSE),IF($E17=2040,VLOOKUP($D17,'2040'!$A$1:$AE$19,I$10,FALSE),IF($E17=2035,VLOOKUP($D17,'2035'!$A$1:$AE$19,I$10,FALSE),IF($E17=2030,VLOOKUP($D17,'2030'!$A$1:$AE$19,I$10,FALSE),IF($E17="Business As Usual",VLOOKUP($D17,'Business As Usual'!$A$1:$AE$19,I$10,FALSE),IF($E17="Bespoke",VLOOKUP($C17,$C$41:$AH$60,I$37,FALSE),0)))))))*(1-'High Level'!$F23))))))))</f>
        <v>0.27999999999999997</v>
      </c>
      <c r="J17" s="23">
        <f>(((((((IF($E17=2050,VLOOKUP($D17,'2050'!$A$1:$AE$19,J$10,FALSE),IF($E17=2045,VLOOKUP($D17,'2045'!$A$1:$AE$19,J$10,FALSE),IF($E17=2040,VLOOKUP($D17,'2040'!$A$1:$AE$19,J$10,FALSE),IF($E17=2035,VLOOKUP($D17,'2035'!$A$1:$AE$19,J$10,FALSE),IF($E17=2030,VLOOKUP($D17,'2030'!$A$1:$AE$19,J$10,FALSE),IF($E17="Business As Usual",VLOOKUP($D17,'Business As Usual'!$A$1:$AE$19,J$10,FALSE),IF($E17="Bespoke",VLOOKUP($C17,$C$41:$AH$60,J$37,FALSE),0)))))))*(1-'High Level'!$F23))))))))</f>
        <v>0.35</v>
      </c>
      <c r="K17" s="23">
        <f>(((((((IF($E17=2050,VLOOKUP($D17,'2050'!$A$1:$AE$19,K$10,FALSE),IF($E17=2045,VLOOKUP($D17,'2045'!$A$1:$AE$19,K$10,FALSE),IF($E17=2040,VLOOKUP($D17,'2040'!$A$1:$AE$19,K$10,FALSE),IF($E17=2035,VLOOKUP($D17,'2035'!$A$1:$AE$19,K$10,FALSE),IF($E17=2030,VLOOKUP($D17,'2030'!$A$1:$AE$19,K$10,FALSE),IF($E17="Business As Usual",VLOOKUP($D17,'Business As Usual'!$A$1:$AE$19,K$10,FALSE),IF($E17="Bespoke",VLOOKUP($C17,$C$41:$AH$60,K$37,FALSE),0)))))))*(1-'High Level'!$F23))))))))</f>
        <v>0.46294878783143373</v>
      </c>
      <c r="L17" s="23">
        <f>(((((((IF($E17=2050,VLOOKUP($D17,'2050'!$A$1:$AE$19,L$10,FALSE),IF($E17=2045,VLOOKUP($D17,'2045'!$A$1:$AE$19,L$10,FALSE),IF($E17=2040,VLOOKUP($D17,'2040'!$A$1:$AE$19,L$10,FALSE),IF($E17=2035,VLOOKUP($D17,'2035'!$A$1:$AE$19,L$10,FALSE),IF($E17=2030,VLOOKUP($D17,'2030'!$A$1:$AE$19,L$10,FALSE),IF($E17="Business As Usual",VLOOKUP($D17,'Business As Usual'!$A$1:$AE$19,L$10,FALSE),IF($E17="Bespoke",VLOOKUP($C17,$C$41:$AH$60,L$37,FALSE),0)))))))*(1-'High Level'!$F23))))))))</f>
        <v>0.52219040955991891</v>
      </c>
      <c r="M17" s="23">
        <f>(((((((IF($E17=2050,VLOOKUP($D17,'2050'!$A$1:$AE$19,M$10,FALSE),IF($E17=2045,VLOOKUP($D17,'2045'!$A$1:$AE$19,M$10,FALSE),IF($E17=2040,VLOOKUP($D17,'2040'!$A$1:$AE$19,M$10,FALSE),IF($E17=2035,VLOOKUP($D17,'2035'!$A$1:$AE$19,M$10,FALSE),IF($E17=2030,VLOOKUP($D17,'2030'!$A$1:$AE$19,M$10,FALSE),IF($E17="Business As Usual",VLOOKUP($D17,'Business As Usual'!$A$1:$AE$19,M$10,FALSE),IF($E17="Bespoke",VLOOKUP($C17,$C$41:$AH$60,M$37,FALSE),0)))))))*(1-'High Level'!$F23))))))))</f>
        <v>0.54944458986647993</v>
      </c>
      <c r="N17" s="23">
        <f>(((((((IF($E17=2050,VLOOKUP($D17,'2050'!$A$1:$AE$19,N$10,FALSE),IF($E17=2045,VLOOKUP($D17,'2045'!$A$1:$AE$19,N$10,FALSE),IF($E17=2040,VLOOKUP($D17,'2040'!$A$1:$AE$19,N$10,FALSE),IF($E17=2035,VLOOKUP($D17,'2035'!$A$1:$AE$19,N$10,FALSE),IF($E17=2030,VLOOKUP($D17,'2030'!$A$1:$AE$19,N$10,FALSE),IF($E17="Business As Usual",VLOOKUP($D17,'Business As Usual'!$A$1:$AE$19,N$10,FALSE),IF($E17="Bespoke",VLOOKUP($C17,$C$41:$AH$60,N$37,FALSE),0)))))))*(1-'High Level'!$F23))))))))</f>
        <v>0.62679056088082685</v>
      </c>
      <c r="O17" s="23">
        <f>(((((((IF($E17=2050,VLOOKUP($D17,'2050'!$A$1:$AE$19,O$10,FALSE),IF($E17=2045,VLOOKUP($D17,'2045'!$A$1:$AE$19,O$10,FALSE),IF($E17=2040,VLOOKUP($D17,'2040'!$A$1:$AE$19,O$10,FALSE),IF($E17=2035,VLOOKUP($D17,'2035'!$A$1:$AE$19,O$10,FALSE),IF($E17=2030,VLOOKUP($D17,'2030'!$A$1:$AE$19,O$10,FALSE),IF($E17="Business As Usual",VLOOKUP($D17,'Business As Usual'!$A$1:$AE$19,O$10,FALSE),IF($E17="Bespoke",VLOOKUP($C17,$C$41:$AH$60,O$37,FALSE),0)))))))*(1-'High Level'!$F23))))))))</f>
        <v>0.6827546116891382</v>
      </c>
      <c r="P17" s="23">
        <f>(((((((IF($E17=2050,VLOOKUP($D17,'2050'!$A$1:$AE$19,P$10,FALSE),IF($E17=2045,VLOOKUP($D17,'2045'!$A$1:$AE$19,P$10,FALSE),IF($E17=2040,VLOOKUP($D17,'2040'!$A$1:$AE$19,P$10,FALSE),IF($E17=2035,VLOOKUP($D17,'2035'!$A$1:$AE$19,P$10,FALSE),IF($E17=2030,VLOOKUP($D17,'2030'!$A$1:$AE$19,P$10,FALSE),IF($E17="Business As Usual",VLOOKUP($D17,'Business As Usual'!$A$1:$AE$19,P$10,FALSE),IF($E17="Bespoke",VLOOKUP($C17,$C$41:$AH$60,P$37,FALSE),0)))))))*(1-'High Level'!$F23))))))))</f>
        <v>0.75678854388835404</v>
      </c>
      <c r="Q17" s="23">
        <f>(((((((IF($E17=2050,VLOOKUP($D17,'2050'!$A$1:$AE$19,Q$10,FALSE),IF($E17=2045,VLOOKUP($D17,'2045'!$A$1:$AE$19,Q$10,FALSE),IF($E17=2040,VLOOKUP($D17,'2040'!$A$1:$AE$19,Q$10,FALSE),IF($E17=2035,VLOOKUP($D17,'2035'!$A$1:$AE$19,Q$10,FALSE),IF($E17=2030,VLOOKUP($D17,'2030'!$A$1:$AE$19,Q$10,FALSE),IF($E17="Business As Usual",VLOOKUP($D17,'Business As Usual'!$A$1:$AE$19,Q$10,FALSE),IF($E17="Bespoke",VLOOKUP($C17,$C$41:$AH$60,Q$37,FALSE),0)))))))*(1-'High Level'!$F23))))))))</f>
        <v>0.80171835629053134</v>
      </c>
      <c r="R17" s="23">
        <f>(((((((IF($E17=2050,VLOOKUP($D17,'2050'!$A$1:$AE$19,R$10,FALSE),IF($E17=2045,VLOOKUP($D17,'2045'!$A$1:$AE$19,R$10,FALSE),IF($E17=2040,VLOOKUP($D17,'2040'!$A$1:$AE$19,R$10,FALSE),IF($E17=2035,VLOOKUP($D17,'2035'!$A$1:$AE$19,R$10,FALSE),IF($E17=2030,VLOOKUP($D17,'2030'!$A$1:$AE$19,R$10,FALSE),IF($E17="Business As Usual",VLOOKUP($D17,'Business As Usual'!$A$1:$AE$19,R$10,FALSE),IF($E17="Bespoke",VLOOKUP($C17,$C$41:$AH$60,R$37,FALSE),0)))))))*(1-'High Level'!$F23))))))))</f>
        <v>0.83899413600795536</v>
      </c>
      <c r="S17" s="23">
        <f>(((((((IF($E17=2050,VLOOKUP($D17,'2050'!$A$1:$AE$19,S$10,FALSE),IF($E17=2045,VLOOKUP($D17,'2045'!$A$1:$AE$19,S$10,FALSE),IF($E17=2040,VLOOKUP($D17,'2040'!$A$1:$AE$19,S$10,FALSE),IF($E17=2035,VLOOKUP($D17,'2035'!$A$1:$AE$19,S$10,FALSE),IF($E17=2030,VLOOKUP($D17,'2030'!$A$1:$AE$19,S$10,FALSE),IF($E17="Business As Usual",VLOOKUP($D17,'Business As Usual'!$A$1:$AE$19,S$10,FALSE),IF($E17="Bespoke",VLOOKUP($C17,$C$41:$AH$60,S$37,FALSE),0)))))))*(1-'High Level'!$F23))))))))</f>
        <v>0.87526177176570041</v>
      </c>
      <c r="T17" s="23">
        <f>(((((((IF($E17=2050,VLOOKUP($D17,'2050'!$A$1:$AE$19,T$10,FALSE),IF($E17=2045,VLOOKUP($D17,'2045'!$A$1:$AE$19,T$10,FALSE),IF($E17=2040,VLOOKUP($D17,'2040'!$A$1:$AE$19,T$10,FALSE),IF($E17=2035,VLOOKUP($D17,'2035'!$A$1:$AE$19,T$10,FALSE),IF($E17=2030,VLOOKUP($D17,'2030'!$A$1:$AE$19,T$10,FALSE),IF($E17="Business As Usual",VLOOKUP($D17,'Business As Usual'!$A$1:$AE$19,T$10,FALSE),IF($E17="Bespoke",VLOOKUP($C17,$C$41:$AH$60,T$37,FALSE),0)))))))*(1-'High Level'!$F23))))))))</f>
        <v>0.87903985069245316</v>
      </c>
      <c r="U17" s="23">
        <f>(((((((IF($E17=2050,VLOOKUP($D17,'2050'!$A$1:$AE$19,U$10,FALSE),IF($E17=2045,VLOOKUP($D17,'2045'!$A$1:$AE$19,U$10,FALSE),IF($E17=2040,VLOOKUP($D17,'2040'!$A$1:$AE$19,U$10,FALSE),IF($E17=2035,VLOOKUP($D17,'2035'!$A$1:$AE$19,U$10,FALSE),IF($E17=2030,VLOOKUP($D17,'2030'!$A$1:$AE$19,U$10,FALSE),IF($E17="Business As Usual",VLOOKUP($D17,'Business As Usual'!$A$1:$AE$19,U$10,FALSE),IF($E17="Bespoke",VLOOKUP($C17,$C$41:$AH$60,U$37,FALSE),0)))))))*(1-'High Level'!$F23))))))))</f>
        <v>0.88603728605918086</v>
      </c>
      <c r="V17" s="23">
        <f>(((((((IF($E17=2050,VLOOKUP($D17,'2050'!$A$1:$AE$19,V$10,FALSE),IF($E17=2045,VLOOKUP($D17,'2045'!$A$1:$AE$19,V$10,FALSE),IF($E17=2040,VLOOKUP($D17,'2040'!$A$1:$AE$19,V$10,FALSE),IF($E17=2035,VLOOKUP($D17,'2035'!$A$1:$AE$19,V$10,FALSE),IF($E17=2030,VLOOKUP($D17,'2030'!$A$1:$AE$19,V$10,FALSE),IF($E17="Business As Usual",VLOOKUP($D17,'Business As Usual'!$A$1:$AE$19,V$10,FALSE),IF($E17="Bespoke",VLOOKUP($C17,$C$41:$AH$60,V$37,FALSE),0)))))))*(1-'High Level'!$F23))))))))</f>
        <v>0.88889879390633808</v>
      </c>
      <c r="W17" s="23">
        <f>(((((((IF($E17=2050,VLOOKUP($D17,'2050'!$A$1:$AE$19,W$10,FALSE),IF($E17=2045,VLOOKUP($D17,'2045'!$A$1:$AE$19,W$10,FALSE),IF($E17=2040,VLOOKUP($D17,'2040'!$A$1:$AE$19,W$10,FALSE),IF($E17=2035,VLOOKUP($D17,'2035'!$A$1:$AE$19,W$10,FALSE),IF($E17=2030,VLOOKUP($D17,'2030'!$A$1:$AE$19,W$10,FALSE),IF($E17="Business As Usual",VLOOKUP($D17,'Business As Usual'!$A$1:$AE$19,W$10,FALSE),IF($E17="Bespoke",VLOOKUP($C17,$C$41:$AH$60,W$37,FALSE),0)))))))*(1-'High Level'!$F23))))))))</f>
        <v>0.89158903718967231</v>
      </c>
      <c r="X17" s="23">
        <f>(((((((IF($E17=2050,VLOOKUP($D17,'2050'!$A$1:$AE$19,X$10,FALSE),IF($E17=2045,VLOOKUP($D17,'2045'!$A$1:$AE$19,X$10,FALSE),IF($E17=2040,VLOOKUP($D17,'2040'!$A$1:$AE$19,X$10,FALSE),IF($E17=2035,VLOOKUP($D17,'2035'!$A$1:$AE$19,X$10,FALSE),IF($E17=2030,VLOOKUP($D17,'2030'!$A$1:$AE$19,X$10,FALSE),IF($E17="Business As Usual",VLOOKUP($D17,'Business As Usual'!$A$1:$AE$19,X$10,FALSE),IF($E17="Bespoke",VLOOKUP($C17,$C$41:$AH$60,X$37,FALSE),0)))))))*(1-'High Level'!$F23))))))))</f>
        <v>0.89730645562557476</v>
      </c>
      <c r="Y17" s="23">
        <f>(((((((IF($E17=2050,VLOOKUP($D17,'2050'!$A$1:$AE$19,Y$10,FALSE),IF($E17=2045,VLOOKUP($D17,'2045'!$A$1:$AE$19,Y$10,FALSE),IF($E17=2040,VLOOKUP($D17,'2040'!$A$1:$AE$19,Y$10,FALSE),IF($E17=2035,VLOOKUP($D17,'2035'!$A$1:$AE$19,Y$10,FALSE),IF($E17=2030,VLOOKUP($D17,'2030'!$A$1:$AE$19,Y$10,FALSE),IF($E17="Business As Usual",VLOOKUP($D17,'Business As Usual'!$A$1:$AE$19,Y$10,FALSE),IF($E17="Bespoke",VLOOKUP($C17,$C$41:$AH$60,Y$37,FALSE),0)))))))*(1-'High Level'!$F23))))))))</f>
        <v>0.92452298049119541</v>
      </c>
      <c r="Z17" s="23">
        <f>(((((((IF($E17=2050,VLOOKUP($D17,'2050'!$A$1:$AE$19,Z$10,FALSE),IF($E17=2045,VLOOKUP($D17,'2045'!$A$1:$AE$19,Z$10,FALSE),IF($E17=2040,VLOOKUP($D17,'2040'!$A$1:$AE$19,Z$10,FALSE),IF($E17=2035,VLOOKUP($D17,'2035'!$A$1:$AE$19,Z$10,FALSE),IF($E17=2030,VLOOKUP($D17,'2030'!$A$1:$AE$19,Z$10,FALSE),IF($E17="Business As Usual",VLOOKUP($D17,'Business As Usual'!$A$1:$AE$19,Z$10,FALSE),IF($E17="Bespoke",VLOOKUP($C17,$C$41:$AH$60,Z$37,FALSE),0)))))))*(1-'High Level'!$F23))))))))</f>
        <v>0.93055412494863532</v>
      </c>
      <c r="AA17" s="23">
        <f>(((((((IF($E17=2050,VLOOKUP($D17,'2050'!$A$1:$AE$19,AA$10,FALSE),IF($E17=2045,VLOOKUP($D17,'2045'!$A$1:$AE$19,AA$10,FALSE),IF($E17=2040,VLOOKUP($D17,'2040'!$A$1:$AE$19,AA$10,FALSE),IF($E17=2035,VLOOKUP($D17,'2035'!$A$1:$AE$19,AA$10,FALSE),IF($E17=2030,VLOOKUP($D17,'2030'!$A$1:$AE$19,AA$10,FALSE),IF($E17="Business As Usual",VLOOKUP($D17,'Business As Usual'!$A$1:$AE$19,AA$10,FALSE),IF($E17="Bespoke",VLOOKUP($C17,$C$41:$AH$60,AA$37,FALSE),0)))))))*(1-'High Level'!$F23))))))))</f>
        <v>0.93315340062909713</v>
      </c>
      <c r="AB17" s="23">
        <f>(((((((IF($E17=2050,VLOOKUP($D17,'2050'!$A$1:$AE$19,AB$10,FALSE),IF($E17=2045,VLOOKUP($D17,'2045'!$A$1:$AE$19,AB$10,FALSE),IF($E17=2040,VLOOKUP($D17,'2040'!$A$1:$AE$19,AB$10,FALSE),IF($E17=2035,VLOOKUP($D17,'2035'!$A$1:$AE$19,AB$10,FALSE),IF($E17=2030,VLOOKUP($D17,'2030'!$A$1:$AE$19,AB$10,FALSE),IF($E17="Business As Usual",VLOOKUP($D17,'Business As Usual'!$A$1:$AE$19,AB$10,FALSE),IF($E17="Bespoke",VLOOKUP($C17,$C$41:$AH$60,AB$37,FALSE),0)))))))*(1-'High Level'!$F23))))))))</f>
        <v>0.93664013771663879</v>
      </c>
      <c r="AC17" s="23">
        <f>(((((((IF($E17=2050,VLOOKUP($D17,'2050'!$A$1:$AE$19,AC$10,FALSE),IF($E17=2045,VLOOKUP($D17,'2045'!$A$1:$AE$19,AC$10,FALSE),IF($E17=2040,VLOOKUP($D17,'2040'!$A$1:$AE$19,AC$10,FALSE),IF($E17=2035,VLOOKUP($D17,'2035'!$A$1:$AE$19,AC$10,FALSE),IF($E17=2030,VLOOKUP($D17,'2030'!$A$1:$AE$19,AC$10,FALSE),IF($E17="Business As Usual",VLOOKUP($D17,'Business As Usual'!$A$1:$AE$19,AC$10,FALSE),IF($E17="Bespoke",VLOOKUP($C17,$C$41:$AH$60,AC$37,FALSE),0)))))))*(1-'High Level'!$F23))))))))</f>
        <v>0.95439112839592788</v>
      </c>
      <c r="AD17" s="23">
        <f>(((((((IF($E17=2050,VLOOKUP($D17,'2050'!$A$1:$AE$19,AD$10,FALSE),IF($E17=2045,VLOOKUP($D17,'2045'!$A$1:$AE$19,AD$10,FALSE),IF($E17=2040,VLOOKUP($D17,'2040'!$A$1:$AE$19,AD$10,FALSE),IF($E17=2035,VLOOKUP($D17,'2035'!$A$1:$AE$19,AD$10,FALSE),IF($E17=2030,VLOOKUP($D17,'2030'!$A$1:$AE$19,AD$10,FALSE),IF($E17="Business As Usual",VLOOKUP($D17,'Business As Usual'!$A$1:$AE$19,AD$10,FALSE),IF($E17="Bespoke",VLOOKUP($C17,$C$41:$AH$60,AD$37,FALSE),0)))))))*(1-'High Level'!$F23))))))))</f>
        <v>0.9594417737172708</v>
      </c>
      <c r="AE17" s="23">
        <f>(((((((IF($E17=2050,VLOOKUP($D17,'2050'!$A$1:$AE$19,AE$10,FALSE),IF($E17=2045,VLOOKUP($D17,'2045'!$A$1:$AE$19,AE$10,FALSE),IF($E17=2040,VLOOKUP($D17,'2040'!$A$1:$AE$19,AE$10,FALSE),IF($E17=2035,VLOOKUP($D17,'2035'!$A$1:$AE$19,AE$10,FALSE),IF($E17=2030,VLOOKUP($D17,'2030'!$A$1:$AE$19,AE$10,FALSE),IF($E17="Business As Usual",VLOOKUP($D17,'Business As Usual'!$A$1:$AE$19,AE$10,FALSE),IF($E17="Bespoke",VLOOKUP($C17,$C$41:$AH$60,AE$37,FALSE),0)))))))*(1-'High Level'!$F23))))))))</f>
        <v>0.96770727627100861</v>
      </c>
      <c r="AF17" s="23">
        <f>(((((((IF($E17=2050,VLOOKUP($D17,'2050'!$A$1:$AE$19,AF$10,FALSE),IF($E17=2045,VLOOKUP($D17,'2045'!$A$1:$AE$19,AF$10,FALSE),IF($E17=2040,VLOOKUP($D17,'2040'!$A$1:$AE$19,AF$10,FALSE),IF($E17=2035,VLOOKUP($D17,'2035'!$A$1:$AE$19,AF$10,FALSE),IF($E17=2030,VLOOKUP($D17,'2030'!$A$1:$AE$19,AF$10,FALSE),IF($E17="Business As Usual",VLOOKUP($D17,'Business As Usual'!$A$1:$AE$19,AF$10,FALSE),IF($E17="Bespoke",VLOOKUP($C17,$C$41:$AH$60,AF$37,FALSE),0)))))))*(1-'High Level'!$F23))))))))</f>
        <v>0.97004582514399162</v>
      </c>
      <c r="AG17" s="23">
        <f>(((((((IF($E17=2050,VLOOKUP($D17,'2050'!$A$1:$AE$19,AG$10,FALSE),IF($E17=2045,VLOOKUP($D17,'2045'!$A$1:$AE$19,AG$10,FALSE),IF($E17=2040,VLOOKUP($D17,'2040'!$A$1:$AE$19,AG$10,FALSE),IF($E17=2035,VLOOKUP($D17,'2035'!$A$1:$AE$19,AG$10,FALSE),IF($E17=2030,VLOOKUP($D17,'2030'!$A$1:$AE$19,AG$10,FALSE),IF($E17="Business As Usual",VLOOKUP($D17,'Business As Usual'!$A$1:$AE$19,AG$10,FALSE),IF($E17="Bespoke",VLOOKUP($C17,$C$41:$AH$60,AG$37,FALSE),0)))))))*(1-'High Level'!$F23))))))))</f>
        <v>0.97320874883297548</v>
      </c>
      <c r="AH17" s="23">
        <f>(((((((IF($E17=2050,VLOOKUP($D17,'2050'!$A$1:$AE$19,AH$10,FALSE),IF($E17=2045,VLOOKUP($D17,'2045'!$A$1:$AE$19,AH$10,FALSE),IF($E17=2040,VLOOKUP($D17,'2040'!$A$1:$AE$19,AH$10,FALSE),IF($E17=2035,VLOOKUP($D17,'2035'!$A$1:$AE$19,AH$10,FALSE),IF($E17=2030,VLOOKUP($D17,'2030'!$A$1:$AE$19,AH$10,FALSE),IF($E17="Business As Usual",VLOOKUP($D17,'Business As Usual'!$A$1:$AE$19,AH$10,FALSE),IF($E17="Bespoke",VLOOKUP($C17,$C$41:$AH$60,AH$37,FALSE),0)))))))*(1-'High Level'!$F23))))))))</f>
        <v>0.97575161326510729</v>
      </c>
    </row>
    <row r="18" spans="2:34" s="1" customFormat="1" x14ac:dyDescent="0.35">
      <c r="B18" s="18">
        <v>2</v>
      </c>
      <c r="C18" s="18" t="s">
        <v>15</v>
      </c>
      <c r="D18" s="18" t="s">
        <v>644</v>
      </c>
      <c r="E18" s="38">
        <v>2040</v>
      </c>
      <c r="F18" s="23">
        <f>(((((((IF($E18=2050,VLOOKUP($D18,'2050'!$A$1:$AE$19,F$10,FALSE),IF($E18=2045,VLOOKUP($D18,'2045'!$A$1:$AE$19,F$10,FALSE),IF($E18=2040,VLOOKUP($D18,'2040'!$A$1:$AE$19,F$10,FALSE),IF($E18=2035,VLOOKUP($D18,'2035'!$A$1:$AE$19,F$10,FALSE),IF($E18=2030,VLOOKUP($D18,'2030'!$A$1:$AE$19,F$10,FALSE),IF($E18="Business As Usual",VLOOKUP($D18,'Business As Usual'!$A$1:$AE$19,F$10,FALSE),IF($E18="Bespoke",VLOOKUP($C18,$C$41:$AH$60,F$37,FALSE),0)))))))*(1-'High Level'!$F24))))))))</f>
        <v>6.9999999999999951E-2</v>
      </c>
      <c r="G18" s="23">
        <f>(((((((IF($E18=2050,VLOOKUP($D18,'2050'!$A$1:$AE$19,G$10,FALSE),IF($E18=2045,VLOOKUP($D18,'2045'!$A$1:$AE$19,G$10,FALSE),IF($E18=2040,VLOOKUP($D18,'2040'!$A$1:$AE$19,G$10,FALSE),IF($E18=2035,VLOOKUP($D18,'2035'!$A$1:$AE$19,G$10,FALSE),IF($E18=2030,VLOOKUP($D18,'2030'!$A$1:$AE$19,G$10,FALSE),IF($E18="Business As Usual",VLOOKUP($D18,'Business As Usual'!$A$1:$AE$19,G$10,FALSE),IF($E18="Bespoke",VLOOKUP($C18,$C$41:$AH$60,G$37,FALSE),0)))))))*(1-'High Level'!$F24))))))))</f>
        <v>0.13999999999999996</v>
      </c>
      <c r="H18" s="23">
        <f>(((((((IF($E18=2050,VLOOKUP($D18,'2050'!$A$1:$AE$19,H$10,FALSE),IF($E18=2045,VLOOKUP($D18,'2045'!$A$1:$AE$19,H$10,FALSE),IF($E18=2040,VLOOKUP($D18,'2040'!$A$1:$AE$19,H$10,FALSE),IF($E18=2035,VLOOKUP($D18,'2035'!$A$1:$AE$19,H$10,FALSE),IF($E18=2030,VLOOKUP($D18,'2030'!$A$1:$AE$19,H$10,FALSE),IF($E18="Business As Usual",VLOOKUP($D18,'Business As Usual'!$A$1:$AE$19,H$10,FALSE),IF($E18="Bespoke",VLOOKUP($C18,$C$41:$AH$60,H$37,FALSE),0)))))))*(1-'High Level'!$F24))))))))</f>
        <v>0.20999999999999996</v>
      </c>
      <c r="I18" s="23">
        <f>(((((((IF($E18=2050,VLOOKUP($D18,'2050'!$A$1:$AE$19,I$10,FALSE),IF($E18=2045,VLOOKUP($D18,'2045'!$A$1:$AE$19,I$10,FALSE),IF($E18=2040,VLOOKUP($D18,'2040'!$A$1:$AE$19,I$10,FALSE),IF($E18=2035,VLOOKUP($D18,'2035'!$A$1:$AE$19,I$10,FALSE),IF($E18=2030,VLOOKUP($D18,'2030'!$A$1:$AE$19,I$10,FALSE),IF($E18="Business As Usual",VLOOKUP($D18,'Business As Usual'!$A$1:$AE$19,I$10,FALSE),IF($E18="Bespoke",VLOOKUP($C18,$C$41:$AH$60,I$37,FALSE),0)))))))*(1-'High Level'!$F24))))))))</f>
        <v>0.27999999999999997</v>
      </c>
      <c r="J18" s="23">
        <f>(((((((IF($E18=2050,VLOOKUP($D18,'2050'!$A$1:$AE$19,J$10,FALSE),IF($E18=2045,VLOOKUP($D18,'2045'!$A$1:$AE$19,J$10,FALSE),IF($E18=2040,VLOOKUP($D18,'2040'!$A$1:$AE$19,J$10,FALSE),IF($E18=2035,VLOOKUP($D18,'2035'!$A$1:$AE$19,J$10,FALSE),IF($E18=2030,VLOOKUP($D18,'2030'!$A$1:$AE$19,J$10,FALSE),IF($E18="Business As Usual",VLOOKUP($D18,'Business As Usual'!$A$1:$AE$19,J$10,FALSE),IF($E18="Bespoke",VLOOKUP($C18,$C$41:$AH$60,J$37,FALSE),0)))))))*(1-'High Level'!$F24))))))))</f>
        <v>0.35</v>
      </c>
      <c r="K18" s="23">
        <f>(((((((IF($E18=2050,VLOOKUP($D18,'2050'!$A$1:$AE$19,K$10,FALSE),IF($E18=2045,VLOOKUP($D18,'2045'!$A$1:$AE$19,K$10,FALSE),IF($E18=2040,VLOOKUP($D18,'2040'!$A$1:$AE$19,K$10,FALSE),IF($E18=2035,VLOOKUP($D18,'2035'!$A$1:$AE$19,K$10,FALSE),IF($E18=2030,VLOOKUP($D18,'2030'!$A$1:$AE$19,K$10,FALSE),IF($E18="Business As Usual",VLOOKUP($D18,'Business As Usual'!$A$1:$AE$19,K$10,FALSE),IF($E18="Bespoke",VLOOKUP($C18,$C$41:$AH$60,K$37,FALSE),0)))))))*(1-'High Level'!$F24))))))))</f>
        <v>0.46294878783143373</v>
      </c>
      <c r="L18" s="23">
        <f>(((((((IF($E18=2050,VLOOKUP($D18,'2050'!$A$1:$AE$19,L$10,FALSE),IF($E18=2045,VLOOKUP($D18,'2045'!$A$1:$AE$19,L$10,FALSE),IF($E18=2040,VLOOKUP($D18,'2040'!$A$1:$AE$19,L$10,FALSE),IF($E18=2035,VLOOKUP($D18,'2035'!$A$1:$AE$19,L$10,FALSE),IF($E18=2030,VLOOKUP($D18,'2030'!$A$1:$AE$19,L$10,FALSE),IF($E18="Business As Usual",VLOOKUP($D18,'Business As Usual'!$A$1:$AE$19,L$10,FALSE),IF($E18="Bespoke",VLOOKUP($C18,$C$41:$AH$60,L$37,FALSE),0)))))))*(1-'High Level'!$F24))))))))</f>
        <v>0.52219040955991891</v>
      </c>
      <c r="M18" s="23">
        <f>(((((((IF($E18=2050,VLOOKUP($D18,'2050'!$A$1:$AE$19,M$10,FALSE),IF($E18=2045,VLOOKUP($D18,'2045'!$A$1:$AE$19,M$10,FALSE),IF($E18=2040,VLOOKUP($D18,'2040'!$A$1:$AE$19,M$10,FALSE),IF($E18=2035,VLOOKUP($D18,'2035'!$A$1:$AE$19,M$10,FALSE),IF($E18=2030,VLOOKUP($D18,'2030'!$A$1:$AE$19,M$10,FALSE),IF($E18="Business As Usual",VLOOKUP($D18,'Business As Usual'!$A$1:$AE$19,M$10,FALSE),IF($E18="Bespoke",VLOOKUP($C18,$C$41:$AH$60,M$37,FALSE),0)))))))*(1-'High Level'!$F24))))))))</f>
        <v>0.54944458986647993</v>
      </c>
      <c r="N18" s="23">
        <f>(((((((IF($E18=2050,VLOOKUP($D18,'2050'!$A$1:$AE$19,N$10,FALSE),IF($E18=2045,VLOOKUP($D18,'2045'!$A$1:$AE$19,N$10,FALSE),IF($E18=2040,VLOOKUP($D18,'2040'!$A$1:$AE$19,N$10,FALSE),IF($E18=2035,VLOOKUP($D18,'2035'!$A$1:$AE$19,N$10,FALSE),IF($E18=2030,VLOOKUP($D18,'2030'!$A$1:$AE$19,N$10,FALSE),IF($E18="Business As Usual",VLOOKUP($D18,'Business As Usual'!$A$1:$AE$19,N$10,FALSE),IF($E18="Bespoke",VLOOKUP($C18,$C$41:$AH$60,N$37,FALSE),0)))))))*(1-'High Level'!$F24))))))))</f>
        <v>0.62679056088082685</v>
      </c>
      <c r="O18" s="23">
        <f>(((((((IF($E18=2050,VLOOKUP($D18,'2050'!$A$1:$AE$19,O$10,FALSE),IF($E18=2045,VLOOKUP($D18,'2045'!$A$1:$AE$19,O$10,FALSE),IF($E18=2040,VLOOKUP($D18,'2040'!$A$1:$AE$19,O$10,FALSE),IF($E18=2035,VLOOKUP($D18,'2035'!$A$1:$AE$19,O$10,FALSE),IF($E18=2030,VLOOKUP($D18,'2030'!$A$1:$AE$19,O$10,FALSE),IF($E18="Business As Usual",VLOOKUP($D18,'Business As Usual'!$A$1:$AE$19,O$10,FALSE),IF($E18="Bespoke",VLOOKUP($C18,$C$41:$AH$60,O$37,FALSE),0)))))))*(1-'High Level'!$F24))))))))</f>
        <v>0.6827546116891382</v>
      </c>
      <c r="P18" s="23">
        <f>(((((((IF($E18=2050,VLOOKUP($D18,'2050'!$A$1:$AE$19,P$10,FALSE),IF($E18=2045,VLOOKUP($D18,'2045'!$A$1:$AE$19,P$10,FALSE),IF($E18=2040,VLOOKUP($D18,'2040'!$A$1:$AE$19,P$10,FALSE),IF($E18=2035,VLOOKUP($D18,'2035'!$A$1:$AE$19,P$10,FALSE),IF($E18=2030,VLOOKUP($D18,'2030'!$A$1:$AE$19,P$10,FALSE),IF($E18="Business As Usual",VLOOKUP($D18,'Business As Usual'!$A$1:$AE$19,P$10,FALSE),IF($E18="Bespoke",VLOOKUP($C18,$C$41:$AH$60,P$37,FALSE),0)))))))*(1-'High Level'!$F24))))))))</f>
        <v>0.75678854388835404</v>
      </c>
      <c r="Q18" s="23">
        <f>(((((((IF($E18=2050,VLOOKUP($D18,'2050'!$A$1:$AE$19,Q$10,FALSE),IF($E18=2045,VLOOKUP($D18,'2045'!$A$1:$AE$19,Q$10,FALSE),IF($E18=2040,VLOOKUP($D18,'2040'!$A$1:$AE$19,Q$10,FALSE),IF($E18=2035,VLOOKUP($D18,'2035'!$A$1:$AE$19,Q$10,FALSE),IF($E18=2030,VLOOKUP($D18,'2030'!$A$1:$AE$19,Q$10,FALSE),IF($E18="Business As Usual",VLOOKUP($D18,'Business As Usual'!$A$1:$AE$19,Q$10,FALSE),IF($E18="Bespoke",VLOOKUP($C18,$C$41:$AH$60,Q$37,FALSE),0)))))))*(1-'High Level'!$F24))))))))</f>
        <v>0.80171835629053134</v>
      </c>
      <c r="R18" s="23">
        <f>(((((((IF($E18=2050,VLOOKUP($D18,'2050'!$A$1:$AE$19,R$10,FALSE),IF($E18=2045,VLOOKUP($D18,'2045'!$A$1:$AE$19,R$10,FALSE),IF($E18=2040,VLOOKUP($D18,'2040'!$A$1:$AE$19,R$10,FALSE),IF($E18=2035,VLOOKUP($D18,'2035'!$A$1:$AE$19,R$10,FALSE),IF($E18=2030,VLOOKUP($D18,'2030'!$A$1:$AE$19,R$10,FALSE),IF($E18="Business As Usual",VLOOKUP($D18,'Business As Usual'!$A$1:$AE$19,R$10,FALSE),IF($E18="Bespoke",VLOOKUP($C18,$C$41:$AH$60,R$37,FALSE),0)))))))*(1-'High Level'!$F24))))))))</f>
        <v>0.83899413600795536</v>
      </c>
      <c r="S18" s="23">
        <f>(((((((IF($E18=2050,VLOOKUP($D18,'2050'!$A$1:$AE$19,S$10,FALSE),IF($E18=2045,VLOOKUP($D18,'2045'!$A$1:$AE$19,S$10,FALSE),IF($E18=2040,VLOOKUP($D18,'2040'!$A$1:$AE$19,S$10,FALSE),IF($E18=2035,VLOOKUP($D18,'2035'!$A$1:$AE$19,S$10,FALSE),IF($E18=2030,VLOOKUP($D18,'2030'!$A$1:$AE$19,S$10,FALSE),IF($E18="Business As Usual",VLOOKUP($D18,'Business As Usual'!$A$1:$AE$19,S$10,FALSE),IF($E18="Bespoke",VLOOKUP($C18,$C$41:$AH$60,S$37,FALSE),0)))))))*(1-'High Level'!$F24))))))))</f>
        <v>0.87526177176570041</v>
      </c>
      <c r="T18" s="23">
        <f>(((((((IF($E18=2050,VLOOKUP($D18,'2050'!$A$1:$AE$19,T$10,FALSE),IF($E18=2045,VLOOKUP($D18,'2045'!$A$1:$AE$19,T$10,FALSE),IF($E18=2040,VLOOKUP($D18,'2040'!$A$1:$AE$19,T$10,FALSE),IF($E18=2035,VLOOKUP($D18,'2035'!$A$1:$AE$19,T$10,FALSE),IF($E18=2030,VLOOKUP($D18,'2030'!$A$1:$AE$19,T$10,FALSE),IF($E18="Business As Usual",VLOOKUP($D18,'Business As Usual'!$A$1:$AE$19,T$10,FALSE),IF($E18="Bespoke",VLOOKUP($C18,$C$41:$AH$60,T$37,FALSE),0)))))))*(1-'High Level'!$F24))))))))</f>
        <v>0.87903985069245316</v>
      </c>
      <c r="U18" s="23">
        <f>(((((((IF($E18=2050,VLOOKUP($D18,'2050'!$A$1:$AE$19,U$10,FALSE),IF($E18=2045,VLOOKUP($D18,'2045'!$A$1:$AE$19,U$10,FALSE),IF($E18=2040,VLOOKUP($D18,'2040'!$A$1:$AE$19,U$10,FALSE),IF($E18=2035,VLOOKUP($D18,'2035'!$A$1:$AE$19,U$10,FALSE),IF($E18=2030,VLOOKUP($D18,'2030'!$A$1:$AE$19,U$10,FALSE),IF($E18="Business As Usual",VLOOKUP($D18,'Business As Usual'!$A$1:$AE$19,U$10,FALSE),IF($E18="Bespoke",VLOOKUP($C18,$C$41:$AH$60,U$37,FALSE),0)))))))*(1-'High Level'!$F24))))))))</f>
        <v>0.88603728605918086</v>
      </c>
      <c r="V18" s="23">
        <f>(((((((IF($E18=2050,VLOOKUP($D18,'2050'!$A$1:$AE$19,V$10,FALSE),IF($E18=2045,VLOOKUP($D18,'2045'!$A$1:$AE$19,V$10,FALSE),IF($E18=2040,VLOOKUP($D18,'2040'!$A$1:$AE$19,V$10,FALSE),IF($E18=2035,VLOOKUP($D18,'2035'!$A$1:$AE$19,V$10,FALSE),IF($E18=2030,VLOOKUP($D18,'2030'!$A$1:$AE$19,V$10,FALSE),IF($E18="Business As Usual",VLOOKUP($D18,'Business As Usual'!$A$1:$AE$19,V$10,FALSE),IF($E18="Bespoke",VLOOKUP($C18,$C$41:$AH$60,V$37,FALSE),0)))))))*(1-'High Level'!$F24))))))))</f>
        <v>0.88889879390633808</v>
      </c>
      <c r="W18" s="23">
        <f>(((((((IF($E18=2050,VLOOKUP($D18,'2050'!$A$1:$AE$19,W$10,FALSE),IF($E18=2045,VLOOKUP($D18,'2045'!$A$1:$AE$19,W$10,FALSE),IF($E18=2040,VLOOKUP($D18,'2040'!$A$1:$AE$19,W$10,FALSE),IF($E18=2035,VLOOKUP($D18,'2035'!$A$1:$AE$19,W$10,FALSE),IF($E18=2030,VLOOKUP($D18,'2030'!$A$1:$AE$19,W$10,FALSE),IF($E18="Business As Usual",VLOOKUP($D18,'Business As Usual'!$A$1:$AE$19,W$10,FALSE),IF($E18="Bespoke",VLOOKUP($C18,$C$41:$AH$60,W$37,FALSE),0)))))))*(1-'High Level'!$F24))))))))</f>
        <v>0.89158903718967231</v>
      </c>
      <c r="X18" s="23">
        <f>(((((((IF($E18=2050,VLOOKUP($D18,'2050'!$A$1:$AE$19,X$10,FALSE),IF($E18=2045,VLOOKUP($D18,'2045'!$A$1:$AE$19,X$10,FALSE),IF($E18=2040,VLOOKUP($D18,'2040'!$A$1:$AE$19,X$10,FALSE),IF($E18=2035,VLOOKUP($D18,'2035'!$A$1:$AE$19,X$10,FALSE),IF($E18=2030,VLOOKUP($D18,'2030'!$A$1:$AE$19,X$10,FALSE),IF($E18="Business As Usual",VLOOKUP($D18,'Business As Usual'!$A$1:$AE$19,X$10,FALSE),IF($E18="Bespoke",VLOOKUP($C18,$C$41:$AH$60,X$37,FALSE),0)))))))*(1-'High Level'!$F24))))))))</f>
        <v>0.89730645562557476</v>
      </c>
      <c r="Y18" s="23">
        <f>(((((((IF($E18=2050,VLOOKUP($D18,'2050'!$A$1:$AE$19,Y$10,FALSE),IF($E18=2045,VLOOKUP($D18,'2045'!$A$1:$AE$19,Y$10,FALSE),IF($E18=2040,VLOOKUP($D18,'2040'!$A$1:$AE$19,Y$10,FALSE),IF($E18=2035,VLOOKUP($D18,'2035'!$A$1:$AE$19,Y$10,FALSE),IF($E18=2030,VLOOKUP($D18,'2030'!$A$1:$AE$19,Y$10,FALSE),IF($E18="Business As Usual",VLOOKUP($D18,'Business As Usual'!$A$1:$AE$19,Y$10,FALSE),IF($E18="Bespoke",VLOOKUP($C18,$C$41:$AH$60,Y$37,FALSE),0)))))))*(1-'High Level'!$F24))))))))</f>
        <v>0.92452298049119541</v>
      </c>
      <c r="Z18" s="23">
        <f>(((((((IF($E18=2050,VLOOKUP($D18,'2050'!$A$1:$AE$19,Z$10,FALSE),IF($E18=2045,VLOOKUP($D18,'2045'!$A$1:$AE$19,Z$10,FALSE),IF($E18=2040,VLOOKUP($D18,'2040'!$A$1:$AE$19,Z$10,FALSE),IF($E18=2035,VLOOKUP($D18,'2035'!$A$1:$AE$19,Z$10,FALSE),IF($E18=2030,VLOOKUP($D18,'2030'!$A$1:$AE$19,Z$10,FALSE),IF($E18="Business As Usual",VLOOKUP($D18,'Business As Usual'!$A$1:$AE$19,Z$10,FALSE),IF($E18="Bespoke",VLOOKUP($C18,$C$41:$AH$60,Z$37,FALSE),0)))))))*(1-'High Level'!$F24))))))))</f>
        <v>0.93055412494863532</v>
      </c>
      <c r="AA18" s="23">
        <f>(((((((IF($E18=2050,VLOOKUP($D18,'2050'!$A$1:$AE$19,AA$10,FALSE),IF($E18=2045,VLOOKUP($D18,'2045'!$A$1:$AE$19,AA$10,FALSE),IF($E18=2040,VLOOKUP($D18,'2040'!$A$1:$AE$19,AA$10,FALSE),IF($E18=2035,VLOOKUP($D18,'2035'!$A$1:$AE$19,AA$10,FALSE),IF($E18=2030,VLOOKUP($D18,'2030'!$A$1:$AE$19,AA$10,FALSE),IF($E18="Business As Usual",VLOOKUP($D18,'Business As Usual'!$A$1:$AE$19,AA$10,FALSE),IF($E18="Bespoke",VLOOKUP($C18,$C$41:$AH$60,AA$37,FALSE),0)))))))*(1-'High Level'!$F24))))))))</f>
        <v>0.93315340062909713</v>
      </c>
      <c r="AB18" s="23">
        <f>(((((((IF($E18=2050,VLOOKUP($D18,'2050'!$A$1:$AE$19,AB$10,FALSE),IF($E18=2045,VLOOKUP($D18,'2045'!$A$1:$AE$19,AB$10,FALSE),IF($E18=2040,VLOOKUP($D18,'2040'!$A$1:$AE$19,AB$10,FALSE),IF($E18=2035,VLOOKUP($D18,'2035'!$A$1:$AE$19,AB$10,FALSE),IF($E18=2030,VLOOKUP($D18,'2030'!$A$1:$AE$19,AB$10,FALSE),IF($E18="Business As Usual",VLOOKUP($D18,'Business As Usual'!$A$1:$AE$19,AB$10,FALSE),IF($E18="Bespoke",VLOOKUP($C18,$C$41:$AH$60,AB$37,FALSE),0)))))))*(1-'High Level'!$F24))))))))</f>
        <v>0.93664013771663879</v>
      </c>
      <c r="AC18" s="23">
        <f>(((((((IF($E18=2050,VLOOKUP($D18,'2050'!$A$1:$AE$19,AC$10,FALSE),IF($E18=2045,VLOOKUP($D18,'2045'!$A$1:$AE$19,AC$10,FALSE),IF($E18=2040,VLOOKUP($D18,'2040'!$A$1:$AE$19,AC$10,FALSE),IF($E18=2035,VLOOKUP($D18,'2035'!$A$1:$AE$19,AC$10,FALSE),IF($E18=2030,VLOOKUP($D18,'2030'!$A$1:$AE$19,AC$10,FALSE),IF($E18="Business As Usual",VLOOKUP($D18,'Business As Usual'!$A$1:$AE$19,AC$10,FALSE),IF($E18="Bespoke",VLOOKUP($C18,$C$41:$AH$60,AC$37,FALSE),0)))))))*(1-'High Level'!$F24))))))))</f>
        <v>0.95439112839592788</v>
      </c>
      <c r="AD18" s="23">
        <f>(((((((IF($E18=2050,VLOOKUP($D18,'2050'!$A$1:$AE$19,AD$10,FALSE),IF($E18=2045,VLOOKUP($D18,'2045'!$A$1:$AE$19,AD$10,FALSE),IF($E18=2040,VLOOKUP($D18,'2040'!$A$1:$AE$19,AD$10,FALSE),IF($E18=2035,VLOOKUP($D18,'2035'!$A$1:$AE$19,AD$10,FALSE),IF($E18=2030,VLOOKUP($D18,'2030'!$A$1:$AE$19,AD$10,FALSE),IF($E18="Business As Usual",VLOOKUP($D18,'Business As Usual'!$A$1:$AE$19,AD$10,FALSE),IF($E18="Bespoke",VLOOKUP($C18,$C$41:$AH$60,AD$37,FALSE),0)))))))*(1-'High Level'!$F24))))))))</f>
        <v>0.9594417737172708</v>
      </c>
      <c r="AE18" s="23">
        <f>(((((((IF($E18=2050,VLOOKUP($D18,'2050'!$A$1:$AE$19,AE$10,FALSE),IF($E18=2045,VLOOKUP($D18,'2045'!$A$1:$AE$19,AE$10,FALSE),IF($E18=2040,VLOOKUP($D18,'2040'!$A$1:$AE$19,AE$10,FALSE),IF($E18=2035,VLOOKUP($D18,'2035'!$A$1:$AE$19,AE$10,FALSE),IF($E18=2030,VLOOKUP($D18,'2030'!$A$1:$AE$19,AE$10,FALSE),IF($E18="Business As Usual",VLOOKUP($D18,'Business As Usual'!$A$1:$AE$19,AE$10,FALSE),IF($E18="Bespoke",VLOOKUP($C18,$C$41:$AH$60,AE$37,FALSE),0)))))))*(1-'High Level'!$F24))))))))</f>
        <v>0.96770727627100861</v>
      </c>
      <c r="AF18" s="23">
        <f>(((((((IF($E18=2050,VLOOKUP($D18,'2050'!$A$1:$AE$19,AF$10,FALSE),IF($E18=2045,VLOOKUP($D18,'2045'!$A$1:$AE$19,AF$10,FALSE),IF($E18=2040,VLOOKUP($D18,'2040'!$A$1:$AE$19,AF$10,FALSE),IF($E18=2035,VLOOKUP($D18,'2035'!$A$1:$AE$19,AF$10,FALSE),IF($E18=2030,VLOOKUP($D18,'2030'!$A$1:$AE$19,AF$10,FALSE),IF($E18="Business As Usual",VLOOKUP($D18,'Business As Usual'!$A$1:$AE$19,AF$10,FALSE),IF($E18="Bespoke",VLOOKUP($C18,$C$41:$AH$60,AF$37,FALSE),0)))))))*(1-'High Level'!$F24))))))))</f>
        <v>0.97004582514399162</v>
      </c>
      <c r="AG18" s="23">
        <f>(((((((IF($E18=2050,VLOOKUP($D18,'2050'!$A$1:$AE$19,AG$10,FALSE),IF($E18=2045,VLOOKUP($D18,'2045'!$A$1:$AE$19,AG$10,FALSE),IF($E18=2040,VLOOKUP($D18,'2040'!$A$1:$AE$19,AG$10,FALSE),IF($E18=2035,VLOOKUP($D18,'2035'!$A$1:$AE$19,AG$10,FALSE),IF($E18=2030,VLOOKUP($D18,'2030'!$A$1:$AE$19,AG$10,FALSE),IF($E18="Business As Usual",VLOOKUP($D18,'Business As Usual'!$A$1:$AE$19,AG$10,FALSE),IF($E18="Bespoke",VLOOKUP($C18,$C$41:$AH$60,AG$37,FALSE),0)))))))*(1-'High Level'!$F24))))))))</f>
        <v>0.97320874883297548</v>
      </c>
      <c r="AH18" s="23">
        <f>(((((((IF($E18=2050,VLOOKUP($D18,'2050'!$A$1:$AE$19,AH$10,FALSE),IF($E18=2045,VLOOKUP($D18,'2045'!$A$1:$AE$19,AH$10,FALSE),IF($E18=2040,VLOOKUP($D18,'2040'!$A$1:$AE$19,AH$10,FALSE),IF($E18=2035,VLOOKUP($D18,'2035'!$A$1:$AE$19,AH$10,FALSE),IF($E18=2030,VLOOKUP($D18,'2030'!$A$1:$AE$19,AH$10,FALSE),IF($E18="Business As Usual",VLOOKUP($D18,'Business As Usual'!$A$1:$AE$19,AH$10,FALSE),IF($E18="Bespoke",VLOOKUP($C18,$C$41:$AH$60,AH$37,FALSE),0)))))))*(1-'High Level'!$F24))))))))</f>
        <v>0.97575161326510729</v>
      </c>
    </row>
    <row r="19" spans="2:34" s="1" customFormat="1" x14ac:dyDescent="0.35">
      <c r="B19" s="18">
        <v>2</v>
      </c>
      <c r="C19" s="18" t="s">
        <v>16</v>
      </c>
      <c r="D19" s="18" t="s">
        <v>644</v>
      </c>
      <c r="E19" s="38">
        <v>2040</v>
      </c>
      <c r="F19" s="23">
        <f>(((((((IF($E19=2050,VLOOKUP($D19,'2050'!$A$1:$AE$19,F$10,FALSE),IF($E19=2045,VLOOKUP($D19,'2045'!$A$1:$AE$19,F$10,FALSE),IF($E19=2040,VLOOKUP($D19,'2040'!$A$1:$AE$19,F$10,FALSE),IF($E19=2035,VLOOKUP($D19,'2035'!$A$1:$AE$19,F$10,FALSE),IF($E19=2030,VLOOKUP($D19,'2030'!$A$1:$AE$19,F$10,FALSE),IF($E19="Business As Usual",VLOOKUP($D19,'Business As Usual'!$A$1:$AE$19,F$10,FALSE),IF($E19="Bespoke",VLOOKUP($C19,$C$41:$AH$60,F$37,FALSE),0)))))))*(1-'High Level'!$F25))))))))</f>
        <v>6.9999999999999951E-2</v>
      </c>
      <c r="G19" s="23">
        <f>(((((((IF($E19=2050,VLOOKUP($D19,'2050'!$A$1:$AE$19,G$10,FALSE),IF($E19=2045,VLOOKUP($D19,'2045'!$A$1:$AE$19,G$10,FALSE),IF($E19=2040,VLOOKUP($D19,'2040'!$A$1:$AE$19,G$10,FALSE),IF($E19=2035,VLOOKUP($D19,'2035'!$A$1:$AE$19,G$10,FALSE),IF($E19=2030,VLOOKUP($D19,'2030'!$A$1:$AE$19,G$10,FALSE),IF($E19="Business As Usual",VLOOKUP($D19,'Business As Usual'!$A$1:$AE$19,G$10,FALSE),IF($E19="Bespoke",VLOOKUP($C19,$C$41:$AH$60,G$37,FALSE),0)))))))*(1-'High Level'!$F25))))))))</f>
        <v>0.13999999999999996</v>
      </c>
      <c r="H19" s="23">
        <f>(((((((IF($E19=2050,VLOOKUP($D19,'2050'!$A$1:$AE$19,H$10,FALSE),IF($E19=2045,VLOOKUP($D19,'2045'!$A$1:$AE$19,H$10,FALSE),IF($E19=2040,VLOOKUP($D19,'2040'!$A$1:$AE$19,H$10,FALSE),IF($E19=2035,VLOOKUP($D19,'2035'!$A$1:$AE$19,H$10,FALSE),IF($E19=2030,VLOOKUP($D19,'2030'!$A$1:$AE$19,H$10,FALSE),IF($E19="Business As Usual",VLOOKUP($D19,'Business As Usual'!$A$1:$AE$19,H$10,FALSE),IF($E19="Bespoke",VLOOKUP($C19,$C$41:$AH$60,H$37,FALSE),0)))))))*(1-'High Level'!$F25))))))))</f>
        <v>0.20999999999999996</v>
      </c>
      <c r="I19" s="23">
        <f>(((((((IF($E19=2050,VLOOKUP($D19,'2050'!$A$1:$AE$19,I$10,FALSE),IF($E19=2045,VLOOKUP($D19,'2045'!$A$1:$AE$19,I$10,FALSE),IF($E19=2040,VLOOKUP($D19,'2040'!$A$1:$AE$19,I$10,FALSE),IF($E19=2035,VLOOKUP($D19,'2035'!$A$1:$AE$19,I$10,FALSE),IF($E19=2030,VLOOKUP($D19,'2030'!$A$1:$AE$19,I$10,FALSE),IF($E19="Business As Usual",VLOOKUP($D19,'Business As Usual'!$A$1:$AE$19,I$10,FALSE),IF($E19="Bespoke",VLOOKUP($C19,$C$41:$AH$60,I$37,FALSE),0)))))))*(1-'High Level'!$F25))))))))</f>
        <v>0.27999999999999997</v>
      </c>
      <c r="J19" s="23">
        <f>(((((((IF($E19=2050,VLOOKUP($D19,'2050'!$A$1:$AE$19,J$10,FALSE),IF($E19=2045,VLOOKUP($D19,'2045'!$A$1:$AE$19,J$10,FALSE),IF($E19=2040,VLOOKUP($D19,'2040'!$A$1:$AE$19,J$10,FALSE),IF($E19=2035,VLOOKUP($D19,'2035'!$A$1:$AE$19,J$10,FALSE),IF($E19=2030,VLOOKUP($D19,'2030'!$A$1:$AE$19,J$10,FALSE),IF($E19="Business As Usual",VLOOKUP($D19,'Business As Usual'!$A$1:$AE$19,J$10,FALSE),IF($E19="Bespoke",VLOOKUP($C19,$C$41:$AH$60,J$37,FALSE),0)))))))*(1-'High Level'!$F25))))))))</f>
        <v>0.35</v>
      </c>
      <c r="K19" s="23">
        <f>(((((((IF($E19=2050,VLOOKUP($D19,'2050'!$A$1:$AE$19,K$10,FALSE),IF($E19=2045,VLOOKUP($D19,'2045'!$A$1:$AE$19,K$10,FALSE),IF($E19=2040,VLOOKUP($D19,'2040'!$A$1:$AE$19,K$10,FALSE),IF($E19=2035,VLOOKUP($D19,'2035'!$A$1:$AE$19,K$10,FALSE),IF($E19=2030,VLOOKUP($D19,'2030'!$A$1:$AE$19,K$10,FALSE),IF($E19="Business As Usual",VLOOKUP($D19,'Business As Usual'!$A$1:$AE$19,K$10,FALSE),IF($E19="Bespoke",VLOOKUP($C19,$C$41:$AH$60,K$37,FALSE),0)))))))*(1-'High Level'!$F25))))))))</f>
        <v>0.46294878783143373</v>
      </c>
      <c r="L19" s="23">
        <f>(((((((IF($E19=2050,VLOOKUP($D19,'2050'!$A$1:$AE$19,L$10,FALSE),IF($E19=2045,VLOOKUP($D19,'2045'!$A$1:$AE$19,L$10,FALSE),IF($E19=2040,VLOOKUP($D19,'2040'!$A$1:$AE$19,L$10,FALSE),IF($E19=2035,VLOOKUP($D19,'2035'!$A$1:$AE$19,L$10,FALSE),IF($E19=2030,VLOOKUP($D19,'2030'!$A$1:$AE$19,L$10,FALSE),IF($E19="Business As Usual",VLOOKUP($D19,'Business As Usual'!$A$1:$AE$19,L$10,FALSE),IF($E19="Bespoke",VLOOKUP($C19,$C$41:$AH$60,L$37,FALSE),0)))))))*(1-'High Level'!$F25))))))))</f>
        <v>0.52219040955991891</v>
      </c>
      <c r="M19" s="23">
        <f>(((((((IF($E19=2050,VLOOKUP($D19,'2050'!$A$1:$AE$19,M$10,FALSE),IF($E19=2045,VLOOKUP($D19,'2045'!$A$1:$AE$19,M$10,FALSE),IF($E19=2040,VLOOKUP($D19,'2040'!$A$1:$AE$19,M$10,FALSE),IF($E19=2035,VLOOKUP($D19,'2035'!$A$1:$AE$19,M$10,FALSE),IF($E19=2030,VLOOKUP($D19,'2030'!$A$1:$AE$19,M$10,FALSE),IF($E19="Business As Usual",VLOOKUP($D19,'Business As Usual'!$A$1:$AE$19,M$10,FALSE),IF($E19="Bespoke",VLOOKUP($C19,$C$41:$AH$60,M$37,FALSE),0)))))))*(1-'High Level'!$F25))))))))</f>
        <v>0.54944458986647993</v>
      </c>
      <c r="N19" s="23">
        <f>(((((((IF($E19=2050,VLOOKUP($D19,'2050'!$A$1:$AE$19,N$10,FALSE),IF($E19=2045,VLOOKUP($D19,'2045'!$A$1:$AE$19,N$10,FALSE),IF($E19=2040,VLOOKUP($D19,'2040'!$A$1:$AE$19,N$10,FALSE),IF($E19=2035,VLOOKUP($D19,'2035'!$A$1:$AE$19,N$10,FALSE),IF($E19=2030,VLOOKUP($D19,'2030'!$A$1:$AE$19,N$10,FALSE),IF($E19="Business As Usual",VLOOKUP($D19,'Business As Usual'!$A$1:$AE$19,N$10,FALSE),IF($E19="Bespoke",VLOOKUP($C19,$C$41:$AH$60,N$37,FALSE),0)))))))*(1-'High Level'!$F25))))))))</f>
        <v>0.62679056088082685</v>
      </c>
      <c r="O19" s="23">
        <f>(((((((IF($E19=2050,VLOOKUP($D19,'2050'!$A$1:$AE$19,O$10,FALSE),IF($E19=2045,VLOOKUP($D19,'2045'!$A$1:$AE$19,O$10,FALSE),IF($E19=2040,VLOOKUP($D19,'2040'!$A$1:$AE$19,O$10,FALSE),IF($E19=2035,VLOOKUP($D19,'2035'!$A$1:$AE$19,O$10,FALSE),IF($E19=2030,VLOOKUP($D19,'2030'!$A$1:$AE$19,O$10,FALSE),IF($E19="Business As Usual",VLOOKUP($D19,'Business As Usual'!$A$1:$AE$19,O$10,FALSE),IF($E19="Bespoke",VLOOKUP($C19,$C$41:$AH$60,O$37,FALSE),0)))))))*(1-'High Level'!$F25))))))))</f>
        <v>0.6827546116891382</v>
      </c>
      <c r="P19" s="23">
        <f>(((((((IF($E19=2050,VLOOKUP($D19,'2050'!$A$1:$AE$19,P$10,FALSE),IF($E19=2045,VLOOKUP($D19,'2045'!$A$1:$AE$19,P$10,FALSE),IF($E19=2040,VLOOKUP($D19,'2040'!$A$1:$AE$19,P$10,FALSE),IF($E19=2035,VLOOKUP($D19,'2035'!$A$1:$AE$19,P$10,FALSE),IF($E19=2030,VLOOKUP($D19,'2030'!$A$1:$AE$19,P$10,FALSE),IF($E19="Business As Usual",VLOOKUP($D19,'Business As Usual'!$A$1:$AE$19,P$10,FALSE),IF($E19="Bespoke",VLOOKUP($C19,$C$41:$AH$60,P$37,FALSE),0)))))))*(1-'High Level'!$F25))))))))</f>
        <v>0.75678854388835404</v>
      </c>
      <c r="Q19" s="23">
        <f>(((((((IF($E19=2050,VLOOKUP($D19,'2050'!$A$1:$AE$19,Q$10,FALSE),IF($E19=2045,VLOOKUP($D19,'2045'!$A$1:$AE$19,Q$10,FALSE),IF($E19=2040,VLOOKUP($D19,'2040'!$A$1:$AE$19,Q$10,FALSE),IF($E19=2035,VLOOKUP($D19,'2035'!$A$1:$AE$19,Q$10,FALSE),IF($E19=2030,VLOOKUP($D19,'2030'!$A$1:$AE$19,Q$10,FALSE),IF($E19="Business As Usual",VLOOKUP($D19,'Business As Usual'!$A$1:$AE$19,Q$10,FALSE),IF($E19="Bespoke",VLOOKUP($C19,$C$41:$AH$60,Q$37,FALSE),0)))))))*(1-'High Level'!$F25))))))))</f>
        <v>0.80171835629053134</v>
      </c>
      <c r="R19" s="23">
        <f>(((((((IF($E19=2050,VLOOKUP($D19,'2050'!$A$1:$AE$19,R$10,FALSE),IF($E19=2045,VLOOKUP($D19,'2045'!$A$1:$AE$19,R$10,FALSE),IF($E19=2040,VLOOKUP($D19,'2040'!$A$1:$AE$19,R$10,FALSE),IF($E19=2035,VLOOKUP($D19,'2035'!$A$1:$AE$19,R$10,FALSE),IF($E19=2030,VLOOKUP($D19,'2030'!$A$1:$AE$19,R$10,FALSE),IF($E19="Business As Usual",VLOOKUP($D19,'Business As Usual'!$A$1:$AE$19,R$10,FALSE),IF($E19="Bespoke",VLOOKUP($C19,$C$41:$AH$60,R$37,FALSE),0)))))))*(1-'High Level'!$F25))))))))</f>
        <v>0.83899413600795536</v>
      </c>
      <c r="S19" s="23">
        <f>(((((((IF($E19=2050,VLOOKUP($D19,'2050'!$A$1:$AE$19,S$10,FALSE),IF($E19=2045,VLOOKUP($D19,'2045'!$A$1:$AE$19,S$10,FALSE),IF($E19=2040,VLOOKUP($D19,'2040'!$A$1:$AE$19,S$10,FALSE),IF($E19=2035,VLOOKUP($D19,'2035'!$A$1:$AE$19,S$10,FALSE),IF($E19=2030,VLOOKUP($D19,'2030'!$A$1:$AE$19,S$10,FALSE),IF($E19="Business As Usual",VLOOKUP($D19,'Business As Usual'!$A$1:$AE$19,S$10,FALSE),IF($E19="Bespoke",VLOOKUP($C19,$C$41:$AH$60,S$37,FALSE),0)))))))*(1-'High Level'!$F25))))))))</f>
        <v>0.87526177176570041</v>
      </c>
      <c r="T19" s="23">
        <f>(((((((IF($E19=2050,VLOOKUP($D19,'2050'!$A$1:$AE$19,T$10,FALSE),IF($E19=2045,VLOOKUP($D19,'2045'!$A$1:$AE$19,T$10,FALSE),IF($E19=2040,VLOOKUP($D19,'2040'!$A$1:$AE$19,T$10,FALSE),IF($E19=2035,VLOOKUP($D19,'2035'!$A$1:$AE$19,T$10,FALSE),IF($E19=2030,VLOOKUP($D19,'2030'!$A$1:$AE$19,T$10,FALSE),IF($E19="Business As Usual",VLOOKUP($D19,'Business As Usual'!$A$1:$AE$19,T$10,FALSE),IF($E19="Bespoke",VLOOKUP($C19,$C$41:$AH$60,T$37,FALSE),0)))))))*(1-'High Level'!$F25))))))))</f>
        <v>0.87903985069245316</v>
      </c>
      <c r="U19" s="23">
        <f>(((((((IF($E19=2050,VLOOKUP($D19,'2050'!$A$1:$AE$19,U$10,FALSE),IF($E19=2045,VLOOKUP($D19,'2045'!$A$1:$AE$19,U$10,FALSE),IF($E19=2040,VLOOKUP($D19,'2040'!$A$1:$AE$19,U$10,FALSE),IF($E19=2035,VLOOKUP($D19,'2035'!$A$1:$AE$19,U$10,FALSE),IF($E19=2030,VLOOKUP($D19,'2030'!$A$1:$AE$19,U$10,FALSE),IF($E19="Business As Usual",VLOOKUP($D19,'Business As Usual'!$A$1:$AE$19,U$10,FALSE),IF($E19="Bespoke",VLOOKUP($C19,$C$41:$AH$60,U$37,FALSE),0)))))))*(1-'High Level'!$F25))))))))</f>
        <v>0.88603728605918086</v>
      </c>
      <c r="V19" s="23">
        <f>(((((((IF($E19=2050,VLOOKUP($D19,'2050'!$A$1:$AE$19,V$10,FALSE),IF($E19=2045,VLOOKUP($D19,'2045'!$A$1:$AE$19,V$10,FALSE),IF($E19=2040,VLOOKUP($D19,'2040'!$A$1:$AE$19,V$10,FALSE),IF($E19=2035,VLOOKUP($D19,'2035'!$A$1:$AE$19,V$10,FALSE),IF($E19=2030,VLOOKUP($D19,'2030'!$A$1:$AE$19,V$10,FALSE),IF($E19="Business As Usual",VLOOKUP($D19,'Business As Usual'!$A$1:$AE$19,V$10,FALSE),IF($E19="Bespoke",VLOOKUP($C19,$C$41:$AH$60,V$37,FALSE),0)))))))*(1-'High Level'!$F25))))))))</f>
        <v>0.88889879390633808</v>
      </c>
      <c r="W19" s="23">
        <f>(((((((IF($E19=2050,VLOOKUP($D19,'2050'!$A$1:$AE$19,W$10,FALSE),IF($E19=2045,VLOOKUP($D19,'2045'!$A$1:$AE$19,W$10,FALSE),IF($E19=2040,VLOOKUP($D19,'2040'!$A$1:$AE$19,W$10,FALSE),IF($E19=2035,VLOOKUP($D19,'2035'!$A$1:$AE$19,W$10,FALSE),IF($E19=2030,VLOOKUP($D19,'2030'!$A$1:$AE$19,W$10,FALSE),IF($E19="Business As Usual",VLOOKUP($D19,'Business As Usual'!$A$1:$AE$19,W$10,FALSE),IF($E19="Bespoke",VLOOKUP($C19,$C$41:$AH$60,W$37,FALSE),0)))))))*(1-'High Level'!$F25))))))))</f>
        <v>0.89158903718967231</v>
      </c>
      <c r="X19" s="23">
        <f>(((((((IF($E19=2050,VLOOKUP($D19,'2050'!$A$1:$AE$19,X$10,FALSE),IF($E19=2045,VLOOKUP($D19,'2045'!$A$1:$AE$19,X$10,FALSE),IF($E19=2040,VLOOKUP($D19,'2040'!$A$1:$AE$19,X$10,FALSE),IF($E19=2035,VLOOKUP($D19,'2035'!$A$1:$AE$19,X$10,FALSE),IF($E19=2030,VLOOKUP($D19,'2030'!$A$1:$AE$19,X$10,FALSE),IF($E19="Business As Usual",VLOOKUP($D19,'Business As Usual'!$A$1:$AE$19,X$10,FALSE),IF($E19="Bespoke",VLOOKUP($C19,$C$41:$AH$60,X$37,FALSE),0)))))))*(1-'High Level'!$F25))))))))</f>
        <v>0.89730645562557476</v>
      </c>
      <c r="Y19" s="23">
        <f>(((((((IF($E19=2050,VLOOKUP($D19,'2050'!$A$1:$AE$19,Y$10,FALSE),IF($E19=2045,VLOOKUP($D19,'2045'!$A$1:$AE$19,Y$10,FALSE),IF($E19=2040,VLOOKUP($D19,'2040'!$A$1:$AE$19,Y$10,FALSE),IF($E19=2035,VLOOKUP($D19,'2035'!$A$1:$AE$19,Y$10,FALSE),IF($E19=2030,VLOOKUP($D19,'2030'!$A$1:$AE$19,Y$10,FALSE),IF($E19="Business As Usual",VLOOKUP($D19,'Business As Usual'!$A$1:$AE$19,Y$10,FALSE),IF($E19="Bespoke",VLOOKUP($C19,$C$41:$AH$60,Y$37,FALSE),0)))))))*(1-'High Level'!$F25))))))))</f>
        <v>0.92452298049119541</v>
      </c>
      <c r="Z19" s="23">
        <f>(((((((IF($E19=2050,VLOOKUP($D19,'2050'!$A$1:$AE$19,Z$10,FALSE),IF($E19=2045,VLOOKUP($D19,'2045'!$A$1:$AE$19,Z$10,FALSE),IF($E19=2040,VLOOKUP($D19,'2040'!$A$1:$AE$19,Z$10,FALSE),IF($E19=2035,VLOOKUP($D19,'2035'!$A$1:$AE$19,Z$10,FALSE),IF($E19=2030,VLOOKUP($D19,'2030'!$A$1:$AE$19,Z$10,FALSE),IF($E19="Business As Usual",VLOOKUP($D19,'Business As Usual'!$A$1:$AE$19,Z$10,FALSE),IF($E19="Bespoke",VLOOKUP($C19,$C$41:$AH$60,Z$37,FALSE),0)))))))*(1-'High Level'!$F25))))))))</f>
        <v>0.93055412494863532</v>
      </c>
      <c r="AA19" s="23">
        <f>(((((((IF($E19=2050,VLOOKUP($D19,'2050'!$A$1:$AE$19,AA$10,FALSE),IF($E19=2045,VLOOKUP($D19,'2045'!$A$1:$AE$19,AA$10,FALSE),IF($E19=2040,VLOOKUP($D19,'2040'!$A$1:$AE$19,AA$10,FALSE),IF($E19=2035,VLOOKUP($D19,'2035'!$A$1:$AE$19,AA$10,FALSE),IF($E19=2030,VLOOKUP($D19,'2030'!$A$1:$AE$19,AA$10,FALSE),IF($E19="Business As Usual",VLOOKUP($D19,'Business As Usual'!$A$1:$AE$19,AA$10,FALSE),IF($E19="Bespoke",VLOOKUP($C19,$C$41:$AH$60,AA$37,FALSE),0)))))))*(1-'High Level'!$F25))))))))</f>
        <v>0.93315340062909713</v>
      </c>
      <c r="AB19" s="23">
        <f>(((((((IF($E19=2050,VLOOKUP($D19,'2050'!$A$1:$AE$19,AB$10,FALSE),IF($E19=2045,VLOOKUP($D19,'2045'!$A$1:$AE$19,AB$10,FALSE),IF($E19=2040,VLOOKUP($D19,'2040'!$A$1:$AE$19,AB$10,FALSE),IF($E19=2035,VLOOKUP($D19,'2035'!$A$1:$AE$19,AB$10,FALSE),IF($E19=2030,VLOOKUP($D19,'2030'!$A$1:$AE$19,AB$10,FALSE),IF($E19="Business As Usual",VLOOKUP($D19,'Business As Usual'!$A$1:$AE$19,AB$10,FALSE),IF($E19="Bespoke",VLOOKUP($C19,$C$41:$AH$60,AB$37,FALSE),0)))))))*(1-'High Level'!$F25))))))))</f>
        <v>0.93664013771663879</v>
      </c>
      <c r="AC19" s="23">
        <f>(((((((IF($E19=2050,VLOOKUP($D19,'2050'!$A$1:$AE$19,AC$10,FALSE),IF($E19=2045,VLOOKUP($D19,'2045'!$A$1:$AE$19,AC$10,FALSE),IF($E19=2040,VLOOKUP($D19,'2040'!$A$1:$AE$19,AC$10,FALSE),IF($E19=2035,VLOOKUP($D19,'2035'!$A$1:$AE$19,AC$10,FALSE),IF($E19=2030,VLOOKUP($D19,'2030'!$A$1:$AE$19,AC$10,FALSE),IF($E19="Business As Usual",VLOOKUP($D19,'Business As Usual'!$A$1:$AE$19,AC$10,FALSE),IF($E19="Bespoke",VLOOKUP($C19,$C$41:$AH$60,AC$37,FALSE),0)))))))*(1-'High Level'!$F25))))))))</f>
        <v>0.95439112839592788</v>
      </c>
      <c r="AD19" s="23">
        <f>(((((((IF($E19=2050,VLOOKUP($D19,'2050'!$A$1:$AE$19,AD$10,FALSE),IF($E19=2045,VLOOKUP($D19,'2045'!$A$1:$AE$19,AD$10,FALSE),IF($E19=2040,VLOOKUP($D19,'2040'!$A$1:$AE$19,AD$10,FALSE),IF($E19=2035,VLOOKUP($D19,'2035'!$A$1:$AE$19,AD$10,FALSE),IF($E19=2030,VLOOKUP($D19,'2030'!$A$1:$AE$19,AD$10,FALSE),IF($E19="Business As Usual",VLOOKUP($D19,'Business As Usual'!$A$1:$AE$19,AD$10,FALSE),IF($E19="Bespoke",VLOOKUP($C19,$C$41:$AH$60,AD$37,FALSE),0)))))))*(1-'High Level'!$F25))))))))</f>
        <v>0.9594417737172708</v>
      </c>
      <c r="AE19" s="23">
        <f>(((((((IF($E19=2050,VLOOKUP($D19,'2050'!$A$1:$AE$19,AE$10,FALSE),IF($E19=2045,VLOOKUP($D19,'2045'!$A$1:$AE$19,AE$10,FALSE),IF($E19=2040,VLOOKUP($D19,'2040'!$A$1:$AE$19,AE$10,FALSE),IF($E19=2035,VLOOKUP($D19,'2035'!$A$1:$AE$19,AE$10,FALSE),IF($E19=2030,VLOOKUP($D19,'2030'!$A$1:$AE$19,AE$10,FALSE),IF($E19="Business As Usual",VLOOKUP($D19,'Business As Usual'!$A$1:$AE$19,AE$10,FALSE),IF($E19="Bespoke",VLOOKUP($C19,$C$41:$AH$60,AE$37,FALSE),0)))))))*(1-'High Level'!$F25))))))))</f>
        <v>0.96770727627100861</v>
      </c>
      <c r="AF19" s="23">
        <f>(((((((IF($E19=2050,VLOOKUP($D19,'2050'!$A$1:$AE$19,AF$10,FALSE),IF($E19=2045,VLOOKUP($D19,'2045'!$A$1:$AE$19,AF$10,FALSE),IF($E19=2040,VLOOKUP($D19,'2040'!$A$1:$AE$19,AF$10,FALSE),IF($E19=2035,VLOOKUP($D19,'2035'!$A$1:$AE$19,AF$10,FALSE),IF($E19=2030,VLOOKUP($D19,'2030'!$A$1:$AE$19,AF$10,FALSE),IF($E19="Business As Usual",VLOOKUP($D19,'Business As Usual'!$A$1:$AE$19,AF$10,FALSE),IF($E19="Bespoke",VLOOKUP($C19,$C$41:$AH$60,AF$37,FALSE),0)))))))*(1-'High Level'!$F25))))))))</f>
        <v>0.97004582514399162</v>
      </c>
      <c r="AG19" s="23">
        <f>(((((((IF($E19=2050,VLOOKUP($D19,'2050'!$A$1:$AE$19,AG$10,FALSE),IF($E19=2045,VLOOKUP($D19,'2045'!$A$1:$AE$19,AG$10,FALSE),IF($E19=2040,VLOOKUP($D19,'2040'!$A$1:$AE$19,AG$10,FALSE),IF($E19=2035,VLOOKUP($D19,'2035'!$A$1:$AE$19,AG$10,FALSE),IF($E19=2030,VLOOKUP($D19,'2030'!$A$1:$AE$19,AG$10,FALSE),IF($E19="Business As Usual",VLOOKUP($D19,'Business As Usual'!$A$1:$AE$19,AG$10,FALSE),IF($E19="Bespoke",VLOOKUP($C19,$C$41:$AH$60,AG$37,FALSE),0)))))))*(1-'High Level'!$F25))))))))</f>
        <v>0.97320874883297548</v>
      </c>
      <c r="AH19" s="23">
        <f>(((((((IF($E19=2050,VLOOKUP($D19,'2050'!$A$1:$AE$19,AH$10,FALSE),IF($E19=2045,VLOOKUP($D19,'2045'!$A$1:$AE$19,AH$10,FALSE),IF($E19=2040,VLOOKUP($D19,'2040'!$A$1:$AE$19,AH$10,FALSE),IF($E19=2035,VLOOKUP($D19,'2035'!$A$1:$AE$19,AH$10,FALSE),IF($E19=2030,VLOOKUP($D19,'2030'!$A$1:$AE$19,AH$10,FALSE),IF($E19="Business As Usual",VLOOKUP($D19,'Business As Usual'!$A$1:$AE$19,AH$10,FALSE),IF($E19="Bespoke",VLOOKUP($C19,$C$41:$AH$60,AH$37,FALSE),0)))))))*(1-'High Level'!$F25))))))))</f>
        <v>0.97575161326510729</v>
      </c>
    </row>
    <row r="20" spans="2:34" s="1" customFormat="1" x14ac:dyDescent="0.35">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row>
    <row r="21" spans="2:34" s="1" customFormat="1" ht="14.5" customHeight="1" x14ac:dyDescent="0.35">
      <c r="B21" s="52" t="s">
        <v>714</v>
      </c>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row>
    <row r="22" spans="2:34" s="1" customFormat="1" ht="43.5" x14ac:dyDescent="0.35">
      <c r="B22" s="8" t="s">
        <v>4</v>
      </c>
      <c r="C22" s="8" t="s">
        <v>686</v>
      </c>
      <c r="D22" s="8" t="s">
        <v>664</v>
      </c>
      <c r="E22" s="125" t="s">
        <v>824</v>
      </c>
      <c r="F22" s="8">
        <v>2022</v>
      </c>
      <c r="G22" s="8">
        <v>2023</v>
      </c>
      <c r="H22" s="8">
        <v>2024</v>
      </c>
      <c r="I22" s="8">
        <v>2025</v>
      </c>
      <c r="J22" s="8">
        <v>2026</v>
      </c>
      <c r="K22" s="8">
        <v>2027</v>
      </c>
      <c r="L22" s="8">
        <v>2028</v>
      </c>
      <c r="M22" s="8">
        <v>2029</v>
      </c>
      <c r="N22" s="8">
        <v>2030</v>
      </c>
      <c r="O22" s="8">
        <v>2031</v>
      </c>
      <c r="P22" s="8">
        <v>2032</v>
      </c>
      <c r="Q22" s="8">
        <v>2033</v>
      </c>
      <c r="R22" s="8">
        <v>2034</v>
      </c>
      <c r="S22" s="8">
        <v>2035</v>
      </c>
      <c r="T22" s="8">
        <v>2036</v>
      </c>
      <c r="U22" s="8">
        <v>2037</v>
      </c>
      <c r="V22" s="8">
        <v>2038</v>
      </c>
      <c r="W22" s="8">
        <v>2039</v>
      </c>
      <c r="X22" s="8">
        <v>2040</v>
      </c>
      <c r="Y22" s="8">
        <v>2041</v>
      </c>
      <c r="Z22" s="8">
        <v>2042</v>
      </c>
      <c r="AA22" s="8">
        <v>2043</v>
      </c>
      <c r="AB22" s="8">
        <v>2044</v>
      </c>
      <c r="AC22" s="8">
        <v>2045</v>
      </c>
      <c r="AD22" s="8">
        <v>2046</v>
      </c>
      <c r="AE22" s="8">
        <v>2047</v>
      </c>
      <c r="AF22" s="8">
        <v>2048</v>
      </c>
      <c r="AG22" s="8">
        <v>2049</v>
      </c>
      <c r="AH22" s="8">
        <v>2050</v>
      </c>
    </row>
    <row r="23" spans="2:34" s="1" customFormat="1" x14ac:dyDescent="0.35">
      <c r="B23" s="18">
        <v>3</v>
      </c>
      <c r="C23" s="18" t="s">
        <v>6</v>
      </c>
      <c r="D23" s="18" t="s">
        <v>659</v>
      </c>
      <c r="E23" s="38">
        <v>2050</v>
      </c>
      <c r="F23" s="23">
        <f>(((((((IF($E23=2050,VLOOKUP($D23,'2050'!$A$1:$AE$19,F$10,FALSE),IF($E23=2045,VLOOKUP($D23,'2045'!$A$1:$AE$19,F$10,FALSE),IF($E23=2040,VLOOKUP($D23,'2040'!$A$1:$AE$19,F$10,FALSE),IF($E23=2035,VLOOKUP($D23,'2035'!$A$1:$AE$19,F$10,FALSE),IF($E23=2030,VLOOKUP($D23,'2030'!$A$1:$AE$19,F$10,FALSE),IF($E23="Business As Usual",VLOOKUP($D23,'Business As Usual'!$A$1:$AE$19,F$10,FALSE),IF($E23="Bespoke",VLOOKUP($C23,$C$41:$AH$60,F$37,FALSE),0)))))))*(1-'High Level'!$F30))))))))</f>
        <v>4.1471494828099344E-2</v>
      </c>
      <c r="G23" s="23">
        <f>(((((((IF($E23=2050,VLOOKUP($D23,'2050'!$A$1:$AE$19,G$10,FALSE),IF($E23=2045,VLOOKUP($D23,'2045'!$A$1:$AE$19,G$10,FALSE),IF($E23=2040,VLOOKUP($D23,'2040'!$A$1:$AE$19,G$10,FALSE),IF($E23=2035,VLOOKUP($D23,'2035'!$A$1:$AE$19,G$10,FALSE),IF($E23=2030,VLOOKUP($D23,'2030'!$A$1:$AE$19,G$10,FALSE),IF($E23="Business As Usual",VLOOKUP($D23,'Business As Usual'!$A$1:$AE$19,G$10,FALSE),IF($E23="Bespoke",VLOOKUP($C23,$C$41:$AH$60,G$37,FALSE),0)))))))*(1-'High Level'!$F30))))))))</f>
        <v>7.2367085217072913E-2</v>
      </c>
      <c r="H23" s="23">
        <f>(((((((IF($E23=2050,VLOOKUP($D23,'2050'!$A$1:$AE$19,H$10,FALSE),IF($E23=2045,VLOOKUP($D23,'2045'!$A$1:$AE$19,H$10,FALSE),IF($E23=2040,VLOOKUP($D23,'2040'!$A$1:$AE$19,H$10,FALSE),IF($E23=2035,VLOOKUP($D23,'2035'!$A$1:$AE$19,H$10,FALSE),IF($E23=2030,VLOOKUP($D23,'2030'!$A$1:$AE$19,H$10,FALSE),IF($E23="Business As Usual",VLOOKUP($D23,'Business As Usual'!$A$1:$AE$19,H$10,FALSE),IF($E23="Bespoke",VLOOKUP($C23,$C$41:$AH$60,H$37,FALSE),0)))))))*(1-'High Level'!$F30))))))))</f>
        <v>0.10156860041337747</v>
      </c>
      <c r="I23" s="23">
        <f>(((((((IF($E23=2050,VLOOKUP($D23,'2050'!$A$1:$AE$19,I$10,FALSE),IF($E23=2045,VLOOKUP($D23,'2045'!$A$1:$AE$19,I$10,FALSE),IF($E23=2040,VLOOKUP($D23,'2040'!$A$1:$AE$19,I$10,FALSE),IF($E23=2035,VLOOKUP($D23,'2035'!$A$1:$AE$19,I$10,FALSE),IF($E23=2030,VLOOKUP($D23,'2030'!$A$1:$AE$19,I$10,FALSE),IF($E23="Business As Usual",VLOOKUP($D23,'Business As Usual'!$A$1:$AE$19,I$10,FALSE),IF($E23="Bespoke",VLOOKUP($C23,$C$41:$AH$60,I$37,FALSE),0)))))))*(1-'High Level'!$F30))))))))</f>
        <v>0.14184752473209952</v>
      </c>
      <c r="J23" s="23">
        <f>(((((((IF($E23=2050,VLOOKUP($D23,'2050'!$A$1:$AE$19,J$10,FALSE),IF($E23=2045,VLOOKUP($D23,'2045'!$A$1:$AE$19,J$10,FALSE),IF($E23=2040,VLOOKUP($D23,'2040'!$A$1:$AE$19,J$10,FALSE),IF($E23=2035,VLOOKUP($D23,'2035'!$A$1:$AE$19,J$10,FALSE),IF($E23=2030,VLOOKUP($D23,'2030'!$A$1:$AE$19,J$10,FALSE),IF($E23="Business As Usual",VLOOKUP($D23,'Business As Usual'!$A$1:$AE$19,J$10,FALSE),IF($E23="Bespoke",VLOOKUP($C23,$C$41:$AH$60,J$37,FALSE),0)))))))*(1-'High Level'!$F30))))))))</f>
        <v>0.21498034269906582</v>
      </c>
      <c r="K23" s="23">
        <f>(((((((IF($E23=2050,VLOOKUP($D23,'2050'!$A$1:$AE$19,K$10,FALSE),IF($E23=2045,VLOOKUP($D23,'2045'!$A$1:$AE$19,K$10,FALSE),IF($E23=2040,VLOOKUP($D23,'2040'!$A$1:$AE$19,K$10,FALSE),IF($E23=2035,VLOOKUP($D23,'2035'!$A$1:$AE$19,K$10,FALSE),IF($E23=2030,VLOOKUP($D23,'2030'!$A$1:$AE$19,K$10,FALSE),IF($E23="Business As Usual",VLOOKUP($D23,'Business As Usual'!$A$1:$AE$19,K$10,FALSE),IF($E23="Bespoke",VLOOKUP($C23,$C$41:$AH$60,K$37,FALSE),0)))))))*(1-'High Level'!$F30))))))))</f>
        <v>0.26184049585460706</v>
      </c>
      <c r="L23" s="23">
        <f>(((((((IF($E23=2050,VLOOKUP($D23,'2050'!$A$1:$AE$19,L$10,FALSE),IF($E23=2045,VLOOKUP($D23,'2045'!$A$1:$AE$19,L$10,FALSE),IF($E23=2040,VLOOKUP($D23,'2040'!$A$1:$AE$19,L$10,FALSE),IF($E23=2035,VLOOKUP($D23,'2035'!$A$1:$AE$19,L$10,FALSE),IF($E23=2030,VLOOKUP($D23,'2030'!$A$1:$AE$19,L$10,FALSE),IF($E23="Business As Usual",VLOOKUP($D23,'Business As Usual'!$A$1:$AE$19,L$10,FALSE),IF($E23="Bespoke",VLOOKUP($C23,$C$41:$AH$60,L$37,FALSE),0)))))))*(1-'High Level'!$F30))))))))</f>
        <v>0.29693520803009255</v>
      </c>
      <c r="M23" s="23">
        <f>(((((((IF($E23=2050,VLOOKUP($D23,'2050'!$A$1:$AE$19,M$10,FALSE),IF($E23=2045,VLOOKUP($D23,'2045'!$A$1:$AE$19,M$10,FALSE),IF($E23=2040,VLOOKUP($D23,'2040'!$A$1:$AE$19,M$10,FALSE),IF($E23=2035,VLOOKUP($D23,'2035'!$A$1:$AE$19,M$10,FALSE),IF($E23=2030,VLOOKUP($D23,'2030'!$A$1:$AE$19,M$10,FALSE),IF($E23="Business As Usual",VLOOKUP($D23,'Business As Usual'!$A$1:$AE$19,M$10,FALSE),IF($E23="Bespoke",VLOOKUP($C23,$C$41:$AH$60,M$37,FALSE),0)))))))*(1-'High Level'!$F30))))))))</f>
        <v>0.33270128868369669</v>
      </c>
      <c r="N23" s="23">
        <f>(((((((IF($E23=2050,VLOOKUP($D23,'2050'!$A$1:$AE$19,N$10,FALSE),IF($E23=2045,VLOOKUP($D23,'2045'!$A$1:$AE$19,N$10,FALSE),IF($E23=2040,VLOOKUP($D23,'2040'!$A$1:$AE$19,N$10,FALSE),IF($E23=2035,VLOOKUP($D23,'2035'!$A$1:$AE$19,N$10,FALSE),IF($E23=2030,VLOOKUP($D23,'2030'!$A$1:$AE$19,N$10,FALSE),IF($E23="Business As Usual",VLOOKUP($D23,'Business As Usual'!$A$1:$AE$19,N$10,FALSE),IF($E23="Bespoke",VLOOKUP($C23,$C$41:$AH$60,N$37,FALSE),0)))))))*(1-'High Level'!$F30))))))))</f>
        <v>0.38853602079457739</v>
      </c>
      <c r="O23" s="23">
        <f>(((((((IF($E23=2050,VLOOKUP($D23,'2050'!$A$1:$AE$19,O$10,FALSE),IF($E23=2045,VLOOKUP($D23,'2045'!$A$1:$AE$19,O$10,FALSE),IF($E23=2040,VLOOKUP($D23,'2040'!$A$1:$AE$19,O$10,FALSE),IF($E23=2035,VLOOKUP($D23,'2035'!$A$1:$AE$19,O$10,FALSE),IF($E23=2030,VLOOKUP($D23,'2030'!$A$1:$AE$19,O$10,FALSE),IF($E23="Business As Usual",VLOOKUP($D23,'Business As Usual'!$A$1:$AE$19,O$10,FALSE),IF($E23="Bespoke",VLOOKUP($C23,$C$41:$AH$60,O$37,FALSE),0)))))))*(1-'High Level'!$F30))))))))</f>
        <v>0.43591358252249096</v>
      </c>
      <c r="P23" s="23">
        <f>(((((((IF($E23=2050,VLOOKUP($D23,'2050'!$A$1:$AE$19,P$10,FALSE),IF($E23=2045,VLOOKUP($D23,'2045'!$A$1:$AE$19,P$10,FALSE),IF($E23=2040,VLOOKUP($D23,'2040'!$A$1:$AE$19,P$10,FALSE),IF($E23=2035,VLOOKUP($D23,'2035'!$A$1:$AE$19,P$10,FALSE),IF($E23=2030,VLOOKUP($D23,'2030'!$A$1:$AE$19,P$10,FALSE),IF($E23="Business As Usual",VLOOKUP($D23,'Business As Usual'!$A$1:$AE$19,P$10,FALSE),IF($E23="Bespoke",VLOOKUP($C23,$C$41:$AH$60,P$37,FALSE),0)))))))*(1-'High Level'!$F30))))))))</f>
        <v>0.51202430477631555</v>
      </c>
      <c r="Q23" s="23">
        <f>(((((((IF($E23=2050,VLOOKUP($D23,'2050'!$A$1:$AE$19,Q$10,FALSE),IF($E23=2045,VLOOKUP($D23,'2045'!$A$1:$AE$19,Q$10,FALSE),IF($E23=2040,VLOOKUP($D23,'2040'!$A$1:$AE$19,Q$10,FALSE),IF($E23=2035,VLOOKUP($D23,'2035'!$A$1:$AE$19,Q$10,FALSE),IF($E23=2030,VLOOKUP($D23,'2030'!$A$1:$AE$19,Q$10,FALSE),IF($E23="Business As Usual",VLOOKUP($D23,'Business As Usual'!$A$1:$AE$19,Q$10,FALSE),IF($E23="Bespoke",VLOOKUP($C23,$C$41:$AH$60,Q$37,FALSE),0)))))))*(1-'High Level'!$F30))))))))</f>
        <v>0.56616584228179634</v>
      </c>
      <c r="R23" s="23">
        <f>(((((((IF($E23=2050,VLOOKUP($D23,'2050'!$A$1:$AE$19,R$10,FALSE),IF($E23=2045,VLOOKUP($D23,'2045'!$A$1:$AE$19,R$10,FALSE),IF($E23=2040,VLOOKUP($D23,'2040'!$A$1:$AE$19,R$10,FALSE),IF($E23=2035,VLOOKUP($D23,'2035'!$A$1:$AE$19,R$10,FALSE),IF($E23=2030,VLOOKUP($D23,'2030'!$A$1:$AE$19,R$10,FALSE),IF($E23="Business As Usual",VLOOKUP($D23,'Business As Usual'!$A$1:$AE$19,R$10,FALSE),IF($E23="Bespoke",VLOOKUP($C23,$C$41:$AH$60,R$37,FALSE),0)))))))*(1-'High Level'!$F30))))))))</f>
        <v>0.6171142174653973</v>
      </c>
      <c r="S23" s="23">
        <f>(((((((IF($E23=2050,VLOOKUP($D23,'2050'!$A$1:$AE$19,S$10,FALSE),IF($E23=2045,VLOOKUP($D23,'2045'!$A$1:$AE$19,S$10,FALSE),IF($E23=2040,VLOOKUP($D23,'2040'!$A$1:$AE$19,S$10,FALSE),IF($E23=2035,VLOOKUP($D23,'2035'!$A$1:$AE$19,S$10,FALSE),IF($E23=2030,VLOOKUP($D23,'2030'!$A$1:$AE$19,S$10,FALSE),IF($E23="Business As Usual",VLOOKUP($D23,'Business As Usual'!$A$1:$AE$19,S$10,FALSE),IF($E23="Bespoke",VLOOKUP($C23,$C$41:$AH$60,S$37,FALSE),0)))))))*(1-'High Level'!$F30))))))))</f>
        <v>0.6832897674310966</v>
      </c>
      <c r="T23" s="23">
        <f>(((((((IF($E23=2050,VLOOKUP($D23,'2050'!$A$1:$AE$19,T$10,FALSE),IF($E23=2045,VLOOKUP($D23,'2045'!$A$1:$AE$19,T$10,FALSE),IF($E23=2040,VLOOKUP($D23,'2040'!$A$1:$AE$19,T$10,FALSE),IF($E23=2035,VLOOKUP($D23,'2035'!$A$1:$AE$19,T$10,FALSE),IF($E23=2030,VLOOKUP($D23,'2030'!$A$1:$AE$19,T$10,FALSE),IF($E23="Business As Usual",VLOOKUP($D23,'Business As Usual'!$A$1:$AE$19,T$10,FALSE),IF($E23="Bespoke",VLOOKUP($C23,$C$41:$AH$60,T$37,FALSE),0)))))))*(1-'High Level'!$F30))))))))</f>
        <v>0.75765707800600834</v>
      </c>
      <c r="U23" s="23">
        <f>(((((((IF($E23=2050,VLOOKUP($D23,'2050'!$A$1:$AE$19,U$10,FALSE),IF($E23=2045,VLOOKUP($D23,'2045'!$A$1:$AE$19,U$10,FALSE),IF($E23=2040,VLOOKUP($D23,'2040'!$A$1:$AE$19,U$10,FALSE),IF($E23=2035,VLOOKUP($D23,'2035'!$A$1:$AE$19,U$10,FALSE),IF($E23=2030,VLOOKUP($D23,'2030'!$A$1:$AE$19,U$10,FALSE),IF($E23="Business As Usual",VLOOKUP($D23,'Business As Usual'!$A$1:$AE$19,U$10,FALSE),IF($E23="Bespoke",VLOOKUP($C23,$C$41:$AH$60,U$37,FALSE),0)))))))*(1-'High Level'!$F30))))))))</f>
        <v>0.8053105596375062</v>
      </c>
      <c r="V23" s="23">
        <f>(((((((IF($E23=2050,VLOOKUP($D23,'2050'!$A$1:$AE$19,V$10,FALSE),IF($E23=2045,VLOOKUP($D23,'2045'!$A$1:$AE$19,V$10,FALSE),IF($E23=2040,VLOOKUP($D23,'2040'!$A$1:$AE$19,V$10,FALSE),IF($E23=2035,VLOOKUP($D23,'2035'!$A$1:$AE$19,V$10,FALSE),IF($E23=2030,VLOOKUP($D23,'2030'!$A$1:$AE$19,V$10,FALSE),IF($E23="Business As Usual",VLOOKUP($D23,'Business As Usual'!$A$1:$AE$19,V$10,FALSE),IF($E23="Bespoke",VLOOKUP($C23,$C$41:$AH$60,V$37,FALSE),0)))))))*(1-'High Level'!$F30))))))))</f>
        <v>0.82982090094297023</v>
      </c>
      <c r="W23" s="23">
        <f>(((((((IF($E23=2050,VLOOKUP($D23,'2050'!$A$1:$AE$19,W$10,FALSE),IF($E23=2045,VLOOKUP($D23,'2045'!$A$1:$AE$19,W$10,FALSE),IF($E23=2040,VLOOKUP($D23,'2040'!$A$1:$AE$19,W$10,FALSE),IF($E23=2035,VLOOKUP($D23,'2035'!$A$1:$AE$19,W$10,FALSE),IF($E23=2030,VLOOKUP($D23,'2030'!$A$1:$AE$19,W$10,FALSE),IF($E23="Business As Usual",VLOOKUP($D23,'Business As Usual'!$A$1:$AE$19,W$10,FALSE),IF($E23="Bespoke",VLOOKUP($C23,$C$41:$AH$60,W$37,FALSE),0)))))))*(1-'High Level'!$F30))))))))</f>
        <v>0.85659334777631313</v>
      </c>
      <c r="X23" s="23">
        <f>(((((((IF($E23=2050,VLOOKUP($D23,'2050'!$A$1:$AE$19,X$10,FALSE),IF($E23=2045,VLOOKUP($D23,'2045'!$A$1:$AE$19,X$10,FALSE),IF($E23=2040,VLOOKUP($D23,'2040'!$A$1:$AE$19,X$10,FALSE),IF($E23=2035,VLOOKUP($D23,'2035'!$A$1:$AE$19,X$10,FALSE),IF($E23=2030,VLOOKUP($D23,'2030'!$A$1:$AE$19,X$10,FALSE),IF($E23="Business As Usual",VLOOKUP($D23,'Business As Usual'!$A$1:$AE$19,X$10,FALSE),IF($E23="Bespoke",VLOOKUP($C23,$C$41:$AH$60,X$37,FALSE),0)))))))*(1-'High Level'!$F30))))))))</f>
        <v>0.90028689257964012</v>
      </c>
      <c r="Y23" s="23">
        <f>(((((((IF($E23=2050,VLOOKUP($D23,'2050'!$A$1:$AE$19,Y$10,FALSE),IF($E23=2045,VLOOKUP($D23,'2045'!$A$1:$AE$19,Y$10,FALSE),IF($E23=2040,VLOOKUP($D23,'2040'!$A$1:$AE$19,Y$10,FALSE),IF($E23=2035,VLOOKUP($D23,'2035'!$A$1:$AE$19,Y$10,FALSE),IF($E23=2030,VLOOKUP($D23,'2030'!$A$1:$AE$19,Y$10,FALSE),IF($E23="Business As Usual",VLOOKUP($D23,'Business As Usual'!$A$1:$AE$19,Y$10,FALSE),IF($E23="Bespoke",VLOOKUP($C23,$C$41:$AH$60,Y$37,FALSE),0)))))))*(1-'High Level'!$F30))))))))</f>
        <v>0.91033510098828829</v>
      </c>
      <c r="Z23" s="23">
        <f>(((((((IF($E23=2050,VLOOKUP($D23,'2050'!$A$1:$AE$19,Z$10,FALSE),IF($E23=2045,VLOOKUP($D23,'2045'!$A$1:$AE$19,Z$10,FALSE),IF($E23=2040,VLOOKUP($D23,'2040'!$A$1:$AE$19,Z$10,FALSE),IF($E23=2035,VLOOKUP($D23,'2035'!$A$1:$AE$19,Z$10,FALSE),IF($E23=2030,VLOOKUP($D23,'2030'!$A$1:$AE$19,Z$10,FALSE),IF($E23="Business As Usual",VLOOKUP($D23,'Business As Usual'!$A$1:$AE$19,Z$10,FALSE),IF($E23="Bespoke",VLOOKUP($C23,$C$41:$AH$60,Z$37,FALSE),0)))))))*(1-'High Level'!$F30))))))))</f>
        <v>0.93243157819423717</v>
      </c>
      <c r="AA23" s="23">
        <f>(((((((IF($E23=2050,VLOOKUP($D23,'2050'!$A$1:$AE$19,AA$10,FALSE),IF($E23=2045,VLOOKUP($D23,'2045'!$A$1:$AE$19,AA$10,FALSE),IF($E23=2040,VLOOKUP($D23,'2040'!$A$1:$AE$19,AA$10,FALSE),IF($E23=2035,VLOOKUP($D23,'2035'!$A$1:$AE$19,AA$10,FALSE),IF($E23=2030,VLOOKUP($D23,'2030'!$A$1:$AE$19,AA$10,FALSE),IF($E23="Business As Usual",VLOOKUP($D23,'Business As Usual'!$A$1:$AE$19,AA$10,FALSE),IF($E23="Bespoke",VLOOKUP($C23,$C$41:$AH$60,AA$37,FALSE),0)))))))*(1-'High Level'!$F30))))))))</f>
        <v>0.93660261434679193</v>
      </c>
      <c r="AB23" s="23">
        <f>(((((((IF($E23=2050,VLOOKUP($D23,'2050'!$A$1:$AE$19,AB$10,FALSE),IF($E23=2045,VLOOKUP($D23,'2045'!$A$1:$AE$19,AB$10,FALSE),IF($E23=2040,VLOOKUP($D23,'2040'!$A$1:$AE$19,AB$10,FALSE),IF($E23=2035,VLOOKUP($D23,'2035'!$A$1:$AE$19,AB$10,FALSE),IF($E23=2030,VLOOKUP($D23,'2030'!$A$1:$AE$19,AB$10,FALSE),IF($E23="Business As Usual",VLOOKUP($D23,'Business As Usual'!$A$1:$AE$19,AB$10,FALSE),IF($E23="Bespoke",VLOOKUP($C23,$C$41:$AH$60,AB$37,FALSE),0)))))))*(1-'High Level'!$F30))))))))</f>
        <v>0.94156168910777005</v>
      </c>
      <c r="AC23" s="23">
        <f>(((((((IF($E23=2050,VLOOKUP($D23,'2050'!$A$1:$AE$19,AC$10,FALSE),IF($E23=2045,VLOOKUP($D23,'2045'!$A$1:$AE$19,AC$10,FALSE),IF($E23=2040,VLOOKUP($D23,'2040'!$A$1:$AE$19,AC$10,FALSE),IF($E23=2035,VLOOKUP($D23,'2035'!$A$1:$AE$19,AC$10,FALSE),IF($E23=2030,VLOOKUP($D23,'2030'!$A$1:$AE$19,AC$10,FALSE),IF($E23="Business As Usual",VLOOKUP($D23,'Business As Usual'!$A$1:$AE$19,AC$10,FALSE),IF($E23="Bespoke",VLOOKUP($C23,$C$41:$AH$60,AC$37,FALSE),0)))))))*(1-'High Level'!$F30))))))))</f>
        <v>0.94211122044953866</v>
      </c>
      <c r="AD23" s="23">
        <f>(((((((IF($E23=2050,VLOOKUP($D23,'2050'!$A$1:$AE$19,AD$10,FALSE),IF($E23=2045,VLOOKUP($D23,'2045'!$A$1:$AE$19,AD$10,FALSE),IF($E23=2040,VLOOKUP($D23,'2040'!$A$1:$AE$19,AD$10,FALSE),IF($E23=2035,VLOOKUP($D23,'2035'!$A$1:$AE$19,AD$10,FALSE),IF($E23=2030,VLOOKUP($D23,'2030'!$A$1:$AE$19,AD$10,FALSE),IF($E23="Business As Usual",VLOOKUP($D23,'Business As Usual'!$A$1:$AE$19,AD$10,FALSE),IF($E23="Bespoke",VLOOKUP($C23,$C$41:$AH$60,AD$37,FALSE),0)))))))*(1-'High Level'!$F30))))))))</f>
        <v>0.94770302333378154</v>
      </c>
      <c r="AE23" s="23">
        <f>(((((((IF($E23=2050,VLOOKUP($D23,'2050'!$A$1:$AE$19,AE$10,FALSE),IF($E23=2045,VLOOKUP($D23,'2045'!$A$1:$AE$19,AE$10,FALSE),IF($E23=2040,VLOOKUP($D23,'2040'!$A$1:$AE$19,AE$10,FALSE),IF($E23=2035,VLOOKUP($D23,'2035'!$A$1:$AE$19,AE$10,FALSE),IF($E23=2030,VLOOKUP($D23,'2030'!$A$1:$AE$19,AE$10,FALSE),IF($E23="Business As Usual",VLOOKUP($D23,'Business As Usual'!$A$1:$AE$19,AE$10,FALSE),IF($E23="Bespoke",VLOOKUP($C23,$C$41:$AH$60,AE$37,FALSE),0)))))))*(1-'High Level'!$F30))))))))</f>
        <v>0.94822952888278056</v>
      </c>
      <c r="AF23" s="23">
        <f>(((((((IF($E23=2050,VLOOKUP($D23,'2050'!$A$1:$AE$19,AF$10,FALSE),IF($E23=2045,VLOOKUP($D23,'2045'!$A$1:$AE$19,AF$10,FALSE),IF($E23=2040,VLOOKUP($D23,'2040'!$A$1:$AE$19,AF$10,FALSE),IF($E23=2035,VLOOKUP($D23,'2035'!$A$1:$AE$19,AF$10,FALSE),IF($E23=2030,VLOOKUP($D23,'2030'!$A$1:$AE$19,AF$10,FALSE),IF($E23="Business As Usual",VLOOKUP($D23,'Business As Usual'!$A$1:$AE$19,AF$10,FALSE),IF($E23="Bespoke",VLOOKUP($C23,$C$41:$AH$60,AF$37,FALSE),0)))))))*(1-'High Level'!$F30))))))))</f>
        <v>0.9515528571159011</v>
      </c>
      <c r="AG23" s="23">
        <f>(((((((IF($E23=2050,VLOOKUP($D23,'2050'!$A$1:$AE$19,AG$10,FALSE),IF($E23=2045,VLOOKUP($D23,'2045'!$A$1:$AE$19,AG$10,FALSE),IF($E23=2040,VLOOKUP($D23,'2040'!$A$1:$AE$19,AG$10,FALSE),IF($E23=2035,VLOOKUP($D23,'2035'!$A$1:$AE$19,AG$10,FALSE),IF($E23=2030,VLOOKUP($D23,'2030'!$A$1:$AE$19,AG$10,FALSE),IF($E23="Business As Usual",VLOOKUP($D23,'Business As Usual'!$A$1:$AE$19,AG$10,FALSE),IF($E23="Bespoke",VLOOKUP($C23,$C$41:$AH$60,AG$37,FALSE),0)))))))*(1-'High Level'!$F30))))))))</f>
        <v>0.95239639138623255</v>
      </c>
      <c r="AH23" s="23">
        <f>(((((((IF($E23=2050,VLOOKUP($D23,'2050'!$A$1:$AE$19,AH$10,FALSE),IF($E23=2045,VLOOKUP($D23,'2045'!$A$1:$AE$19,AH$10,FALSE),IF($E23=2040,VLOOKUP($D23,'2040'!$A$1:$AE$19,AH$10,FALSE),IF($E23=2035,VLOOKUP($D23,'2035'!$A$1:$AE$19,AH$10,FALSE),IF($E23=2030,VLOOKUP($D23,'2030'!$A$1:$AE$19,AH$10,FALSE),IF($E23="Business As Usual",VLOOKUP($D23,'Business As Usual'!$A$1:$AE$19,AH$10,FALSE),IF($E23="Bespoke",VLOOKUP($C23,$C$41:$AH$60,AH$37,FALSE),0)))))))*(1-'High Level'!$F30))))))))</f>
        <v>0.95335963451946415</v>
      </c>
    </row>
    <row r="24" spans="2:34" s="1" customFormat="1" x14ac:dyDescent="0.35">
      <c r="B24" s="18">
        <v>3</v>
      </c>
      <c r="C24" s="18" t="s">
        <v>8</v>
      </c>
      <c r="D24" s="18" t="s">
        <v>657</v>
      </c>
      <c r="E24" s="38">
        <v>2050</v>
      </c>
      <c r="F24" s="23">
        <f>(((((((IF($E24=2050,VLOOKUP($D24,'2050'!$A$1:$AE$19,F$10,FALSE),IF($E24=2045,VLOOKUP($D24,'2045'!$A$1:$AE$19,F$10,FALSE),IF($E24=2040,VLOOKUP($D24,'2040'!$A$1:$AE$19,F$10,FALSE),IF($E24=2035,VLOOKUP($D24,'2035'!$A$1:$AE$19,F$10,FALSE),IF($E24=2030,VLOOKUP($D24,'2030'!$A$1:$AE$19,F$10,FALSE),IF($E24="Business As Usual",VLOOKUP($D24,'Business As Usual'!$A$1:$AE$19,F$10,FALSE),IF($E24="Bespoke",VLOOKUP($C24,$C$41:$AH$60,F$37,FALSE),0)))))))*(1-'High Level'!$F31))))))))</f>
        <v>4.1471494828099344E-2</v>
      </c>
      <c r="G24" s="23">
        <f>(((((((IF($E24=2050,VLOOKUP($D24,'2050'!$A$1:$AE$19,G$10,FALSE),IF($E24=2045,VLOOKUP($D24,'2045'!$A$1:$AE$19,G$10,FALSE),IF($E24=2040,VLOOKUP($D24,'2040'!$A$1:$AE$19,G$10,FALSE),IF($E24=2035,VLOOKUP($D24,'2035'!$A$1:$AE$19,G$10,FALSE),IF($E24=2030,VLOOKUP($D24,'2030'!$A$1:$AE$19,G$10,FALSE),IF($E24="Business As Usual",VLOOKUP($D24,'Business As Usual'!$A$1:$AE$19,G$10,FALSE),IF($E24="Bespoke",VLOOKUP($C24,$C$41:$AH$60,G$37,FALSE),0)))))))*(1-'High Level'!$F31))))))))</f>
        <v>7.2367085217072913E-2</v>
      </c>
      <c r="H24" s="23">
        <f>(((((((IF($E24=2050,VLOOKUP($D24,'2050'!$A$1:$AE$19,H$10,FALSE),IF($E24=2045,VLOOKUP($D24,'2045'!$A$1:$AE$19,H$10,FALSE),IF($E24=2040,VLOOKUP($D24,'2040'!$A$1:$AE$19,H$10,FALSE),IF($E24=2035,VLOOKUP($D24,'2035'!$A$1:$AE$19,H$10,FALSE),IF($E24=2030,VLOOKUP($D24,'2030'!$A$1:$AE$19,H$10,FALSE),IF($E24="Business As Usual",VLOOKUP($D24,'Business As Usual'!$A$1:$AE$19,H$10,FALSE),IF($E24="Bespoke",VLOOKUP($C24,$C$41:$AH$60,H$37,FALSE),0)))))))*(1-'High Level'!$F31))))))))</f>
        <v>0.10156860041337747</v>
      </c>
      <c r="I24" s="23">
        <f>(((((((IF($E24=2050,VLOOKUP($D24,'2050'!$A$1:$AE$19,I$10,FALSE),IF($E24=2045,VLOOKUP($D24,'2045'!$A$1:$AE$19,I$10,FALSE),IF($E24=2040,VLOOKUP($D24,'2040'!$A$1:$AE$19,I$10,FALSE),IF($E24=2035,VLOOKUP($D24,'2035'!$A$1:$AE$19,I$10,FALSE),IF($E24=2030,VLOOKUP($D24,'2030'!$A$1:$AE$19,I$10,FALSE),IF($E24="Business As Usual",VLOOKUP($D24,'Business As Usual'!$A$1:$AE$19,I$10,FALSE),IF($E24="Bespoke",VLOOKUP($C24,$C$41:$AH$60,I$37,FALSE),0)))))))*(1-'High Level'!$F31))))))))</f>
        <v>0.14184752473209952</v>
      </c>
      <c r="J24" s="23">
        <f>(((((((IF($E24=2050,VLOOKUP($D24,'2050'!$A$1:$AE$19,J$10,FALSE),IF($E24=2045,VLOOKUP($D24,'2045'!$A$1:$AE$19,J$10,FALSE),IF($E24=2040,VLOOKUP($D24,'2040'!$A$1:$AE$19,J$10,FALSE),IF($E24=2035,VLOOKUP($D24,'2035'!$A$1:$AE$19,J$10,FALSE),IF($E24=2030,VLOOKUP($D24,'2030'!$A$1:$AE$19,J$10,FALSE),IF($E24="Business As Usual",VLOOKUP($D24,'Business As Usual'!$A$1:$AE$19,J$10,FALSE),IF($E24="Bespoke",VLOOKUP($C24,$C$41:$AH$60,J$37,FALSE),0)))))))*(1-'High Level'!$F31))))))))</f>
        <v>0.21498034269906582</v>
      </c>
      <c r="K24" s="23">
        <f>(((((((IF($E24=2050,VLOOKUP($D24,'2050'!$A$1:$AE$19,K$10,FALSE),IF($E24=2045,VLOOKUP($D24,'2045'!$A$1:$AE$19,K$10,FALSE),IF($E24=2040,VLOOKUP($D24,'2040'!$A$1:$AE$19,K$10,FALSE),IF($E24=2035,VLOOKUP($D24,'2035'!$A$1:$AE$19,K$10,FALSE),IF($E24=2030,VLOOKUP($D24,'2030'!$A$1:$AE$19,K$10,FALSE),IF($E24="Business As Usual",VLOOKUP($D24,'Business As Usual'!$A$1:$AE$19,K$10,FALSE),IF($E24="Bespoke",VLOOKUP($C24,$C$41:$AH$60,K$37,FALSE),0)))))))*(1-'High Level'!$F31))))))))</f>
        <v>0.26184049585460706</v>
      </c>
      <c r="L24" s="23">
        <f>(((((((IF($E24=2050,VLOOKUP($D24,'2050'!$A$1:$AE$19,L$10,FALSE),IF($E24=2045,VLOOKUP($D24,'2045'!$A$1:$AE$19,L$10,FALSE),IF($E24=2040,VLOOKUP($D24,'2040'!$A$1:$AE$19,L$10,FALSE),IF($E24=2035,VLOOKUP($D24,'2035'!$A$1:$AE$19,L$10,FALSE),IF($E24=2030,VLOOKUP($D24,'2030'!$A$1:$AE$19,L$10,FALSE),IF($E24="Business As Usual",VLOOKUP($D24,'Business As Usual'!$A$1:$AE$19,L$10,FALSE),IF($E24="Bespoke",VLOOKUP($C24,$C$41:$AH$60,L$37,FALSE),0)))))))*(1-'High Level'!$F31))))))))</f>
        <v>0.29693520803009255</v>
      </c>
      <c r="M24" s="23">
        <f>(((((((IF($E24=2050,VLOOKUP($D24,'2050'!$A$1:$AE$19,M$10,FALSE),IF($E24=2045,VLOOKUP($D24,'2045'!$A$1:$AE$19,M$10,FALSE),IF($E24=2040,VLOOKUP($D24,'2040'!$A$1:$AE$19,M$10,FALSE),IF($E24=2035,VLOOKUP($D24,'2035'!$A$1:$AE$19,M$10,FALSE),IF($E24=2030,VLOOKUP($D24,'2030'!$A$1:$AE$19,M$10,FALSE),IF($E24="Business As Usual",VLOOKUP($D24,'Business As Usual'!$A$1:$AE$19,M$10,FALSE),IF($E24="Bespoke",VLOOKUP($C24,$C$41:$AH$60,M$37,FALSE),0)))))))*(1-'High Level'!$F31))))))))</f>
        <v>0.33270128868369669</v>
      </c>
      <c r="N24" s="23">
        <f>(((((((IF($E24=2050,VLOOKUP($D24,'2050'!$A$1:$AE$19,N$10,FALSE),IF($E24=2045,VLOOKUP($D24,'2045'!$A$1:$AE$19,N$10,FALSE),IF($E24=2040,VLOOKUP($D24,'2040'!$A$1:$AE$19,N$10,FALSE),IF($E24=2035,VLOOKUP($D24,'2035'!$A$1:$AE$19,N$10,FALSE),IF($E24=2030,VLOOKUP($D24,'2030'!$A$1:$AE$19,N$10,FALSE),IF($E24="Business As Usual",VLOOKUP($D24,'Business As Usual'!$A$1:$AE$19,N$10,FALSE),IF($E24="Bespoke",VLOOKUP($C24,$C$41:$AH$60,N$37,FALSE),0)))))))*(1-'High Level'!$F31))))))))</f>
        <v>0.38853602079457739</v>
      </c>
      <c r="O24" s="23">
        <f>(((((((IF($E24=2050,VLOOKUP($D24,'2050'!$A$1:$AE$19,O$10,FALSE),IF($E24=2045,VLOOKUP($D24,'2045'!$A$1:$AE$19,O$10,FALSE),IF($E24=2040,VLOOKUP($D24,'2040'!$A$1:$AE$19,O$10,FALSE),IF($E24=2035,VLOOKUP($D24,'2035'!$A$1:$AE$19,O$10,FALSE),IF($E24=2030,VLOOKUP($D24,'2030'!$A$1:$AE$19,O$10,FALSE),IF($E24="Business As Usual",VLOOKUP($D24,'Business As Usual'!$A$1:$AE$19,O$10,FALSE),IF($E24="Bespoke",VLOOKUP($C24,$C$41:$AH$60,O$37,FALSE),0)))))))*(1-'High Level'!$F31))))))))</f>
        <v>0.43591358252249096</v>
      </c>
      <c r="P24" s="23">
        <f>(((((((IF($E24=2050,VLOOKUP($D24,'2050'!$A$1:$AE$19,P$10,FALSE),IF($E24=2045,VLOOKUP($D24,'2045'!$A$1:$AE$19,P$10,FALSE),IF($E24=2040,VLOOKUP($D24,'2040'!$A$1:$AE$19,P$10,FALSE),IF($E24=2035,VLOOKUP($D24,'2035'!$A$1:$AE$19,P$10,FALSE),IF($E24=2030,VLOOKUP($D24,'2030'!$A$1:$AE$19,P$10,FALSE),IF($E24="Business As Usual",VLOOKUP($D24,'Business As Usual'!$A$1:$AE$19,P$10,FALSE),IF($E24="Bespoke",VLOOKUP($C24,$C$41:$AH$60,P$37,FALSE),0)))))))*(1-'High Level'!$F31))))))))</f>
        <v>0.51202430477631555</v>
      </c>
      <c r="Q24" s="23">
        <f>(((((((IF($E24=2050,VLOOKUP($D24,'2050'!$A$1:$AE$19,Q$10,FALSE),IF($E24=2045,VLOOKUP($D24,'2045'!$A$1:$AE$19,Q$10,FALSE),IF($E24=2040,VLOOKUP($D24,'2040'!$A$1:$AE$19,Q$10,FALSE),IF($E24=2035,VLOOKUP($D24,'2035'!$A$1:$AE$19,Q$10,FALSE),IF($E24=2030,VLOOKUP($D24,'2030'!$A$1:$AE$19,Q$10,FALSE),IF($E24="Business As Usual",VLOOKUP($D24,'Business As Usual'!$A$1:$AE$19,Q$10,FALSE),IF($E24="Bespoke",VLOOKUP($C24,$C$41:$AH$60,Q$37,FALSE),0)))))))*(1-'High Level'!$F31))))))))</f>
        <v>0.56616584228179634</v>
      </c>
      <c r="R24" s="23">
        <f>(((((((IF($E24=2050,VLOOKUP($D24,'2050'!$A$1:$AE$19,R$10,FALSE),IF($E24=2045,VLOOKUP($D24,'2045'!$A$1:$AE$19,R$10,FALSE),IF($E24=2040,VLOOKUP($D24,'2040'!$A$1:$AE$19,R$10,FALSE),IF($E24=2035,VLOOKUP($D24,'2035'!$A$1:$AE$19,R$10,FALSE),IF($E24=2030,VLOOKUP($D24,'2030'!$A$1:$AE$19,R$10,FALSE),IF($E24="Business As Usual",VLOOKUP($D24,'Business As Usual'!$A$1:$AE$19,R$10,FALSE),IF($E24="Bespoke",VLOOKUP($C24,$C$41:$AH$60,R$37,FALSE),0)))))))*(1-'High Level'!$F31))))))))</f>
        <v>0.6171142174653973</v>
      </c>
      <c r="S24" s="23">
        <f>(((((((IF($E24=2050,VLOOKUP($D24,'2050'!$A$1:$AE$19,S$10,FALSE),IF($E24=2045,VLOOKUP($D24,'2045'!$A$1:$AE$19,S$10,FALSE),IF($E24=2040,VLOOKUP($D24,'2040'!$A$1:$AE$19,S$10,FALSE),IF($E24=2035,VLOOKUP($D24,'2035'!$A$1:$AE$19,S$10,FALSE),IF($E24=2030,VLOOKUP($D24,'2030'!$A$1:$AE$19,S$10,FALSE),IF($E24="Business As Usual",VLOOKUP($D24,'Business As Usual'!$A$1:$AE$19,S$10,FALSE),IF($E24="Bespoke",VLOOKUP($C24,$C$41:$AH$60,S$37,FALSE),0)))))))*(1-'High Level'!$F31))))))))</f>
        <v>0.6832897674310966</v>
      </c>
      <c r="T24" s="23">
        <f>(((((((IF($E24=2050,VLOOKUP($D24,'2050'!$A$1:$AE$19,T$10,FALSE),IF($E24=2045,VLOOKUP($D24,'2045'!$A$1:$AE$19,T$10,FALSE),IF($E24=2040,VLOOKUP($D24,'2040'!$A$1:$AE$19,T$10,FALSE),IF($E24=2035,VLOOKUP($D24,'2035'!$A$1:$AE$19,T$10,FALSE),IF($E24=2030,VLOOKUP($D24,'2030'!$A$1:$AE$19,T$10,FALSE),IF($E24="Business As Usual",VLOOKUP($D24,'Business As Usual'!$A$1:$AE$19,T$10,FALSE),IF($E24="Bespoke",VLOOKUP($C24,$C$41:$AH$60,T$37,FALSE),0)))))))*(1-'High Level'!$F31))))))))</f>
        <v>0.75765707800600834</v>
      </c>
      <c r="U24" s="23">
        <f>(((((((IF($E24=2050,VLOOKUP($D24,'2050'!$A$1:$AE$19,U$10,FALSE),IF($E24=2045,VLOOKUP($D24,'2045'!$A$1:$AE$19,U$10,FALSE),IF($E24=2040,VLOOKUP($D24,'2040'!$A$1:$AE$19,U$10,FALSE),IF($E24=2035,VLOOKUP($D24,'2035'!$A$1:$AE$19,U$10,FALSE),IF($E24=2030,VLOOKUP($D24,'2030'!$A$1:$AE$19,U$10,FALSE),IF($E24="Business As Usual",VLOOKUP($D24,'Business As Usual'!$A$1:$AE$19,U$10,FALSE),IF($E24="Bespoke",VLOOKUP($C24,$C$41:$AH$60,U$37,FALSE),0)))))))*(1-'High Level'!$F31))))))))</f>
        <v>0.8053105596375062</v>
      </c>
      <c r="V24" s="23">
        <f>(((((((IF($E24=2050,VLOOKUP($D24,'2050'!$A$1:$AE$19,V$10,FALSE),IF($E24=2045,VLOOKUP($D24,'2045'!$A$1:$AE$19,V$10,FALSE),IF($E24=2040,VLOOKUP($D24,'2040'!$A$1:$AE$19,V$10,FALSE),IF($E24=2035,VLOOKUP($D24,'2035'!$A$1:$AE$19,V$10,FALSE),IF($E24=2030,VLOOKUP($D24,'2030'!$A$1:$AE$19,V$10,FALSE),IF($E24="Business As Usual",VLOOKUP($D24,'Business As Usual'!$A$1:$AE$19,V$10,FALSE),IF($E24="Bespoke",VLOOKUP($C24,$C$41:$AH$60,V$37,FALSE),0)))))))*(1-'High Level'!$F31))))))))</f>
        <v>0.82982090094297023</v>
      </c>
      <c r="W24" s="23">
        <f>(((((((IF($E24=2050,VLOOKUP($D24,'2050'!$A$1:$AE$19,W$10,FALSE),IF($E24=2045,VLOOKUP($D24,'2045'!$A$1:$AE$19,W$10,FALSE),IF($E24=2040,VLOOKUP($D24,'2040'!$A$1:$AE$19,W$10,FALSE),IF($E24=2035,VLOOKUP($D24,'2035'!$A$1:$AE$19,W$10,FALSE),IF($E24=2030,VLOOKUP($D24,'2030'!$A$1:$AE$19,W$10,FALSE),IF($E24="Business As Usual",VLOOKUP($D24,'Business As Usual'!$A$1:$AE$19,W$10,FALSE),IF($E24="Bespoke",VLOOKUP($C24,$C$41:$AH$60,W$37,FALSE),0)))))))*(1-'High Level'!$F31))))))))</f>
        <v>0.85659334777631313</v>
      </c>
      <c r="X24" s="23">
        <f>(((((((IF($E24=2050,VLOOKUP($D24,'2050'!$A$1:$AE$19,X$10,FALSE),IF($E24=2045,VLOOKUP($D24,'2045'!$A$1:$AE$19,X$10,FALSE),IF($E24=2040,VLOOKUP($D24,'2040'!$A$1:$AE$19,X$10,FALSE),IF($E24=2035,VLOOKUP($D24,'2035'!$A$1:$AE$19,X$10,FALSE),IF($E24=2030,VLOOKUP($D24,'2030'!$A$1:$AE$19,X$10,FALSE),IF($E24="Business As Usual",VLOOKUP($D24,'Business As Usual'!$A$1:$AE$19,X$10,FALSE),IF($E24="Bespoke",VLOOKUP($C24,$C$41:$AH$60,X$37,FALSE),0)))))))*(1-'High Level'!$F31))))))))</f>
        <v>0.90028689257964012</v>
      </c>
      <c r="Y24" s="23">
        <f>(((((((IF($E24=2050,VLOOKUP($D24,'2050'!$A$1:$AE$19,Y$10,FALSE),IF($E24=2045,VLOOKUP($D24,'2045'!$A$1:$AE$19,Y$10,FALSE),IF($E24=2040,VLOOKUP($D24,'2040'!$A$1:$AE$19,Y$10,FALSE),IF($E24=2035,VLOOKUP($D24,'2035'!$A$1:$AE$19,Y$10,FALSE),IF($E24=2030,VLOOKUP($D24,'2030'!$A$1:$AE$19,Y$10,FALSE),IF($E24="Business As Usual",VLOOKUP($D24,'Business As Usual'!$A$1:$AE$19,Y$10,FALSE),IF($E24="Bespoke",VLOOKUP($C24,$C$41:$AH$60,Y$37,FALSE),0)))))))*(1-'High Level'!$F31))))))))</f>
        <v>0.91033510098828829</v>
      </c>
      <c r="Z24" s="23">
        <f>(((((((IF($E24=2050,VLOOKUP($D24,'2050'!$A$1:$AE$19,Z$10,FALSE),IF($E24=2045,VLOOKUP($D24,'2045'!$A$1:$AE$19,Z$10,FALSE),IF($E24=2040,VLOOKUP($D24,'2040'!$A$1:$AE$19,Z$10,FALSE),IF($E24=2035,VLOOKUP($D24,'2035'!$A$1:$AE$19,Z$10,FALSE),IF($E24=2030,VLOOKUP($D24,'2030'!$A$1:$AE$19,Z$10,FALSE),IF($E24="Business As Usual",VLOOKUP($D24,'Business As Usual'!$A$1:$AE$19,Z$10,FALSE),IF($E24="Bespoke",VLOOKUP($C24,$C$41:$AH$60,Z$37,FALSE),0)))))))*(1-'High Level'!$F31))))))))</f>
        <v>0.93243157819423717</v>
      </c>
      <c r="AA24" s="23">
        <f>(((((((IF($E24=2050,VLOOKUP($D24,'2050'!$A$1:$AE$19,AA$10,FALSE),IF($E24=2045,VLOOKUP($D24,'2045'!$A$1:$AE$19,AA$10,FALSE),IF($E24=2040,VLOOKUP($D24,'2040'!$A$1:$AE$19,AA$10,FALSE),IF($E24=2035,VLOOKUP($D24,'2035'!$A$1:$AE$19,AA$10,FALSE),IF($E24=2030,VLOOKUP($D24,'2030'!$A$1:$AE$19,AA$10,FALSE),IF($E24="Business As Usual",VLOOKUP($D24,'Business As Usual'!$A$1:$AE$19,AA$10,FALSE),IF($E24="Bespoke",VLOOKUP($C24,$C$41:$AH$60,AA$37,FALSE),0)))))))*(1-'High Level'!$F31))))))))</f>
        <v>0.93660261434679193</v>
      </c>
      <c r="AB24" s="23">
        <f>(((((((IF($E24=2050,VLOOKUP($D24,'2050'!$A$1:$AE$19,AB$10,FALSE),IF($E24=2045,VLOOKUP($D24,'2045'!$A$1:$AE$19,AB$10,FALSE),IF($E24=2040,VLOOKUP($D24,'2040'!$A$1:$AE$19,AB$10,FALSE),IF($E24=2035,VLOOKUP($D24,'2035'!$A$1:$AE$19,AB$10,FALSE),IF($E24=2030,VLOOKUP($D24,'2030'!$A$1:$AE$19,AB$10,FALSE),IF($E24="Business As Usual",VLOOKUP($D24,'Business As Usual'!$A$1:$AE$19,AB$10,FALSE),IF($E24="Bespoke",VLOOKUP($C24,$C$41:$AH$60,AB$37,FALSE),0)))))))*(1-'High Level'!$F31))))))))</f>
        <v>0.94156168910777005</v>
      </c>
      <c r="AC24" s="23">
        <f>(((((((IF($E24=2050,VLOOKUP($D24,'2050'!$A$1:$AE$19,AC$10,FALSE),IF($E24=2045,VLOOKUP($D24,'2045'!$A$1:$AE$19,AC$10,FALSE),IF($E24=2040,VLOOKUP($D24,'2040'!$A$1:$AE$19,AC$10,FALSE),IF($E24=2035,VLOOKUP($D24,'2035'!$A$1:$AE$19,AC$10,FALSE),IF($E24=2030,VLOOKUP($D24,'2030'!$A$1:$AE$19,AC$10,FALSE),IF($E24="Business As Usual",VLOOKUP($D24,'Business As Usual'!$A$1:$AE$19,AC$10,FALSE),IF($E24="Bespoke",VLOOKUP($C24,$C$41:$AH$60,AC$37,FALSE),0)))))))*(1-'High Level'!$F31))))))))</f>
        <v>0.94211122044953866</v>
      </c>
      <c r="AD24" s="23">
        <f>(((((((IF($E24=2050,VLOOKUP($D24,'2050'!$A$1:$AE$19,AD$10,FALSE),IF($E24=2045,VLOOKUP($D24,'2045'!$A$1:$AE$19,AD$10,FALSE),IF($E24=2040,VLOOKUP($D24,'2040'!$A$1:$AE$19,AD$10,FALSE),IF($E24=2035,VLOOKUP($D24,'2035'!$A$1:$AE$19,AD$10,FALSE),IF($E24=2030,VLOOKUP($D24,'2030'!$A$1:$AE$19,AD$10,FALSE),IF($E24="Business As Usual",VLOOKUP($D24,'Business As Usual'!$A$1:$AE$19,AD$10,FALSE),IF($E24="Bespoke",VLOOKUP($C24,$C$41:$AH$60,AD$37,FALSE),0)))))))*(1-'High Level'!$F31))))))))</f>
        <v>0.94770302333378154</v>
      </c>
      <c r="AE24" s="23">
        <f>(((((((IF($E24=2050,VLOOKUP($D24,'2050'!$A$1:$AE$19,AE$10,FALSE),IF($E24=2045,VLOOKUP($D24,'2045'!$A$1:$AE$19,AE$10,FALSE),IF($E24=2040,VLOOKUP($D24,'2040'!$A$1:$AE$19,AE$10,FALSE),IF($E24=2035,VLOOKUP($D24,'2035'!$A$1:$AE$19,AE$10,FALSE),IF($E24=2030,VLOOKUP($D24,'2030'!$A$1:$AE$19,AE$10,FALSE),IF($E24="Business As Usual",VLOOKUP($D24,'Business As Usual'!$A$1:$AE$19,AE$10,FALSE),IF($E24="Bespoke",VLOOKUP($C24,$C$41:$AH$60,AE$37,FALSE),0)))))))*(1-'High Level'!$F31))))))))</f>
        <v>0.94822952888278056</v>
      </c>
      <c r="AF24" s="23">
        <f>(((((((IF($E24=2050,VLOOKUP($D24,'2050'!$A$1:$AE$19,AF$10,FALSE),IF($E24=2045,VLOOKUP($D24,'2045'!$A$1:$AE$19,AF$10,FALSE),IF($E24=2040,VLOOKUP($D24,'2040'!$A$1:$AE$19,AF$10,FALSE),IF($E24=2035,VLOOKUP($D24,'2035'!$A$1:$AE$19,AF$10,FALSE),IF($E24=2030,VLOOKUP($D24,'2030'!$A$1:$AE$19,AF$10,FALSE),IF($E24="Business As Usual",VLOOKUP($D24,'Business As Usual'!$A$1:$AE$19,AF$10,FALSE),IF($E24="Bespoke",VLOOKUP($C24,$C$41:$AH$60,AF$37,FALSE),0)))))))*(1-'High Level'!$F31))))))))</f>
        <v>0.9515528571159011</v>
      </c>
      <c r="AG24" s="23">
        <f>(((((((IF($E24=2050,VLOOKUP($D24,'2050'!$A$1:$AE$19,AG$10,FALSE),IF($E24=2045,VLOOKUP($D24,'2045'!$A$1:$AE$19,AG$10,FALSE),IF($E24=2040,VLOOKUP($D24,'2040'!$A$1:$AE$19,AG$10,FALSE),IF($E24=2035,VLOOKUP($D24,'2035'!$A$1:$AE$19,AG$10,FALSE),IF($E24=2030,VLOOKUP($D24,'2030'!$A$1:$AE$19,AG$10,FALSE),IF($E24="Business As Usual",VLOOKUP($D24,'Business As Usual'!$A$1:$AE$19,AG$10,FALSE),IF($E24="Bespoke",VLOOKUP($C24,$C$41:$AH$60,AG$37,FALSE),0)))))))*(1-'High Level'!$F31))))))))</f>
        <v>0.95239639138623255</v>
      </c>
      <c r="AH24" s="23">
        <f>(((((((IF($E24=2050,VLOOKUP($D24,'2050'!$A$1:$AE$19,AH$10,FALSE),IF($E24=2045,VLOOKUP($D24,'2045'!$A$1:$AE$19,AH$10,FALSE),IF($E24=2040,VLOOKUP($D24,'2040'!$A$1:$AE$19,AH$10,FALSE),IF($E24=2035,VLOOKUP($D24,'2035'!$A$1:$AE$19,AH$10,FALSE),IF($E24=2030,VLOOKUP($D24,'2030'!$A$1:$AE$19,AH$10,FALSE),IF($E24="Business As Usual",VLOOKUP($D24,'Business As Usual'!$A$1:$AE$19,AH$10,FALSE),IF($E24="Bespoke",VLOOKUP($C24,$C$41:$AH$60,AH$37,FALSE),0)))))))*(1-'High Level'!$F31))))))))</f>
        <v>0.95335963451946415</v>
      </c>
    </row>
    <row r="25" spans="2:34" s="1" customFormat="1" x14ac:dyDescent="0.35">
      <c r="B25" s="18">
        <v>3</v>
      </c>
      <c r="C25" s="18" t="s">
        <v>17</v>
      </c>
      <c r="D25" s="18" t="s">
        <v>644</v>
      </c>
      <c r="E25" s="38">
        <v>2050</v>
      </c>
      <c r="F25" s="23">
        <f>(((((((IF($E25=2050,VLOOKUP($D25,'2050'!$A$1:$AE$19,F$10,FALSE),IF($E25=2045,VLOOKUP($D25,'2045'!$A$1:$AE$19,F$10,FALSE),IF($E25=2040,VLOOKUP($D25,'2040'!$A$1:$AE$19,F$10,FALSE),IF($E25=2035,VLOOKUP($D25,'2035'!$A$1:$AE$19,F$10,FALSE),IF($E25=2030,VLOOKUP($D25,'2030'!$A$1:$AE$19,F$10,FALSE),IF($E25="Business As Usual",VLOOKUP($D25,'Business As Usual'!$A$1:$AE$19,F$10,FALSE),IF($E25="Bespoke",VLOOKUP($C25,$C$41:$AH$60,F$37,FALSE),0)))))))*(1-'High Level'!$F32))))))))</f>
        <v>6.9999999999999951E-2</v>
      </c>
      <c r="G25" s="23">
        <f>(((((((IF($E25=2050,VLOOKUP($D25,'2050'!$A$1:$AE$19,G$10,FALSE),IF($E25=2045,VLOOKUP($D25,'2045'!$A$1:$AE$19,G$10,FALSE),IF($E25=2040,VLOOKUP($D25,'2040'!$A$1:$AE$19,G$10,FALSE),IF($E25=2035,VLOOKUP($D25,'2035'!$A$1:$AE$19,G$10,FALSE),IF($E25=2030,VLOOKUP($D25,'2030'!$A$1:$AE$19,G$10,FALSE),IF($E25="Business As Usual",VLOOKUP($D25,'Business As Usual'!$A$1:$AE$19,G$10,FALSE),IF($E25="Bespoke",VLOOKUP($C25,$C$41:$AH$60,G$37,FALSE),0)))))))*(1-'High Level'!$F32))))))))</f>
        <v>0.13999999999999996</v>
      </c>
      <c r="H25" s="23">
        <f>(((((((IF($E25=2050,VLOOKUP($D25,'2050'!$A$1:$AE$19,H$10,FALSE),IF($E25=2045,VLOOKUP($D25,'2045'!$A$1:$AE$19,H$10,FALSE),IF($E25=2040,VLOOKUP($D25,'2040'!$A$1:$AE$19,H$10,FALSE),IF($E25=2035,VLOOKUP($D25,'2035'!$A$1:$AE$19,H$10,FALSE),IF($E25=2030,VLOOKUP($D25,'2030'!$A$1:$AE$19,H$10,FALSE),IF($E25="Business As Usual",VLOOKUP($D25,'Business As Usual'!$A$1:$AE$19,H$10,FALSE),IF($E25="Bespoke",VLOOKUP($C25,$C$41:$AH$60,H$37,FALSE),0)))))))*(1-'High Level'!$F32))))))))</f>
        <v>0.20999999999999996</v>
      </c>
      <c r="I25" s="23">
        <f>(((((((IF($E25=2050,VLOOKUP($D25,'2050'!$A$1:$AE$19,I$10,FALSE),IF($E25=2045,VLOOKUP($D25,'2045'!$A$1:$AE$19,I$10,FALSE),IF($E25=2040,VLOOKUP($D25,'2040'!$A$1:$AE$19,I$10,FALSE),IF($E25=2035,VLOOKUP($D25,'2035'!$A$1:$AE$19,I$10,FALSE),IF($E25=2030,VLOOKUP($D25,'2030'!$A$1:$AE$19,I$10,FALSE),IF($E25="Business As Usual",VLOOKUP($D25,'Business As Usual'!$A$1:$AE$19,I$10,FALSE),IF($E25="Bespoke",VLOOKUP($C25,$C$41:$AH$60,I$37,FALSE),0)))))))*(1-'High Level'!$F32))))))))</f>
        <v>0.27999999999999997</v>
      </c>
      <c r="J25" s="23">
        <f>(((((((IF($E25=2050,VLOOKUP($D25,'2050'!$A$1:$AE$19,J$10,FALSE),IF($E25=2045,VLOOKUP($D25,'2045'!$A$1:$AE$19,J$10,FALSE),IF($E25=2040,VLOOKUP($D25,'2040'!$A$1:$AE$19,J$10,FALSE),IF($E25=2035,VLOOKUP($D25,'2035'!$A$1:$AE$19,J$10,FALSE),IF($E25=2030,VLOOKUP($D25,'2030'!$A$1:$AE$19,J$10,FALSE),IF($E25="Business As Usual",VLOOKUP($D25,'Business As Usual'!$A$1:$AE$19,J$10,FALSE),IF($E25="Bespoke",VLOOKUP($C25,$C$41:$AH$60,J$37,FALSE),0)))))))*(1-'High Level'!$F32))))))))</f>
        <v>0.35</v>
      </c>
      <c r="K25" s="23">
        <f>(((((((IF($E25=2050,VLOOKUP($D25,'2050'!$A$1:$AE$19,K$10,FALSE),IF($E25=2045,VLOOKUP($D25,'2045'!$A$1:$AE$19,K$10,FALSE),IF($E25=2040,VLOOKUP($D25,'2040'!$A$1:$AE$19,K$10,FALSE),IF($E25=2035,VLOOKUP($D25,'2035'!$A$1:$AE$19,K$10,FALSE),IF($E25=2030,VLOOKUP($D25,'2030'!$A$1:$AE$19,K$10,FALSE),IF($E25="Business As Usual",VLOOKUP($D25,'Business As Usual'!$A$1:$AE$19,K$10,FALSE),IF($E25="Bespoke",VLOOKUP($C25,$C$41:$AH$60,K$37,FALSE),0)))))))*(1-'High Level'!$F32))))))))</f>
        <v>0.46294878783143373</v>
      </c>
      <c r="L25" s="23">
        <f>(((((((IF($E25=2050,VLOOKUP($D25,'2050'!$A$1:$AE$19,L$10,FALSE),IF($E25=2045,VLOOKUP($D25,'2045'!$A$1:$AE$19,L$10,FALSE),IF($E25=2040,VLOOKUP($D25,'2040'!$A$1:$AE$19,L$10,FALSE),IF($E25=2035,VLOOKUP($D25,'2035'!$A$1:$AE$19,L$10,FALSE),IF($E25=2030,VLOOKUP($D25,'2030'!$A$1:$AE$19,L$10,FALSE),IF($E25="Business As Usual",VLOOKUP($D25,'Business As Usual'!$A$1:$AE$19,L$10,FALSE),IF($E25="Bespoke",VLOOKUP($C25,$C$41:$AH$60,L$37,FALSE),0)))))))*(1-'High Level'!$F32))))))))</f>
        <v>0.52219040955991891</v>
      </c>
      <c r="M25" s="23">
        <f>(((((((IF($E25=2050,VLOOKUP($D25,'2050'!$A$1:$AE$19,M$10,FALSE),IF($E25=2045,VLOOKUP($D25,'2045'!$A$1:$AE$19,M$10,FALSE),IF($E25=2040,VLOOKUP($D25,'2040'!$A$1:$AE$19,M$10,FALSE),IF($E25=2035,VLOOKUP($D25,'2035'!$A$1:$AE$19,M$10,FALSE),IF($E25=2030,VLOOKUP($D25,'2030'!$A$1:$AE$19,M$10,FALSE),IF($E25="Business As Usual",VLOOKUP($D25,'Business As Usual'!$A$1:$AE$19,M$10,FALSE),IF($E25="Bespoke",VLOOKUP($C25,$C$41:$AH$60,M$37,FALSE),0)))))))*(1-'High Level'!$F32))))))))</f>
        <v>0.54944458986647993</v>
      </c>
      <c r="N25" s="23">
        <f>(((((((IF($E25=2050,VLOOKUP($D25,'2050'!$A$1:$AE$19,N$10,FALSE),IF($E25=2045,VLOOKUP($D25,'2045'!$A$1:$AE$19,N$10,FALSE),IF($E25=2040,VLOOKUP($D25,'2040'!$A$1:$AE$19,N$10,FALSE),IF($E25=2035,VLOOKUP($D25,'2035'!$A$1:$AE$19,N$10,FALSE),IF($E25=2030,VLOOKUP($D25,'2030'!$A$1:$AE$19,N$10,FALSE),IF($E25="Business As Usual",VLOOKUP($D25,'Business As Usual'!$A$1:$AE$19,N$10,FALSE),IF($E25="Bespoke",VLOOKUP($C25,$C$41:$AH$60,N$37,FALSE),0)))))))*(1-'High Level'!$F32))))))))</f>
        <v>0.62679056088082685</v>
      </c>
      <c r="O25" s="23">
        <f>(((((((IF($E25=2050,VLOOKUP($D25,'2050'!$A$1:$AE$19,O$10,FALSE),IF($E25=2045,VLOOKUP($D25,'2045'!$A$1:$AE$19,O$10,FALSE),IF($E25=2040,VLOOKUP($D25,'2040'!$A$1:$AE$19,O$10,FALSE),IF($E25=2035,VLOOKUP($D25,'2035'!$A$1:$AE$19,O$10,FALSE),IF($E25=2030,VLOOKUP($D25,'2030'!$A$1:$AE$19,O$10,FALSE),IF($E25="Business As Usual",VLOOKUP($D25,'Business As Usual'!$A$1:$AE$19,O$10,FALSE),IF($E25="Bespoke",VLOOKUP($C25,$C$41:$AH$60,O$37,FALSE),0)))))))*(1-'High Level'!$F32))))))))</f>
        <v>0.6827546116891382</v>
      </c>
      <c r="P25" s="23">
        <f>(((((((IF($E25=2050,VLOOKUP($D25,'2050'!$A$1:$AE$19,P$10,FALSE),IF($E25=2045,VLOOKUP($D25,'2045'!$A$1:$AE$19,P$10,FALSE),IF($E25=2040,VLOOKUP($D25,'2040'!$A$1:$AE$19,P$10,FALSE),IF($E25=2035,VLOOKUP($D25,'2035'!$A$1:$AE$19,P$10,FALSE),IF($E25=2030,VLOOKUP($D25,'2030'!$A$1:$AE$19,P$10,FALSE),IF($E25="Business As Usual",VLOOKUP($D25,'Business As Usual'!$A$1:$AE$19,P$10,FALSE),IF($E25="Bespoke",VLOOKUP($C25,$C$41:$AH$60,P$37,FALSE),0)))))))*(1-'High Level'!$F32))))))))</f>
        <v>0.75678854388835404</v>
      </c>
      <c r="Q25" s="23">
        <f>(((((((IF($E25=2050,VLOOKUP($D25,'2050'!$A$1:$AE$19,Q$10,FALSE),IF($E25=2045,VLOOKUP($D25,'2045'!$A$1:$AE$19,Q$10,FALSE),IF($E25=2040,VLOOKUP($D25,'2040'!$A$1:$AE$19,Q$10,FALSE),IF($E25=2035,VLOOKUP($D25,'2035'!$A$1:$AE$19,Q$10,FALSE),IF($E25=2030,VLOOKUP($D25,'2030'!$A$1:$AE$19,Q$10,FALSE),IF($E25="Business As Usual",VLOOKUP($D25,'Business As Usual'!$A$1:$AE$19,Q$10,FALSE),IF($E25="Bespoke",VLOOKUP($C25,$C$41:$AH$60,Q$37,FALSE),0)))))))*(1-'High Level'!$F32))))))))</f>
        <v>0.80171835629053134</v>
      </c>
      <c r="R25" s="23">
        <f>(((((((IF($E25=2050,VLOOKUP($D25,'2050'!$A$1:$AE$19,R$10,FALSE),IF($E25=2045,VLOOKUP($D25,'2045'!$A$1:$AE$19,R$10,FALSE),IF($E25=2040,VLOOKUP($D25,'2040'!$A$1:$AE$19,R$10,FALSE),IF($E25=2035,VLOOKUP($D25,'2035'!$A$1:$AE$19,R$10,FALSE),IF($E25=2030,VLOOKUP($D25,'2030'!$A$1:$AE$19,R$10,FALSE),IF($E25="Business As Usual",VLOOKUP($D25,'Business As Usual'!$A$1:$AE$19,R$10,FALSE),IF($E25="Bespoke",VLOOKUP($C25,$C$41:$AH$60,R$37,FALSE),0)))))))*(1-'High Level'!$F32))))))))</f>
        <v>0.83899413600795536</v>
      </c>
      <c r="S25" s="23">
        <f>(((((((IF($E25=2050,VLOOKUP($D25,'2050'!$A$1:$AE$19,S$10,FALSE),IF($E25=2045,VLOOKUP($D25,'2045'!$A$1:$AE$19,S$10,FALSE),IF($E25=2040,VLOOKUP($D25,'2040'!$A$1:$AE$19,S$10,FALSE),IF($E25=2035,VLOOKUP($D25,'2035'!$A$1:$AE$19,S$10,FALSE),IF($E25=2030,VLOOKUP($D25,'2030'!$A$1:$AE$19,S$10,FALSE),IF($E25="Business As Usual",VLOOKUP($D25,'Business As Usual'!$A$1:$AE$19,S$10,FALSE),IF($E25="Bespoke",VLOOKUP($C25,$C$41:$AH$60,S$37,FALSE),0)))))))*(1-'High Level'!$F32))))))))</f>
        <v>0.87526177176570041</v>
      </c>
      <c r="T25" s="23">
        <f>(((((((IF($E25=2050,VLOOKUP($D25,'2050'!$A$1:$AE$19,T$10,FALSE),IF($E25=2045,VLOOKUP($D25,'2045'!$A$1:$AE$19,T$10,FALSE),IF($E25=2040,VLOOKUP($D25,'2040'!$A$1:$AE$19,T$10,FALSE),IF($E25=2035,VLOOKUP($D25,'2035'!$A$1:$AE$19,T$10,FALSE),IF($E25=2030,VLOOKUP($D25,'2030'!$A$1:$AE$19,T$10,FALSE),IF($E25="Business As Usual",VLOOKUP($D25,'Business As Usual'!$A$1:$AE$19,T$10,FALSE),IF($E25="Bespoke",VLOOKUP($C25,$C$41:$AH$60,T$37,FALSE),0)))))))*(1-'High Level'!$F32))))))))</f>
        <v>0.87903985069245316</v>
      </c>
      <c r="U25" s="23">
        <f>(((((((IF($E25=2050,VLOOKUP($D25,'2050'!$A$1:$AE$19,U$10,FALSE),IF($E25=2045,VLOOKUP($D25,'2045'!$A$1:$AE$19,U$10,FALSE),IF($E25=2040,VLOOKUP($D25,'2040'!$A$1:$AE$19,U$10,FALSE),IF($E25=2035,VLOOKUP($D25,'2035'!$A$1:$AE$19,U$10,FALSE),IF($E25=2030,VLOOKUP($D25,'2030'!$A$1:$AE$19,U$10,FALSE),IF($E25="Business As Usual",VLOOKUP($D25,'Business As Usual'!$A$1:$AE$19,U$10,FALSE),IF($E25="Bespoke",VLOOKUP($C25,$C$41:$AH$60,U$37,FALSE),0)))))))*(1-'High Level'!$F32))))))))</f>
        <v>0.88603728605918086</v>
      </c>
      <c r="V25" s="23">
        <f>(((((((IF($E25=2050,VLOOKUP($D25,'2050'!$A$1:$AE$19,V$10,FALSE),IF($E25=2045,VLOOKUP($D25,'2045'!$A$1:$AE$19,V$10,FALSE),IF($E25=2040,VLOOKUP($D25,'2040'!$A$1:$AE$19,V$10,FALSE),IF($E25=2035,VLOOKUP($D25,'2035'!$A$1:$AE$19,V$10,FALSE),IF($E25=2030,VLOOKUP($D25,'2030'!$A$1:$AE$19,V$10,FALSE),IF($E25="Business As Usual",VLOOKUP($D25,'Business As Usual'!$A$1:$AE$19,V$10,FALSE),IF($E25="Bespoke",VLOOKUP($C25,$C$41:$AH$60,V$37,FALSE),0)))))))*(1-'High Level'!$F32))))))))</f>
        <v>0.88889879390633808</v>
      </c>
      <c r="W25" s="23">
        <f>(((((((IF($E25=2050,VLOOKUP($D25,'2050'!$A$1:$AE$19,W$10,FALSE),IF($E25=2045,VLOOKUP($D25,'2045'!$A$1:$AE$19,W$10,FALSE),IF($E25=2040,VLOOKUP($D25,'2040'!$A$1:$AE$19,W$10,FALSE),IF($E25=2035,VLOOKUP($D25,'2035'!$A$1:$AE$19,W$10,FALSE),IF($E25=2030,VLOOKUP($D25,'2030'!$A$1:$AE$19,W$10,FALSE),IF($E25="Business As Usual",VLOOKUP($D25,'Business As Usual'!$A$1:$AE$19,W$10,FALSE),IF($E25="Bespoke",VLOOKUP($C25,$C$41:$AH$60,W$37,FALSE),0)))))))*(1-'High Level'!$F32))))))))</f>
        <v>0.89158903718967231</v>
      </c>
      <c r="X25" s="23">
        <f>(((((((IF($E25=2050,VLOOKUP($D25,'2050'!$A$1:$AE$19,X$10,FALSE),IF($E25=2045,VLOOKUP($D25,'2045'!$A$1:$AE$19,X$10,FALSE),IF($E25=2040,VLOOKUP($D25,'2040'!$A$1:$AE$19,X$10,FALSE),IF($E25=2035,VLOOKUP($D25,'2035'!$A$1:$AE$19,X$10,FALSE),IF($E25=2030,VLOOKUP($D25,'2030'!$A$1:$AE$19,X$10,FALSE),IF($E25="Business As Usual",VLOOKUP($D25,'Business As Usual'!$A$1:$AE$19,X$10,FALSE),IF($E25="Bespoke",VLOOKUP($C25,$C$41:$AH$60,X$37,FALSE),0)))))))*(1-'High Level'!$F32))))))))</f>
        <v>0.89730645562557476</v>
      </c>
      <c r="Y25" s="23">
        <f>(((((((IF($E25=2050,VLOOKUP($D25,'2050'!$A$1:$AE$19,Y$10,FALSE),IF($E25=2045,VLOOKUP($D25,'2045'!$A$1:$AE$19,Y$10,FALSE),IF($E25=2040,VLOOKUP($D25,'2040'!$A$1:$AE$19,Y$10,FALSE),IF($E25=2035,VLOOKUP($D25,'2035'!$A$1:$AE$19,Y$10,FALSE),IF($E25=2030,VLOOKUP($D25,'2030'!$A$1:$AE$19,Y$10,FALSE),IF($E25="Business As Usual",VLOOKUP($D25,'Business As Usual'!$A$1:$AE$19,Y$10,FALSE),IF($E25="Bespoke",VLOOKUP($C25,$C$41:$AH$60,Y$37,FALSE),0)))))))*(1-'High Level'!$F32))))))))</f>
        <v>0.92452298049119541</v>
      </c>
      <c r="Z25" s="23">
        <f>(((((((IF($E25=2050,VLOOKUP($D25,'2050'!$A$1:$AE$19,Z$10,FALSE),IF($E25=2045,VLOOKUP($D25,'2045'!$A$1:$AE$19,Z$10,FALSE),IF($E25=2040,VLOOKUP($D25,'2040'!$A$1:$AE$19,Z$10,FALSE),IF($E25=2035,VLOOKUP($D25,'2035'!$A$1:$AE$19,Z$10,FALSE),IF($E25=2030,VLOOKUP($D25,'2030'!$A$1:$AE$19,Z$10,FALSE),IF($E25="Business As Usual",VLOOKUP($D25,'Business As Usual'!$A$1:$AE$19,Z$10,FALSE),IF($E25="Bespoke",VLOOKUP($C25,$C$41:$AH$60,Z$37,FALSE),0)))))))*(1-'High Level'!$F32))))))))</f>
        <v>0.93055412494863532</v>
      </c>
      <c r="AA25" s="23">
        <f>(((((((IF($E25=2050,VLOOKUP($D25,'2050'!$A$1:$AE$19,AA$10,FALSE),IF($E25=2045,VLOOKUP($D25,'2045'!$A$1:$AE$19,AA$10,FALSE),IF($E25=2040,VLOOKUP($D25,'2040'!$A$1:$AE$19,AA$10,FALSE),IF($E25=2035,VLOOKUP($D25,'2035'!$A$1:$AE$19,AA$10,FALSE),IF($E25=2030,VLOOKUP($D25,'2030'!$A$1:$AE$19,AA$10,FALSE),IF($E25="Business As Usual",VLOOKUP($D25,'Business As Usual'!$A$1:$AE$19,AA$10,FALSE),IF($E25="Bespoke",VLOOKUP($C25,$C$41:$AH$60,AA$37,FALSE),0)))))))*(1-'High Level'!$F32))))))))</f>
        <v>0.93315340062909713</v>
      </c>
      <c r="AB25" s="23">
        <f>(((((((IF($E25=2050,VLOOKUP($D25,'2050'!$A$1:$AE$19,AB$10,FALSE),IF($E25=2045,VLOOKUP($D25,'2045'!$A$1:$AE$19,AB$10,FALSE),IF($E25=2040,VLOOKUP($D25,'2040'!$A$1:$AE$19,AB$10,FALSE),IF($E25=2035,VLOOKUP($D25,'2035'!$A$1:$AE$19,AB$10,FALSE),IF($E25=2030,VLOOKUP($D25,'2030'!$A$1:$AE$19,AB$10,FALSE),IF($E25="Business As Usual",VLOOKUP($D25,'Business As Usual'!$A$1:$AE$19,AB$10,FALSE),IF($E25="Bespoke",VLOOKUP($C25,$C$41:$AH$60,AB$37,FALSE),0)))))))*(1-'High Level'!$F32))))))))</f>
        <v>0.93664013771663879</v>
      </c>
      <c r="AC25" s="23">
        <f>(((((((IF($E25=2050,VLOOKUP($D25,'2050'!$A$1:$AE$19,AC$10,FALSE),IF($E25=2045,VLOOKUP($D25,'2045'!$A$1:$AE$19,AC$10,FALSE),IF($E25=2040,VLOOKUP($D25,'2040'!$A$1:$AE$19,AC$10,FALSE),IF($E25=2035,VLOOKUP($D25,'2035'!$A$1:$AE$19,AC$10,FALSE),IF($E25=2030,VLOOKUP($D25,'2030'!$A$1:$AE$19,AC$10,FALSE),IF($E25="Business As Usual",VLOOKUP($D25,'Business As Usual'!$A$1:$AE$19,AC$10,FALSE),IF($E25="Bespoke",VLOOKUP($C25,$C$41:$AH$60,AC$37,FALSE),0)))))))*(1-'High Level'!$F32))))))))</f>
        <v>0.95439112839592788</v>
      </c>
      <c r="AD25" s="23">
        <f>(((((((IF($E25=2050,VLOOKUP($D25,'2050'!$A$1:$AE$19,AD$10,FALSE),IF($E25=2045,VLOOKUP($D25,'2045'!$A$1:$AE$19,AD$10,FALSE),IF($E25=2040,VLOOKUP($D25,'2040'!$A$1:$AE$19,AD$10,FALSE),IF($E25=2035,VLOOKUP($D25,'2035'!$A$1:$AE$19,AD$10,FALSE),IF($E25=2030,VLOOKUP($D25,'2030'!$A$1:$AE$19,AD$10,FALSE),IF($E25="Business As Usual",VLOOKUP($D25,'Business As Usual'!$A$1:$AE$19,AD$10,FALSE),IF($E25="Bespoke",VLOOKUP($C25,$C$41:$AH$60,AD$37,FALSE),0)))))))*(1-'High Level'!$F32))))))))</f>
        <v>0.9594417737172708</v>
      </c>
      <c r="AE25" s="23">
        <f>(((((((IF($E25=2050,VLOOKUP($D25,'2050'!$A$1:$AE$19,AE$10,FALSE),IF($E25=2045,VLOOKUP($D25,'2045'!$A$1:$AE$19,AE$10,FALSE),IF($E25=2040,VLOOKUP($D25,'2040'!$A$1:$AE$19,AE$10,FALSE),IF($E25=2035,VLOOKUP($D25,'2035'!$A$1:$AE$19,AE$10,FALSE),IF($E25=2030,VLOOKUP($D25,'2030'!$A$1:$AE$19,AE$10,FALSE),IF($E25="Business As Usual",VLOOKUP($D25,'Business As Usual'!$A$1:$AE$19,AE$10,FALSE),IF($E25="Bespoke",VLOOKUP($C25,$C$41:$AH$60,AE$37,FALSE),0)))))))*(1-'High Level'!$F32))))))))</f>
        <v>0.96770727627100861</v>
      </c>
      <c r="AF25" s="23">
        <f>(((((((IF($E25=2050,VLOOKUP($D25,'2050'!$A$1:$AE$19,AF$10,FALSE),IF($E25=2045,VLOOKUP($D25,'2045'!$A$1:$AE$19,AF$10,FALSE),IF($E25=2040,VLOOKUP($D25,'2040'!$A$1:$AE$19,AF$10,FALSE),IF($E25=2035,VLOOKUP($D25,'2035'!$A$1:$AE$19,AF$10,FALSE),IF($E25=2030,VLOOKUP($D25,'2030'!$A$1:$AE$19,AF$10,FALSE),IF($E25="Business As Usual",VLOOKUP($D25,'Business As Usual'!$A$1:$AE$19,AF$10,FALSE),IF($E25="Bespoke",VLOOKUP($C25,$C$41:$AH$60,AF$37,FALSE),0)))))))*(1-'High Level'!$F32))))))))</f>
        <v>0.97004582514399162</v>
      </c>
      <c r="AG25" s="23">
        <f>(((((((IF($E25=2050,VLOOKUP($D25,'2050'!$A$1:$AE$19,AG$10,FALSE),IF($E25=2045,VLOOKUP($D25,'2045'!$A$1:$AE$19,AG$10,FALSE),IF($E25=2040,VLOOKUP($D25,'2040'!$A$1:$AE$19,AG$10,FALSE),IF($E25=2035,VLOOKUP($D25,'2035'!$A$1:$AE$19,AG$10,FALSE),IF($E25=2030,VLOOKUP($D25,'2030'!$A$1:$AE$19,AG$10,FALSE),IF($E25="Business As Usual",VLOOKUP($D25,'Business As Usual'!$A$1:$AE$19,AG$10,FALSE),IF($E25="Bespoke",VLOOKUP($C25,$C$41:$AH$60,AG$37,FALSE),0)))))))*(1-'High Level'!$F32))))))))</f>
        <v>0.97320874883297548</v>
      </c>
      <c r="AH25" s="23">
        <f>(((((((IF($E25=2050,VLOOKUP($D25,'2050'!$A$1:$AE$19,AH$10,FALSE),IF($E25=2045,VLOOKUP($D25,'2045'!$A$1:$AE$19,AH$10,FALSE),IF($E25=2040,VLOOKUP($D25,'2040'!$A$1:$AE$19,AH$10,FALSE),IF($E25=2035,VLOOKUP($D25,'2035'!$A$1:$AE$19,AH$10,FALSE),IF($E25=2030,VLOOKUP($D25,'2030'!$A$1:$AE$19,AH$10,FALSE),IF($E25="Business As Usual",VLOOKUP($D25,'Business As Usual'!$A$1:$AE$19,AH$10,FALSE),IF($E25="Bespoke",VLOOKUP($C25,$C$41:$AH$60,AH$37,FALSE),0)))))))*(1-'High Level'!$F32))))))))</f>
        <v>0.97575161326510729</v>
      </c>
    </row>
    <row r="26" spans="2:34" s="1" customFormat="1" x14ac:dyDescent="0.35">
      <c r="B26" s="18">
        <v>3</v>
      </c>
      <c r="C26" s="18" t="s">
        <v>7</v>
      </c>
      <c r="D26" s="18" t="s">
        <v>720</v>
      </c>
      <c r="E26" s="38">
        <v>2050</v>
      </c>
      <c r="F26" s="23">
        <f>(((((((IF($E26=2050,VLOOKUP($D26,'2050'!$A$1:$AE$19,F$10,FALSE),IF($E26=2045,VLOOKUP($D26,'2045'!$A$1:$AE$19,F$10,FALSE),IF($E26=2040,VLOOKUP($D26,'2040'!$A$1:$AE$19,F$10,FALSE),IF($E26=2035,VLOOKUP($D26,'2035'!$A$1:$AE$19,F$10,FALSE),IF($E26=2030,VLOOKUP($D26,'2030'!$A$1:$AE$19,F$10,FALSE),IF($E26="Business As Usual",VLOOKUP($D26,'Business As Usual'!$A$1:$AE$19,F$10,FALSE),IF($E26="Bespoke",VLOOKUP($C26,$C$41:$AH$60,F$37,FALSE),0)))))))*(1-'High Level'!$F33))))))))</f>
        <v>2.6157725033925661E-3</v>
      </c>
      <c r="G26" s="23">
        <f>(((((((IF($E26=2050,VLOOKUP($D26,'2050'!$A$1:$AE$19,G$10,FALSE),IF($E26=2045,VLOOKUP($D26,'2045'!$A$1:$AE$19,G$10,FALSE),IF($E26=2040,VLOOKUP($D26,'2040'!$A$1:$AE$19,G$10,FALSE),IF($E26=2035,VLOOKUP($D26,'2035'!$A$1:$AE$19,G$10,FALSE),IF($E26=2030,VLOOKUP($D26,'2030'!$A$1:$AE$19,G$10,FALSE),IF($E26="Business As Usual",VLOOKUP($D26,'Business As Usual'!$A$1:$AE$19,G$10,FALSE),IF($E26="Bespoke",VLOOKUP($C26,$C$41:$AH$60,G$37,FALSE),0)))))))*(1-'High Level'!$F33))))))))</f>
        <v>4.2411802728417039E-3</v>
      </c>
      <c r="H26" s="23">
        <f>(((((((IF($E26=2050,VLOOKUP($D26,'2050'!$A$1:$AE$19,H$10,FALSE),IF($E26=2045,VLOOKUP($D26,'2045'!$A$1:$AE$19,H$10,FALSE),IF($E26=2040,VLOOKUP($D26,'2040'!$A$1:$AE$19,H$10,FALSE),IF($E26=2035,VLOOKUP($D26,'2035'!$A$1:$AE$19,H$10,FALSE),IF($E26=2030,VLOOKUP($D26,'2030'!$A$1:$AE$19,H$10,FALSE),IF($E26="Business As Usual",VLOOKUP($D26,'Business As Usual'!$A$1:$AE$19,H$10,FALSE),IF($E26="Bespoke",VLOOKUP($C26,$C$41:$AH$60,H$37,FALSE),0)))))))*(1-'High Level'!$F33))))))))</f>
        <v>6.675511908946925E-3</v>
      </c>
      <c r="I26" s="23">
        <f>(((((((IF($E26=2050,VLOOKUP($D26,'2050'!$A$1:$AE$19,I$10,FALSE),IF($E26=2045,VLOOKUP($D26,'2045'!$A$1:$AE$19,I$10,FALSE),IF($E26=2040,VLOOKUP($D26,'2040'!$A$1:$AE$19,I$10,FALSE),IF($E26=2035,VLOOKUP($D26,'2035'!$A$1:$AE$19,I$10,FALSE),IF($E26=2030,VLOOKUP($D26,'2030'!$A$1:$AE$19,I$10,FALSE),IF($E26="Business As Usual",VLOOKUP($D26,'Business As Usual'!$A$1:$AE$19,I$10,FALSE),IF($E26="Bespoke",VLOOKUP($C26,$C$41:$AH$60,I$37,FALSE),0)))))))*(1-'High Level'!$F33))))))))</f>
        <v>1.0315669308899296E-2</v>
      </c>
      <c r="J26" s="23">
        <f>(((((((IF($E26=2050,VLOOKUP($D26,'2050'!$A$1:$AE$19,J$10,FALSE),IF($E26=2045,VLOOKUP($D26,'2045'!$A$1:$AE$19,J$10,FALSE),IF($E26=2040,VLOOKUP($D26,'2040'!$A$1:$AE$19,J$10,FALSE),IF($E26=2035,VLOOKUP($D26,'2035'!$A$1:$AE$19,J$10,FALSE),IF($E26=2030,VLOOKUP($D26,'2030'!$A$1:$AE$19,J$10,FALSE),IF($E26="Business As Usual",VLOOKUP($D26,'Business As Usual'!$A$1:$AE$19,J$10,FALSE),IF($E26="Bespoke",VLOOKUP($C26,$C$41:$AH$60,J$37,FALSE),0)))))))*(1-'High Level'!$F33))))))))</f>
        <v>1.5747555273314208E-2</v>
      </c>
      <c r="K26" s="23">
        <f>(((((((IF($E26=2050,VLOOKUP($D26,'2050'!$A$1:$AE$19,K$10,FALSE),IF($E26=2045,VLOOKUP($D26,'2045'!$A$1:$AE$19,K$10,FALSE),IF($E26=2040,VLOOKUP($D26,'2040'!$A$1:$AE$19,K$10,FALSE),IF($E26=2035,VLOOKUP($D26,'2035'!$A$1:$AE$19,K$10,FALSE),IF($E26=2030,VLOOKUP($D26,'2030'!$A$1:$AE$19,K$10,FALSE),IF($E26="Business As Usual",VLOOKUP($D26,'Business As Usual'!$A$1:$AE$19,K$10,FALSE),IF($E26="Bespoke",VLOOKUP($C26,$C$41:$AH$60,K$37,FALSE),0)))))))*(1-'High Level'!$F33))))))))</f>
        <v>2.3836793939875034E-2</v>
      </c>
      <c r="L26" s="23">
        <f>(((((((IF($E26=2050,VLOOKUP($D26,'2050'!$A$1:$AE$19,L$10,FALSE),IF($E26=2045,VLOOKUP($D26,'2045'!$A$1:$AE$19,L$10,FALSE),IF($E26=2040,VLOOKUP($D26,'2040'!$A$1:$AE$19,L$10,FALSE),IF($E26=2035,VLOOKUP($D26,'2035'!$A$1:$AE$19,L$10,FALSE),IF($E26=2030,VLOOKUP($D26,'2030'!$A$1:$AE$19,L$10,FALSE),IF($E26="Business As Usual",VLOOKUP($D26,'Business As Usual'!$A$1:$AE$19,L$10,FALSE),IF($E26="Bespoke",VLOOKUP($C26,$C$41:$AH$60,L$37,FALSE),0)))))))*(1-'High Level'!$F33))))))))</f>
        <v>3.5830791271182279E-2</v>
      </c>
      <c r="M26" s="23">
        <f>(((((((IF($E26=2050,VLOOKUP($D26,'2050'!$A$1:$AE$19,M$10,FALSE),IF($E26=2045,VLOOKUP($D26,'2045'!$A$1:$AE$19,M$10,FALSE),IF($E26=2040,VLOOKUP($D26,'2040'!$A$1:$AE$19,M$10,FALSE),IF($E26=2035,VLOOKUP($D26,'2035'!$A$1:$AE$19,M$10,FALSE),IF($E26=2030,VLOOKUP($D26,'2030'!$A$1:$AE$19,M$10,FALSE),IF($E26="Business As Usual",VLOOKUP($D26,'Business As Usual'!$A$1:$AE$19,M$10,FALSE),IF($E26="Bespoke",VLOOKUP($C26,$C$41:$AH$60,M$37,FALSE),0)))))))*(1-'High Level'!$F33))))))))</f>
        <v>5.3517495813629988E-2</v>
      </c>
      <c r="N26" s="23">
        <f>(((((((IF($E26=2050,VLOOKUP($D26,'2050'!$A$1:$AE$19,N$10,FALSE),IF($E26=2045,VLOOKUP($D26,'2045'!$A$1:$AE$19,N$10,FALSE),IF($E26=2040,VLOOKUP($D26,'2040'!$A$1:$AE$19,N$10,FALSE),IF($E26=2035,VLOOKUP($D26,'2035'!$A$1:$AE$19,N$10,FALSE),IF($E26=2030,VLOOKUP($D26,'2030'!$A$1:$AE$19,N$10,FALSE),IF($E26="Business As Usual",VLOOKUP($D26,'Business As Usual'!$A$1:$AE$19,N$10,FALSE),IF($E26="Bespoke",VLOOKUP($C26,$C$41:$AH$60,N$37,FALSE),0)))))))*(1-'High Level'!$F33))))))))</f>
        <v>7.9372819402076744E-2</v>
      </c>
      <c r="O26" s="23">
        <f>(((((((IF($E26=2050,VLOOKUP($D26,'2050'!$A$1:$AE$19,O$10,FALSE),IF($E26=2045,VLOOKUP($D26,'2045'!$A$1:$AE$19,O$10,FALSE),IF($E26=2040,VLOOKUP($D26,'2040'!$A$1:$AE$19,O$10,FALSE),IF($E26=2035,VLOOKUP($D26,'2035'!$A$1:$AE$19,O$10,FALSE),IF($E26=2030,VLOOKUP($D26,'2030'!$A$1:$AE$19,O$10,FALSE),IF($E26="Business As Usual",VLOOKUP($D26,'Business As Usual'!$A$1:$AE$19,O$10,FALSE),IF($E26="Bespoke",VLOOKUP($C26,$C$41:$AH$60,O$37,FALSE),0)))))))*(1-'High Level'!$F33))))))))</f>
        <v>0.11669293779224264</v>
      </c>
      <c r="P26" s="23">
        <f>(((((((IF($E26=2050,VLOOKUP($D26,'2050'!$A$1:$AE$19,P$10,FALSE),IF($E26=2045,VLOOKUP($D26,'2045'!$A$1:$AE$19,P$10,FALSE),IF($E26=2040,VLOOKUP($D26,'2040'!$A$1:$AE$19,P$10,FALSE),IF($E26=2035,VLOOKUP($D26,'2035'!$A$1:$AE$19,P$10,FALSE),IF($E26=2030,VLOOKUP($D26,'2030'!$A$1:$AE$19,P$10,FALSE),IF($E26="Business As Usual",VLOOKUP($D26,'Business As Usual'!$A$1:$AE$19,P$10,FALSE),IF($E26="Bespoke",VLOOKUP($C26,$C$41:$AH$60,P$37,FALSE),0)))))))*(1-'High Level'!$F33))))))))</f>
        <v>0.16957161055229844</v>
      </c>
      <c r="Q26" s="23">
        <f>(((((((IF($E26=2050,VLOOKUP($D26,'2050'!$A$1:$AE$19,Q$10,FALSE),IF($E26=2045,VLOOKUP($D26,'2045'!$A$1:$AE$19,Q$10,FALSE),IF($E26=2040,VLOOKUP($D26,'2040'!$A$1:$AE$19,Q$10,FALSE),IF($E26=2035,VLOOKUP($D26,'2035'!$A$1:$AE$19,Q$10,FALSE),IF($E26=2030,VLOOKUP($D26,'2030'!$A$1:$AE$19,Q$10,FALSE),IF($E26="Business As Usual",VLOOKUP($D26,'Business As Usual'!$A$1:$AE$19,Q$10,FALSE),IF($E26="Bespoke",VLOOKUP($C26,$C$41:$AH$60,Q$37,FALSE),0)))))))*(1-'High Level'!$F33))))))))</f>
        <v>0.24063217022177366</v>
      </c>
      <c r="R26" s="23">
        <f>(((((((IF($E26=2050,VLOOKUP($D26,'2050'!$A$1:$AE$19,R$10,FALSE),IF($E26=2045,VLOOKUP($D26,'2045'!$A$1:$AE$19,R$10,FALSE),IF($E26=2040,VLOOKUP($D26,'2040'!$A$1:$AE$19,R$10,FALSE),IF($E26=2035,VLOOKUP($D26,'2035'!$A$1:$AE$19,R$10,FALSE),IF($E26=2030,VLOOKUP($D26,'2030'!$A$1:$AE$19,R$10,FALSE),IF($E26="Business As Usual",VLOOKUP($D26,'Business As Usual'!$A$1:$AE$19,R$10,FALSE),IF($E26="Bespoke",VLOOKUP($C26,$C$41:$AH$60,R$37,FALSE),0)))))))*(1-'High Level'!$F33))))))))</f>
        <v>0.33579412509591794</v>
      </c>
      <c r="S26" s="23">
        <f>(((((((IF($E26=2050,VLOOKUP($D26,'2050'!$A$1:$AE$19,S$10,FALSE),IF($E26=2045,VLOOKUP($D26,'2045'!$A$1:$AE$19,S$10,FALSE),IF($E26=2040,VLOOKUP($D26,'2040'!$A$1:$AE$19,S$10,FALSE),IF($E26=2035,VLOOKUP($D26,'2035'!$A$1:$AE$19,S$10,FALSE),IF($E26=2030,VLOOKUP($D26,'2030'!$A$1:$AE$19,S$10,FALSE),IF($E26="Business As Usual",VLOOKUP($D26,'Business As Usual'!$A$1:$AE$19,S$10,FALSE),IF($E26="Bespoke",VLOOKUP($C26,$C$41:$AH$60,S$37,FALSE),0)))))))*(1-'High Level'!$F33))))))))</f>
        <v>0.43113374081928113</v>
      </c>
      <c r="T26" s="23">
        <f>(((((((IF($E26=2050,VLOOKUP($D26,'2050'!$A$1:$AE$19,T$10,FALSE),IF($E26=2045,VLOOKUP($D26,'2045'!$A$1:$AE$19,T$10,FALSE),IF($E26=2040,VLOOKUP($D26,'2040'!$A$1:$AE$19,T$10,FALSE),IF($E26=2035,VLOOKUP($D26,'2035'!$A$1:$AE$19,T$10,FALSE),IF($E26=2030,VLOOKUP($D26,'2030'!$A$1:$AE$19,T$10,FALSE),IF($E26="Business As Usual",VLOOKUP($D26,'Business As Usual'!$A$1:$AE$19,T$10,FALSE),IF($E26="Bespoke",VLOOKUP($C26,$C$41:$AH$60,T$37,FALSE),0)))))))*(1-'High Level'!$F33))))))))</f>
        <v>0.52633349587411027</v>
      </c>
      <c r="U26" s="23">
        <f>(((((((IF($E26=2050,VLOOKUP($D26,'2050'!$A$1:$AE$19,U$10,FALSE),IF($E26=2045,VLOOKUP($D26,'2045'!$A$1:$AE$19,U$10,FALSE),IF($E26=2040,VLOOKUP($D26,'2040'!$A$1:$AE$19,U$10,FALSE),IF($E26=2035,VLOOKUP($D26,'2035'!$A$1:$AE$19,U$10,FALSE),IF($E26=2030,VLOOKUP($D26,'2030'!$A$1:$AE$19,U$10,FALSE),IF($E26="Business As Usual",VLOOKUP($D26,'Business As Usual'!$A$1:$AE$19,U$10,FALSE),IF($E26="Bespoke",VLOOKUP($C26,$C$41:$AH$60,U$37,FALSE),0)))))))*(1-'High Level'!$F33))))))))</f>
        <v>0.62072054704421487</v>
      </c>
      <c r="V26" s="23">
        <f>(((((((IF($E26=2050,VLOOKUP($D26,'2050'!$A$1:$AE$19,V$10,FALSE),IF($E26=2045,VLOOKUP($D26,'2045'!$A$1:$AE$19,V$10,FALSE),IF($E26=2040,VLOOKUP($D26,'2040'!$A$1:$AE$19,V$10,FALSE),IF($E26=2035,VLOOKUP($D26,'2035'!$A$1:$AE$19,V$10,FALSE),IF($E26=2030,VLOOKUP($D26,'2030'!$A$1:$AE$19,V$10,FALSE),IF($E26="Business As Usual",VLOOKUP($D26,'Business As Usual'!$A$1:$AE$19,V$10,FALSE),IF($E26="Bespoke",VLOOKUP($C26,$C$41:$AH$60,V$37,FALSE),0)))))))*(1-'High Level'!$F33))))))))</f>
        <v>0.71338390997508971</v>
      </c>
      <c r="W26" s="23">
        <f>(((((((IF($E26=2050,VLOOKUP($D26,'2050'!$A$1:$AE$19,W$10,FALSE),IF($E26=2045,VLOOKUP($D26,'2045'!$A$1:$AE$19,W$10,FALSE),IF($E26=2040,VLOOKUP($D26,'2040'!$A$1:$AE$19,W$10,FALSE),IF($E26=2035,VLOOKUP($D26,'2035'!$A$1:$AE$19,W$10,FALSE),IF($E26=2030,VLOOKUP($D26,'2030'!$A$1:$AE$19,W$10,FALSE),IF($E26="Business As Usual",VLOOKUP($D26,'Business As Usual'!$A$1:$AE$19,W$10,FALSE),IF($E26="Bespoke",VLOOKUP($C26,$C$41:$AH$60,W$37,FALSE),0)))))))*(1-'High Level'!$F33))))))))</f>
        <v>0.80268305682501162</v>
      </c>
      <c r="X26" s="23">
        <f>(((((((IF($E26=2050,VLOOKUP($D26,'2050'!$A$1:$AE$19,X$10,FALSE),IF($E26=2045,VLOOKUP($D26,'2045'!$A$1:$AE$19,X$10,FALSE),IF($E26=2040,VLOOKUP($D26,'2040'!$A$1:$AE$19,X$10,FALSE),IF($E26=2035,VLOOKUP($D26,'2035'!$A$1:$AE$19,X$10,FALSE),IF($E26=2030,VLOOKUP($D26,'2030'!$A$1:$AE$19,X$10,FALSE),IF($E26="Business As Usual",VLOOKUP($D26,'Business As Usual'!$A$1:$AE$19,X$10,FALSE),IF($E26="Bespoke",VLOOKUP($C26,$C$41:$AH$60,X$37,FALSE),0)))))))*(1-'High Level'!$F33))))))))</f>
        <v>0.88573005378965708</v>
      </c>
      <c r="Y26" s="23">
        <f>(((((((IF($E26=2050,VLOOKUP($D26,'2050'!$A$1:$AE$19,Y$10,FALSE),IF($E26=2045,VLOOKUP($D26,'2045'!$A$1:$AE$19,Y$10,FALSE),IF($E26=2040,VLOOKUP($D26,'2040'!$A$1:$AE$19,Y$10,FALSE),IF($E26=2035,VLOOKUP($D26,'2035'!$A$1:$AE$19,Y$10,FALSE),IF($E26=2030,VLOOKUP($D26,'2030'!$A$1:$AE$19,Y$10,FALSE),IF($E26="Business As Usual",VLOOKUP($D26,'Business As Usual'!$A$1:$AE$19,Y$10,FALSE),IF($E26="Bespoke",VLOOKUP($C26,$C$41:$AH$60,Y$37,FALSE),0)))))))*(1-'High Level'!$F33))))))))</f>
        <v>0.95817032005412983</v>
      </c>
      <c r="Z26" s="23">
        <f>(((((((IF($E26=2050,VLOOKUP($D26,'2050'!$A$1:$AE$19,Z$10,FALSE),IF($E26=2045,VLOOKUP($D26,'2045'!$A$1:$AE$19,Z$10,FALSE),IF($E26=2040,VLOOKUP($D26,'2040'!$A$1:$AE$19,Z$10,FALSE),IF($E26=2035,VLOOKUP($D26,'2035'!$A$1:$AE$19,Z$10,FALSE),IF($E26=2030,VLOOKUP($D26,'2030'!$A$1:$AE$19,Z$10,FALSE),IF($E26="Business As Usual",VLOOKUP($D26,'Business As Usual'!$A$1:$AE$19,Z$10,FALSE),IF($E26="Bespoke",VLOOKUP($C26,$C$41:$AH$60,Z$37,FALSE),0)))))))*(1-'High Level'!$F33))))))))</f>
        <v>1</v>
      </c>
      <c r="AA26" s="23">
        <f>(((((((IF($E26=2050,VLOOKUP($D26,'2050'!$A$1:$AE$19,AA$10,FALSE),IF($E26=2045,VLOOKUP($D26,'2045'!$A$1:$AE$19,AA$10,FALSE),IF($E26=2040,VLOOKUP($D26,'2040'!$A$1:$AE$19,AA$10,FALSE),IF($E26=2035,VLOOKUP($D26,'2035'!$A$1:$AE$19,AA$10,FALSE),IF($E26=2030,VLOOKUP($D26,'2030'!$A$1:$AE$19,AA$10,FALSE),IF($E26="Business As Usual",VLOOKUP($D26,'Business As Usual'!$A$1:$AE$19,AA$10,FALSE),IF($E26="Bespoke",VLOOKUP($C26,$C$41:$AH$60,AA$37,FALSE),0)))))))*(1-'High Level'!$F33))))))))</f>
        <v>1</v>
      </c>
      <c r="AB26" s="23">
        <f>(((((((IF($E26=2050,VLOOKUP($D26,'2050'!$A$1:$AE$19,AB$10,FALSE),IF($E26=2045,VLOOKUP($D26,'2045'!$A$1:$AE$19,AB$10,FALSE),IF($E26=2040,VLOOKUP($D26,'2040'!$A$1:$AE$19,AB$10,FALSE),IF($E26=2035,VLOOKUP($D26,'2035'!$A$1:$AE$19,AB$10,FALSE),IF($E26=2030,VLOOKUP($D26,'2030'!$A$1:$AE$19,AB$10,FALSE),IF($E26="Business As Usual",VLOOKUP($D26,'Business As Usual'!$A$1:$AE$19,AB$10,FALSE),IF($E26="Bespoke",VLOOKUP($C26,$C$41:$AH$60,AB$37,FALSE),0)))))))*(1-'High Level'!$F33))))))))</f>
        <v>1</v>
      </c>
      <c r="AC26" s="23">
        <f>(((((((IF($E26=2050,VLOOKUP($D26,'2050'!$A$1:$AE$19,AC$10,FALSE),IF($E26=2045,VLOOKUP($D26,'2045'!$A$1:$AE$19,AC$10,FALSE),IF($E26=2040,VLOOKUP($D26,'2040'!$A$1:$AE$19,AC$10,FALSE),IF($E26=2035,VLOOKUP($D26,'2035'!$A$1:$AE$19,AC$10,FALSE),IF($E26=2030,VLOOKUP($D26,'2030'!$A$1:$AE$19,AC$10,FALSE),IF($E26="Business As Usual",VLOOKUP($D26,'Business As Usual'!$A$1:$AE$19,AC$10,FALSE),IF($E26="Bespoke",VLOOKUP($C26,$C$41:$AH$60,AC$37,FALSE),0)))))))*(1-'High Level'!$F33))))))))</f>
        <v>1</v>
      </c>
      <c r="AD26" s="23">
        <f>(((((((IF($E26=2050,VLOOKUP($D26,'2050'!$A$1:$AE$19,AD$10,FALSE),IF($E26=2045,VLOOKUP($D26,'2045'!$A$1:$AE$19,AD$10,FALSE),IF($E26=2040,VLOOKUP($D26,'2040'!$A$1:$AE$19,AD$10,FALSE),IF($E26=2035,VLOOKUP($D26,'2035'!$A$1:$AE$19,AD$10,FALSE),IF($E26=2030,VLOOKUP($D26,'2030'!$A$1:$AE$19,AD$10,FALSE),IF($E26="Business As Usual",VLOOKUP($D26,'Business As Usual'!$A$1:$AE$19,AD$10,FALSE),IF($E26="Bespoke",VLOOKUP($C26,$C$41:$AH$60,AD$37,FALSE),0)))))))*(1-'High Level'!$F33))))))))</f>
        <v>1</v>
      </c>
      <c r="AE26" s="23">
        <f>(((((((IF($E26=2050,VLOOKUP($D26,'2050'!$A$1:$AE$19,AE$10,FALSE),IF($E26=2045,VLOOKUP($D26,'2045'!$A$1:$AE$19,AE$10,FALSE),IF($E26=2040,VLOOKUP($D26,'2040'!$A$1:$AE$19,AE$10,FALSE),IF($E26=2035,VLOOKUP($D26,'2035'!$A$1:$AE$19,AE$10,FALSE),IF($E26=2030,VLOOKUP($D26,'2030'!$A$1:$AE$19,AE$10,FALSE),IF($E26="Business As Usual",VLOOKUP($D26,'Business As Usual'!$A$1:$AE$19,AE$10,FALSE),IF($E26="Bespoke",VLOOKUP($C26,$C$41:$AH$60,AE$37,FALSE),0)))))))*(1-'High Level'!$F33))))))))</f>
        <v>1</v>
      </c>
      <c r="AF26" s="23">
        <f>(((((((IF($E26=2050,VLOOKUP($D26,'2050'!$A$1:$AE$19,AF$10,FALSE),IF($E26=2045,VLOOKUP($D26,'2045'!$A$1:$AE$19,AF$10,FALSE),IF($E26=2040,VLOOKUP($D26,'2040'!$A$1:$AE$19,AF$10,FALSE),IF($E26=2035,VLOOKUP($D26,'2035'!$A$1:$AE$19,AF$10,FALSE),IF($E26=2030,VLOOKUP($D26,'2030'!$A$1:$AE$19,AF$10,FALSE),IF($E26="Business As Usual",VLOOKUP($D26,'Business As Usual'!$A$1:$AE$19,AF$10,FALSE),IF($E26="Bespoke",VLOOKUP($C26,$C$41:$AH$60,AF$37,FALSE),0)))))))*(1-'High Level'!$F33))))))))</f>
        <v>1</v>
      </c>
      <c r="AG26" s="23">
        <f>(((((((IF($E26=2050,VLOOKUP($D26,'2050'!$A$1:$AE$19,AG$10,FALSE),IF($E26=2045,VLOOKUP($D26,'2045'!$A$1:$AE$19,AG$10,FALSE),IF($E26=2040,VLOOKUP($D26,'2040'!$A$1:$AE$19,AG$10,FALSE),IF($E26=2035,VLOOKUP($D26,'2035'!$A$1:$AE$19,AG$10,FALSE),IF($E26=2030,VLOOKUP($D26,'2030'!$A$1:$AE$19,AG$10,FALSE),IF($E26="Business As Usual",VLOOKUP($D26,'Business As Usual'!$A$1:$AE$19,AG$10,FALSE),IF($E26="Bespoke",VLOOKUP($C26,$C$41:$AH$60,AG$37,FALSE),0)))))))*(1-'High Level'!$F33))))))))</f>
        <v>1</v>
      </c>
      <c r="AH26" s="23">
        <f>(((((((IF($E26=2050,VLOOKUP($D26,'2050'!$A$1:$AE$19,AH$10,FALSE),IF($E26=2045,VLOOKUP($D26,'2045'!$A$1:$AE$19,AH$10,FALSE),IF($E26=2040,VLOOKUP($D26,'2040'!$A$1:$AE$19,AH$10,FALSE),IF($E26=2035,VLOOKUP($D26,'2035'!$A$1:$AE$19,AH$10,FALSE),IF($E26=2030,VLOOKUP($D26,'2030'!$A$1:$AE$19,AH$10,FALSE),IF($E26="Business As Usual",VLOOKUP($D26,'Business As Usual'!$A$1:$AE$19,AH$10,FALSE),IF($E26="Bespoke",VLOOKUP($C26,$C$41:$AH$60,AH$37,FALSE),0)))))))*(1-'High Level'!$F33))))))))</f>
        <v>1</v>
      </c>
    </row>
    <row r="27" spans="2:34" s="1" customFormat="1" hidden="1" x14ac:dyDescent="0.35">
      <c r="B27" s="18">
        <v>3</v>
      </c>
      <c r="C27" s="18" t="s">
        <v>18</v>
      </c>
      <c r="D27" s="18" t="s">
        <v>640</v>
      </c>
      <c r="E27" s="38">
        <v>2050</v>
      </c>
      <c r="F27" s="23">
        <f>(((((((IF($E27=2050,VLOOKUP($D27,'2050'!$A$1:$AE$19,F$10,FALSE),IF($E27=2045,VLOOKUP($D27,'2045'!$A$1:$AE$19,F$10,FALSE),IF($E27=2040,VLOOKUP($D27,'2040'!$A$1:$AE$19,F$10,FALSE),IF($E27=2035,VLOOKUP($D27,'2035'!$A$1:$AE$19,F$10,FALSE),IF($E27=2030,VLOOKUP($D27,'2030'!$A$1:$AE$19,F$10,FALSE),IF($E27="Business As Usual",VLOOKUP($D27,'Business As Usual'!$A$1:$AE$19,F$10,FALSE),IF($E27="Bespoke",VLOOKUP($C27,$C$41:$AH$60,F$37,FALSE),0)))))))*(1-'High Level'!$F34))))))))</f>
        <v>3.1842125574585115E-2</v>
      </c>
      <c r="G27" s="23">
        <f>(((((((IF($E27=2050,VLOOKUP($D27,'2050'!$A$1:$AE$19,G$10,FALSE),IF($E27=2045,VLOOKUP($D27,'2045'!$A$1:$AE$19,G$10,FALSE),IF($E27=2040,VLOOKUP($D27,'2040'!$A$1:$AE$19,G$10,FALSE),IF($E27=2035,VLOOKUP($D27,'2035'!$A$1:$AE$19,G$10,FALSE),IF($E27=2030,VLOOKUP($D27,'2030'!$A$1:$AE$19,G$10,FALSE),IF($E27="Business As Usual",VLOOKUP($D27,'Business As Usual'!$A$1:$AE$19,G$10,FALSE),IF($E27="Bespoke",VLOOKUP($C27,$C$41:$AH$60,G$37,FALSE),0)))))))*(1-'High Level'!$F34))))))))</f>
        <v>7.0804727292359648E-2</v>
      </c>
      <c r="H27" s="23">
        <f>(((((((IF($E27=2050,VLOOKUP($D27,'2050'!$A$1:$AE$19,H$10,FALSE),IF($E27=2045,VLOOKUP($D27,'2045'!$A$1:$AE$19,H$10,FALSE),IF($E27=2040,VLOOKUP($D27,'2040'!$A$1:$AE$19,H$10,FALSE),IF($E27=2035,VLOOKUP($D27,'2035'!$A$1:$AE$19,H$10,FALSE),IF($E27=2030,VLOOKUP($D27,'2030'!$A$1:$AE$19,H$10,FALSE),IF($E27="Business As Usual",VLOOKUP($D27,'Business As Usual'!$A$1:$AE$19,H$10,FALSE),IF($E27="Bespoke",VLOOKUP($C27,$C$41:$AH$60,H$37,FALSE),0)))))))*(1-'High Level'!$F34))))))))</f>
        <v>0.11361571185222749</v>
      </c>
      <c r="I27" s="23">
        <f>(((((((IF($E27=2050,VLOOKUP($D27,'2050'!$A$1:$AE$19,I$10,FALSE),IF($E27=2045,VLOOKUP($D27,'2045'!$A$1:$AE$19,I$10,FALSE),IF($E27=2040,VLOOKUP($D27,'2040'!$A$1:$AE$19,I$10,FALSE),IF($E27=2035,VLOOKUP($D27,'2035'!$A$1:$AE$19,I$10,FALSE),IF($E27=2030,VLOOKUP($D27,'2030'!$A$1:$AE$19,I$10,FALSE),IF($E27="Business As Usual",VLOOKUP($D27,'Business As Usual'!$A$1:$AE$19,I$10,FALSE),IF($E27="Bespoke",VLOOKUP($C27,$C$41:$AH$60,I$37,FALSE),0)))))))*(1-'High Level'!$F34))))))))</f>
        <v>0.11599596468379973</v>
      </c>
      <c r="J27" s="23">
        <f>(((((((IF($E27=2050,VLOOKUP($D27,'2050'!$A$1:$AE$19,J$10,FALSE),IF($E27=2045,VLOOKUP($D27,'2045'!$A$1:$AE$19,J$10,FALSE),IF($E27=2040,VLOOKUP($D27,'2040'!$A$1:$AE$19,J$10,FALSE),IF($E27=2035,VLOOKUP($D27,'2035'!$A$1:$AE$19,J$10,FALSE),IF($E27=2030,VLOOKUP($D27,'2030'!$A$1:$AE$19,J$10,FALSE),IF($E27="Business As Usual",VLOOKUP($D27,'Business As Usual'!$A$1:$AE$19,J$10,FALSE),IF($E27="Bespoke",VLOOKUP($C27,$C$41:$AH$60,J$37,FALSE),0)))))))*(1-'High Level'!$F34))))))))</f>
        <v>0.17724544265953188</v>
      </c>
      <c r="K27" s="23">
        <f>(((((((IF($E27=2050,VLOOKUP($D27,'2050'!$A$1:$AE$19,K$10,FALSE),IF($E27=2045,VLOOKUP($D27,'2045'!$A$1:$AE$19,K$10,FALSE),IF($E27=2040,VLOOKUP($D27,'2040'!$A$1:$AE$19,K$10,FALSE),IF($E27=2035,VLOOKUP($D27,'2035'!$A$1:$AE$19,K$10,FALSE),IF($E27=2030,VLOOKUP($D27,'2030'!$A$1:$AE$19,K$10,FALSE),IF($E27="Business As Usual",VLOOKUP($D27,'Business As Usual'!$A$1:$AE$19,K$10,FALSE),IF($E27="Bespoke",VLOOKUP($C27,$C$41:$AH$60,K$37,FALSE),0)))))))*(1-'High Level'!$F34))))))))</f>
        <v>0.23463790509296656</v>
      </c>
      <c r="L27" s="23">
        <f>(((((((IF($E27=2050,VLOOKUP($D27,'2050'!$A$1:$AE$19,L$10,FALSE),IF($E27=2045,VLOOKUP($D27,'2045'!$A$1:$AE$19,L$10,FALSE),IF($E27=2040,VLOOKUP($D27,'2040'!$A$1:$AE$19,L$10,FALSE),IF($E27=2035,VLOOKUP($D27,'2035'!$A$1:$AE$19,L$10,FALSE),IF($E27=2030,VLOOKUP($D27,'2030'!$A$1:$AE$19,L$10,FALSE),IF($E27="Business As Usual",VLOOKUP($D27,'Business As Usual'!$A$1:$AE$19,L$10,FALSE),IF($E27="Bespoke",VLOOKUP($C27,$C$41:$AH$60,L$37,FALSE),0)))))))*(1-'High Level'!$F34))))))))</f>
        <v>0.28541452160242775</v>
      </c>
      <c r="M27" s="23">
        <f>(((((((IF($E27=2050,VLOOKUP($D27,'2050'!$A$1:$AE$19,M$10,FALSE),IF($E27=2045,VLOOKUP($D27,'2045'!$A$1:$AE$19,M$10,FALSE),IF($E27=2040,VLOOKUP($D27,'2040'!$A$1:$AE$19,M$10,FALSE),IF($E27=2035,VLOOKUP($D27,'2035'!$A$1:$AE$19,M$10,FALSE),IF($E27=2030,VLOOKUP($D27,'2030'!$A$1:$AE$19,M$10,FALSE),IF($E27="Business As Usual",VLOOKUP($D27,'Business As Usual'!$A$1:$AE$19,M$10,FALSE),IF($E27="Bespoke",VLOOKUP($C27,$C$41:$AH$60,M$37,FALSE),0)))))))*(1-'High Level'!$F34))))))))</f>
        <v>0.3318709415654908</v>
      </c>
      <c r="N27" s="23">
        <f>(((((((IF($E27=2050,VLOOKUP($D27,'2050'!$A$1:$AE$19,N$10,FALSE),IF($E27=2045,VLOOKUP($D27,'2045'!$A$1:$AE$19,N$10,FALSE),IF($E27=2040,VLOOKUP($D27,'2040'!$A$1:$AE$19,N$10,FALSE),IF($E27=2035,VLOOKUP($D27,'2035'!$A$1:$AE$19,N$10,FALSE),IF($E27=2030,VLOOKUP($D27,'2030'!$A$1:$AE$19,N$10,FALSE),IF($E27="Business As Usual",VLOOKUP($D27,'Business As Usual'!$A$1:$AE$19,N$10,FALSE),IF($E27="Bespoke",VLOOKUP($C27,$C$41:$AH$60,N$37,FALSE),0)))))))*(1-'High Level'!$F34))))))))</f>
        <v>0.37639165130870733</v>
      </c>
      <c r="O27" s="23">
        <f>(((((((IF($E27=2050,VLOOKUP($D27,'2050'!$A$1:$AE$19,O$10,FALSE),IF($E27=2045,VLOOKUP($D27,'2045'!$A$1:$AE$19,O$10,FALSE),IF($E27=2040,VLOOKUP($D27,'2040'!$A$1:$AE$19,O$10,FALSE),IF($E27=2035,VLOOKUP($D27,'2035'!$A$1:$AE$19,O$10,FALSE),IF($E27=2030,VLOOKUP($D27,'2030'!$A$1:$AE$19,O$10,FALSE),IF($E27="Business As Usual",VLOOKUP($D27,'Business As Usual'!$A$1:$AE$19,O$10,FALSE),IF($E27="Bespoke",VLOOKUP($C27,$C$41:$AH$60,O$37,FALSE),0)))))))*(1-'High Level'!$F34))))))))</f>
        <v>0.4014536412082062</v>
      </c>
      <c r="P27" s="23">
        <f>(((((((IF($E27=2050,VLOOKUP($D27,'2050'!$A$1:$AE$19,P$10,FALSE),IF($E27=2045,VLOOKUP($D27,'2045'!$A$1:$AE$19,P$10,FALSE),IF($E27=2040,VLOOKUP($D27,'2040'!$A$1:$AE$19,P$10,FALSE),IF($E27=2035,VLOOKUP($D27,'2035'!$A$1:$AE$19,P$10,FALSE),IF($E27=2030,VLOOKUP($D27,'2030'!$A$1:$AE$19,P$10,FALSE),IF($E27="Business As Usual",VLOOKUP($D27,'Business As Usual'!$A$1:$AE$19,P$10,FALSE),IF($E27="Bespoke",VLOOKUP($C27,$C$41:$AH$60,P$37,FALSE),0)))))))*(1-'High Level'!$F34))))))))</f>
        <v>0.42190738547876566</v>
      </c>
      <c r="Q27" s="23">
        <f>(((((((IF($E27=2050,VLOOKUP($D27,'2050'!$A$1:$AE$19,Q$10,FALSE),IF($E27=2045,VLOOKUP($D27,'2045'!$A$1:$AE$19,Q$10,FALSE),IF($E27=2040,VLOOKUP($D27,'2040'!$A$1:$AE$19,Q$10,FALSE),IF($E27=2035,VLOOKUP($D27,'2035'!$A$1:$AE$19,Q$10,FALSE),IF($E27=2030,VLOOKUP($D27,'2030'!$A$1:$AE$19,Q$10,FALSE),IF($E27="Business As Usual",VLOOKUP($D27,'Business As Usual'!$A$1:$AE$19,Q$10,FALSE),IF($E27="Bespoke",VLOOKUP($C27,$C$41:$AH$60,Q$37,FALSE),0)))))))*(1-'High Level'!$F34))))))))</f>
        <v>0.43933349598685795</v>
      </c>
      <c r="R27" s="23">
        <f>(((((((IF($E27=2050,VLOOKUP($D27,'2050'!$A$1:$AE$19,R$10,FALSE),IF($E27=2045,VLOOKUP($D27,'2045'!$A$1:$AE$19,R$10,FALSE),IF($E27=2040,VLOOKUP($D27,'2040'!$A$1:$AE$19,R$10,FALSE),IF($E27=2035,VLOOKUP($D27,'2035'!$A$1:$AE$19,R$10,FALSE),IF($E27=2030,VLOOKUP($D27,'2030'!$A$1:$AE$19,R$10,FALSE),IF($E27="Business As Usual",VLOOKUP($D27,'Business As Usual'!$A$1:$AE$19,R$10,FALSE),IF($E27="Bespoke",VLOOKUP($C27,$C$41:$AH$60,R$37,FALSE),0)))))))*(1-'High Level'!$F34))))))))</f>
        <v>0.4571778005273226</v>
      </c>
      <c r="S27" s="23">
        <f>(((((((IF($E27=2050,VLOOKUP($D27,'2050'!$A$1:$AE$19,S$10,FALSE),IF($E27=2045,VLOOKUP($D27,'2045'!$A$1:$AE$19,S$10,FALSE),IF($E27=2040,VLOOKUP($D27,'2040'!$A$1:$AE$19,S$10,FALSE),IF($E27=2035,VLOOKUP($D27,'2035'!$A$1:$AE$19,S$10,FALSE),IF($E27=2030,VLOOKUP($D27,'2030'!$A$1:$AE$19,S$10,FALSE),IF($E27="Business As Usual",VLOOKUP($D27,'Business As Usual'!$A$1:$AE$19,S$10,FALSE),IF($E27="Bespoke",VLOOKUP($C27,$C$41:$AH$60,S$37,FALSE),0)))))))*(1-'High Level'!$F34))))))))</f>
        <v>0.47477005537519512</v>
      </c>
      <c r="T27" s="23">
        <f>(((((((IF($E27=2050,VLOOKUP($D27,'2050'!$A$1:$AE$19,T$10,FALSE),IF($E27=2045,VLOOKUP($D27,'2045'!$A$1:$AE$19,T$10,FALSE),IF($E27=2040,VLOOKUP($D27,'2040'!$A$1:$AE$19,T$10,FALSE),IF($E27=2035,VLOOKUP($D27,'2035'!$A$1:$AE$19,T$10,FALSE),IF($E27=2030,VLOOKUP($D27,'2030'!$A$1:$AE$19,T$10,FALSE),IF($E27="Business As Usual",VLOOKUP($D27,'Business As Usual'!$A$1:$AE$19,T$10,FALSE),IF($E27="Bespoke",VLOOKUP($C27,$C$41:$AH$60,T$37,FALSE),0)))))))*(1-'High Level'!$F34))))))))</f>
        <v>0.49035955268703313</v>
      </c>
      <c r="U27" s="23">
        <f>(((((((IF($E27=2050,VLOOKUP($D27,'2050'!$A$1:$AE$19,U$10,FALSE),IF($E27=2045,VLOOKUP($D27,'2045'!$A$1:$AE$19,U$10,FALSE),IF($E27=2040,VLOOKUP($D27,'2040'!$A$1:$AE$19,U$10,FALSE),IF($E27=2035,VLOOKUP($D27,'2035'!$A$1:$AE$19,U$10,FALSE),IF($E27=2030,VLOOKUP($D27,'2030'!$A$1:$AE$19,U$10,FALSE),IF($E27="Business As Usual",VLOOKUP($D27,'Business As Usual'!$A$1:$AE$19,U$10,FALSE),IF($E27="Bespoke",VLOOKUP($C27,$C$41:$AH$60,U$37,FALSE),0)))))))*(1-'High Level'!$F34))))))))</f>
        <v>0.49898581927364699</v>
      </c>
      <c r="V27" s="23">
        <f>(((((((IF($E27=2050,VLOOKUP($D27,'2050'!$A$1:$AE$19,V$10,FALSE),IF($E27=2045,VLOOKUP($D27,'2045'!$A$1:$AE$19,V$10,FALSE),IF($E27=2040,VLOOKUP($D27,'2040'!$A$1:$AE$19,V$10,FALSE),IF($E27=2035,VLOOKUP($D27,'2035'!$A$1:$AE$19,V$10,FALSE),IF($E27=2030,VLOOKUP($D27,'2030'!$A$1:$AE$19,V$10,FALSE),IF($E27="Business As Usual",VLOOKUP($D27,'Business As Usual'!$A$1:$AE$19,V$10,FALSE),IF($E27="Bespoke",VLOOKUP($C27,$C$41:$AH$60,V$37,FALSE),0)))))))*(1-'High Level'!$F34))))))))</f>
        <v>0.50663952246310273</v>
      </c>
      <c r="W27" s="23">
        <f>(((((((IF($E27=2050,VLOOKUP($D27,'2050'!$A$1:$AE$19,W$10,FALSE),IF($E27=2045,VLOOKUP($D27,'2045'!$A$1:$AE$19,W$10,FALSE),IF($E27=2040,VLOOKUP($D27,'2040'!$A$1:$AE$19,W$10,FALSE),IF($E27=2035,VLOOKUP($D27,'2035'!$A$1:$AE$19,W$10,FALSE),IF($E27=2030,VLOOKUP($D27,'2030'!$A$1:$AE$19,W$10,FALSE),IF($E27="Business As Usual",VLOOKUP($D27,'Business As Usual'!$A$1:$AE$19,W$10,FALSE),IF($E27="Bespoke",VLOOKUP($C27,$C$41:$AH$60,W$37,FALSE),0)))))))*(1-'High Level'!$F34))))))))</f>
        <v>0.51147838466793472</v>
      </c>
      <c r="X27" s="23">
        <f>(((((((IF($E27=2050,VLOOKUP($D27,'2050'!$A$1:$AE$19,X$10,FALSE),IF($E27=2045,VLOOKUP($D27,'2045'!$A$1:$AE$19,X$10,FALSE),IF($E27=2040,VLOOKUP($D27,'2040'!$A$1:$AE$19,X$10,FALSE),IF($E27=2035,VLOOKUP($D27,'2035'!$A$1:$AE$19,X$10,FALSE),IF($E27=2030,VLOOKUP($D27,'2030'!$A$1:$AE$19,X$10,FALSE),IF($E27="Business As Usual",VLOOKUP($D27,'Business As Usual'!$A$1:$AE$19,X$10,FALSE),IF($E27="Bespoke",VLOOKUP($C27,$C$41:$AH$60,X$37,FALSE),0)))))))*(1-'High Level'!$F34))))))))</f>
        <v>0.47862772079569937</v>
      </c>
      <c r="Y27" s="23">
        <f>(((((((IF($E27=2050,VLOOKUP($D27,'2050'!$A$1:$AE$19,Y$10,FALSE),IF($E27=2045,VLOOKUP($D27,'2045'!$A$1:$AE$19,Y$10,FALSE),IF($E27=2040,VLOOKUP($D27,'2040'!$A$1:$AE$19,Y$10,FALSE),IF($E27=2035,VLOOKUP($D27,'2035'!$A$1:$AE$19,Y$10,FALSE),IF($E27=2030,VLOOKUP($D27,'2030'!$A$1:$AE$19,Y$10,FALSE),IF($E27="Business As Usual",VLOOKUP($D27,'Business As Usual'!$A$1:$AE$19,Y$10,FALSE),IF($E27="Bespoke",VLOOKUP($C27,$C$41:$AH$60,Y$37,FALSE),0)))))))*(1-'High Level'!$F34))))))))</f>
        <v>0.48455687988185392</v>
      </c>
      <c r="Z27" s="23">
        <f>(((((((IF($E27=2050,VLOOKUP($D27,'2050'!$A$1:$AE$19,Z$10,FALSE),IF($E27=2045,VLOOKUP($D27,'2045'!$A$1:$AE$19,Z$10,FALSE),IF($E27=2040,VLOOKUP($D27,'2040'!$A$1:$AE$19,Z$10,FALSE),IF($E27=2035,VLOOKUP($D27,'2035'!$A$1:$AE$19,Z$10,FALSE),IF($E27=2030,VLOOKUP($D27,'2030'!$A$1:$AE$19,Z$10,FALSE),IF($E27="Business As Usual",VLOOKUP($D27,'Business As Usual'!$A$1:$AE$19,Z$10,FALSE),IF($E27="Bespoke",VLOOKUP($C27,$C$41:$AH$60,Z$37,FALSE),0)))))))*(1-'High Level'!$F34))))))))</f>
        <v>0.50706213181547244</v>
      </c>
      <c r="AA27" s="23">
        <f>(((((((IF($E27=2050,VLOOKUP($D27,'2050'!$A$1:$AE$19,AA$10,FALSE),IF($E27=2045,VLOOKUP($D27,'2045'!$A$1:$AE$19,AA$10,FALSE),IF($E27=2040,VLOOKUP($D27,'2040'!$A$1:$AE$19,AA$10,FALSE),IF($E27=2035,VLOOKUP($D27,'2035'!$A$1:$AE$19,AA$10,FALSE),IF($E27=2030,VLOOKUP($D27,'2030'!$A$1:$AE$19,AA$10,FALSE),IF($E27="Business As Usual",VLOOKUP($D27,'Business As Usual'!$A$1:$AE$19,AA$10,FALSE),IF($E27="Bespoke",VLOOKUP($C27,$C$41:$AH$60,AA$37,FALSE),0)))))))*(1-'High Level'!$F34))))))))</f>
        <v>0.54886673328691171</v>
      </c>
      <c r="AB27" s="23">
        <f>(((((((IF($E27=2050,VLOOKUP($D27,'2050'!$A$1:$AE$19,AB$10,FALSE),IF($E27=2045,VLOOKUP($D27,'2045'!$A$1:$AE$19,AB$10,FALSE),IF($E27=2040,VLOOKUP($D27,'2040'!$A$1:$AE$19,AB$10,FALSE),IF($E27=2035,VLOOKUP($D27,'2035'!$A$1:$AE$19,AB$10,FALSE),IF($E27=2030,VLOOKUP($D27,'2030'!$A$1:$AE$19,AB$10,FALSE),IF($E27="Business As Usual",VLOOKUP($D27,'Business As Usual'!$A$1:$AE$19,AB$10,FALSE),IF($E27="Bespoke",VLOOKUP($C27,$C$41:$AH$60,AB$37,FALSE),0)))))))*(1-'High Level'!$F34))))))))</f>
        <v>0.59501096172102708</v>
      </c>
      <c r="AC27" s="23">
        <f>(((((((IF($E27=2050,VLOOKUP($D27,'2050'!$A$1:$AE$19,AC$10,FALSE),IF($E27=2045,VLOOKUP($D27,'2045'!$A$1:$AE$19,AC$10,FALSE),IF($E27=2040,VLOOKUP($D27,'2040'!$A$1:$AE$19,AC$10,FALSE),IF($E27=2035,VLOOKUP($D27,'2035'!$A$1:$AE$19,AC$10,FALSE),IF($E27=2030,VLOOKUP($D27,'2030'!$A$1:$AE$19,AC$10,FALSE),IF($E27="Business As Usual",VLOOKUP($D27,'Business As Usual'!$A$1:$AE$19,AC$10,FALSE),IF($E27="Bespoke",VLOOKUP($C27,$C$41:$AH$60,AC$37,FALSE),0)))))))*(1-'High Level'!$F34))))))))</f>
        <v>0.6392797733282245</v>
      </c>
      <c r="AD27" s="23">
        <f>(((((((IF($E27=2050,VLOOKUP($D27,'2050'!$A$1:$AE$19,AD$10,FALSE),IF($E27=2045,VLOOKUP($D27,'2045'!$A$1:$AE$19,AD$10,FALSE),IF($E27=2040,VLOOKUP($D27,'2040'!$A$1:$AE$19,AD$10,FALSE),IF($E27=2035,VLOOKUP($D27,'2035'!$A$1:$AE$19,AD$10,FALSE),IF($E27=2030,VLOOKUP($D27,'2030'!$A$1:$AE$19,AD$10,FALSE),IF($E27="Business As Usual",VLOOKUP($D27,'Business As Usual'!$A$1:$AE$19,AD$10,FALSE),IF($E27="Bespoke",VLOOKUP($C27,$C$41:$AH$60,AD$37,FALSE),0)))))))*(1-'High Level'!$F34))))))))</f>
        <v>0.68412173983063707</v>
      </c>
      <c r="AE27" s="23">
        <f>(((((((IF($E27=2050,VLOOKUP($D27,'2050'!$A$1:$AE$19,AE$10,FALSE),IF($E27=2045,VLOOKUP($D27,'2045'!$A$1:$AE$19,AE$10,FALSE),IF($E27=2040,VLOOKUP($D27,'2040'!$A$1:$AE$19,AE$10,FALSE),IF($E27=2035,VLOOKUP($D27,'2035'!$A$1:$AE$19,AE$10,FALSE),IF($E27=2030,VLOOKUP($D27,'2030'!$A$1:$AE$19,AE$10,FALSE),IF($E27="Business As Usual",VLOOKUP($D27,'Business As Usual'!$A$1:$AE$19,AE$10,FALSE),IF($E27="Bespoke",VLOOKUP($C27,$C$41:$AH$60,AE$37,FALSE),0)))))))*(1-'High Level'!$F34))))))))</f>
        <v>0.73178566393108269</v>
      </c>
      <c r="AF27" s="23">
        <f>(((((((IF($E27=2050,VLOOKUP($D27,'2050'!$A$1:$AE$19,AF$10,FALSE),IF($E27=2045,VLOOKUP($D27,'2045'!$A$1:$AE$19,AF$10,FALSE),IF($E27=2040,VLOOKUP($D27,'2040'!$A$1:$AE$19,AF$10,FALSE),IF($E27=2035,VLOOKUP($D27,'2035'!$A$1:$AE$19,AF$10,FALSE),IF($E27=2030,VLOOKUP($D27,'2030'!$A$1:$AE$19,AF$10,FALSE),IF($E27="Business As Usual",VLOOKUP($D27,'Business As Usual'!$A$1:$AE$19,AF$10,FALSE),IF($E27="Bespoke",VLOOKUP($C27,$C$41:$AH$60,AF$37,FALSE),0)))))))*(1-'High Level'!$F34))))))))</f>
        <v>0.73531436998964472</v>
      </c>
      <c r="AG27" s="23">
        <f>(((((((IF($E27=2050,VLOOKUP($D27,'2050'!$A$1:$AE$19,AG$10,FALSE),IF($E27=2045,VLOOKUP($D27,'2045'!$A$1:$AE$19,AG$10,FALSE),IF($E27=2040,VLOOKUP($D27,'2040'!$A$1:$AE$19,AG$10,FALSE),IF($E27=2035,VLOOKUP($D27,'2035'!$A$1:$AE$19,AG$10,FALSE),IF($E27=2030,VLOOKUP($D27,'2030'!$A$1:$AE$19,AG$10,FALSE),IF($E27="Business As Usual",VLOOKUP($D27,'Business As Usual'!$A$1:$AE$19,AG$10,FALSE),IF($E27="Bespoke",VLOOKUP($C27,$C$41:$AH$60,AG$37,FALSE),0)))))))*(1-'High Level'!$F34))))))))</f>
        <v>0.73843425378128247</v>
      </c>
      <c r="AH27" s="23">
        <f>(((((((IF($E27=2050,VLOOKUP($D27,'2050'!$A$1:$AE$19,AH$10,FALSE),IF($E27=2045,VLOOKUP($D27,'2045'!$A$1:$AE$19,AH$10,FALSE),IF($E27=2040,VLOOKUP($D27,'2040'!$A$1:$AE$19,AH$10,FALSE),IF($E27=2035,VLOOKUP($D27,'2035'!$A$1:$AE$19,AH$10,FALSE),IF($E27=2030,VLOOKUP($D27,'2030'!$A$1:$AE$19,AH$10,FALSE),IF($E27="Business As Usual",VLOOKUP($D27,'Business As Usual'!$A$1:$AE$19,AH$10,FALSE),IF($E27="Bespoke",VLOOKUP($C27,$C$41:$AH$60,AH$37,FALSE),0)))))))*(1-'High Level'!$F34))))))))</f>
        <v>0.74098296354141613</v>
      </c>
    </row>
    <row r="28" spans="2:34" s="1" customFormat="1" x14ac:dyDescent="0.35">
      <c r="B28" s="18">
        <v>3</v>
      </c>
      <c r="C28" s="18" t="s">
        <v>19</v>
      </c>
      <c r="D28" s="18" t="s">
        <v>657</v>
      </c>
      <c r="E28" s="38">
        <v>2050</v>
      </c>
      <c r="F28" s="23">
        <f>(((((((IF($E28=2050,VLOOKUP($D28,'2050'!$A$1:$AE$19,F$10,FALSE),IF($E28=2045,VLOOKUP($D28,'2045'!$A$1:$AE$19,F$10,FALSE),IF($E28=2040,VLOOKUP($D28,'2040'!$A$1:$AE$19,F$10,FALSE),IF($E28=2035,VLOOKUP($D28,'2035'!$A$1:$AE$19,F$10,FALSE),IF($E28=2030,VLOOKUP($D28,'2030'!$A$1:$AE$19,F$10,FALSE),IF($E28="Business As Usual",VLOOKUP($D28,'Business As Usual'!$A$1:$AE$19,F$10,FALSE),IF($E28="Bespoke",VLOOKUP($C28,$C$41:$AH$60,F$37,FALSE),0)))))))*(1-'High Level'!$F35))))))))</f>
        <v>4.1471494828099344E-2</v>
      </c>
      <c r="G28" s="23">
        <f>(((((((IF($E28=2050,VLOOKUP($D28,'2050'!$A$1:$AE$19,G$10,FALSE),IF($E28=2045,VLOOKUP($D28,'2045'!$A$1:$AE$19,G$10,FALSE),IF($E28=2040,VLOOKUP($D28,'2040'!$A$1:$AE$19,G$10,FALSE),IF($E28=2035,VLOOKUP($D28,'2035'!$A$1:$AE$19,G$10,FALSE),IF($E28=2030,VLOOKUP($D28,'2030'!$A$1:$AE$19,G$10,FALSE),IF($E28="Business As Usual",VLOOKUP($D28,'Business As Usual'!$A$1:$AE$19,G$10,FALSE),IF($E28="Bespoke",VLOOKUP($C28,$C$41:$AH$60,G$37,FALSE),0)))))))*(1-'High Level'!$F35))))))))</f>
        <v>7.2367085217072913E-2</v>
      </c>
      <c r="H28" s="23">
        <f>(((((((IF($E28=2050,VLOOKUP($D28,'2050'!$A$1:$AE$19,H$10,FALSE),IF($E28=2045,VLOOKUP($D28,'2045'!$A$1:$AE$19,H$10,FALSE),IF($E28=2040,VLOOKUP($D28,'2040'!$A$1:$AE$19,H$10,FALSE),IF($E28=2035,VLOOKUP($D28,'2035'!$A$1:$AE$19,H$10,FALSE),IF($E28=2030,VLOOKUP($D28,'2030'!$A$1:$AE$19,H$10,FALSE),IF($E28="Business As Usual",VLOOKUP($D28,'Business As Usual'!$A$1:$AE$19,H$10,FALSE),IF($E28="Bespoke",VLOOKUP($C28,$C$41:$AH$60,H$37,FALSE),0)))))))*(1-'High Level'!$F35))))))))</f>
        <v>0.10156860041337747</v>
      </c>
      <c r="I28" s="23">
        <f>(((((((IF($E28=2050,VLOOKUP($D28,'2050'!$A$1:$AE$19,I$10,FALSE),IF($E28=2045,VLOOKUP($D28,'2045'!$A$1:$AE$19,I$10,FALSE),IF($E28=2040,VLOOKUP($D28,'2040'!$A$1:$AE$19,I$10,FALSE),IF($E28=2035,VLOOKUP($D28,'2035'!$A$1:$AE$19,I$10,FALSE),IF($E28=2030,VLOOKUP($D28,'2030'!$A$1:$AE$19,I$10,FALSE),IF($E28="Business As Usual",VLOOKUP($D28,'Business As Usual'!$A$1:$AE$19,I$10,FALSE),IF($E28="Bespoke",VLOOKUP($C28,$C$41:$AH$60,I$37,FALSE),0)))))))*(1-'High Level'!$F35))))))))</f>
        <v>0.14184752473209952</v>
      </c>
      <c r="J28" s="23">
        <f>(((((((IF($E28=2050,VLOOKUP($D28,'2050'!$A$1:$AE$19,J$10,FALSE),IF($E28=2045,VLOOKUP($D28,'2045'!$A$1:$AE$19,J$10,FALSE),IF($E28=2040,VLOOKUP($D28,'2040'!$A$1:$AE$19,J$10,FALSE),IF($E28=2035,VLOOKUP($D28,'2035'!$A$1:$AE$19,J$10,FALSE),IF($E28=2030,VLOOKUP($D28,'2030'!$A$1:$AE$19,J$10,FALSE),IF($E28="Business As Usual",VLOOKUP($D28,'Business As Usual'!$A$1:$AE$19,J$10,FALSE),IF($E28="Bespoke",VLOOKUP($C28,$C$41:$AH$60,J$37,FALSE),0)))))))*(1-'High Level'!$F35))))))))</f>
        <v>0.21498034269906582</v>
      </c>
      <c r="K28" s="23">
        <f>(((((((IF($E28=2050,VLOOKUP($D28,'2050'!$A$1:$AE$19,K$10,FALSE),IF($E28=2045,VLOOKUP($D28,'2045'!$A$1:$AE$19,K$10,FALSE),IF($E28=2040,VLOOKUP($D28,'2040'!$A$1:$AE$19,K$10,FALSE),IF($E28=2035,VLOOKUP($D28,'2035'!$A$1:$AE$19,K$10,FALSE),IF($E28=2030,VLOOKUP($D28,'2030'!$A$1:$AE$19,K$10,FALSE),IF($E28="Business As Usual",VLOOKUP($D28,'Business As Usual'!$A$1:$AE$19,K$10,FALSE),IF($E28="Bespoke",VLOOKUP($C28,$C$41:$AH$60,K$37,FALSE),0)))))))*(1-'High Level'!$F35))))))))</f>
        <v>0.26184049585460706</v>
      </c>
      <c r="L28" s="23">
        <f>(((((((IF($E28=2050,VLOOKUP($D28,'2050'!$A$1:$AE$19,L$10,FALSE),IF($E28=2045,VLOOKUP($D28,'2045'!$A$1:$AE$19,L$10,FALSE),IF($E28=2040,VLOOKUP($D28,'2040'!$A$1:$AE$19,L$10,FALSE),IF($E28=2035,VLOOKUP($D28,'2035'!$A$1:$AE$19,L$10,FALSE),IF($E28=2030,VLOOKUP($D28,'2030'!$A$1:$AE$19,L$10,FALSE),IF($E28="Business As Usual",VLOOKUP($D28,'Business As Usual'!$A$1:$AE$19,L$10,FALSE),IF($E28="Bespoke",VLOOKUP($C28,$C$41:$AH$60,L$37,FALSE),0)))))))*(1-'High Level'!$F35))))))))</f>
        <v>0.29693520803009255</v>
      </c>
      <c r="M28" s="23">
        <f>(((((((IF($E28=2050,VLOOKUP($D28,'2050'!$A$1:$AE$19,M$10,FALSE),IF($E28=2045,VLOOKUP($D28,'2045'!$A$1:$AE$19,M$10,FALSE),IF($E28=2040,VLOOKUP($D28,'2040'!$A$1:$AE$19,M$10,FALSE),IF($E28=2035,VLOOKUP($D28,'2035'!$A$1:$AE$19,M$10,FALSE),IF($E28=2030,VLOOKUP($D28,'2030'!$A$1:$AE$19,M$10,FALSE),IF($E28="Business As Usual",VLOOKUP($D28,'Business As Usual'!$A$1:$AE$19,M$10,FALSE),IF($E28="Bespoke",VLOOKUP($C28,$C$41:$AH$60,M$37,FALSE),0)))))))*(1-'High Level'!$F35))))))))</f>
        <v>0.33270128868369669</v>
      </c>
      <c r="N28" s="23">
        <f>(((((((IF($E28=2050,VLOOKUP($D28,'2050'!$A$1:$AE$19,N$10,FALSE),IF($E28=2045,VLOOKUP($D28,'2045'!$A$1:$AE$19,N$10,FALSE),IF($E28=2040,VLOOKUP($D28,'2040'!$A$1:$AE$19,N$10,FALSE),IF($E28=2035,VLOOKUP($D28,'2035'!$A$1:$AE$19,N$10,FALSE),IF($E28=2030,VLOOKUP($D28,'2030'!$A$1:$AE$19,N$10,FALSE),IF($E28="Business As Usual",VLOOKUP($D28,'Business As Usual'!$A$1:$AE$19,N$10,FALSE),IF($E28="Bespoke",VLOOKUP($C28,$C$41:$AH$60,N$37,FALSE),0)))))))*(1-'High Level'!$F35))))))))</f>
        <v>0.38853602079457739</v>
      </c>
      <c r="O28" s="23">
        <f>(((((((IF($E28=2050,VLOOKUP($D28,'2050'!$A$1:$AE$19,O$10,FALSE),IF($E28=2045,VLOOKUP($D28,'2045'!$A$1:$AE$19,O$10,FALSE),IF($E28=2040,VLOOKUP($D28,'2040'!$A$1:$AE$19,O$10,FALSE),IF($E28=2035,VLOOKUP($D28,'2035'!$A$1:$AE$19,O$10,FALSE),IF($E28=2030,VLOOKUP($D28,'2030'!$A$1:$AE$19,O$10,FALSE),IF($E28="Business As Usual",VLOOKUP($D28,'Business As Usual'!$A$1:$AE$19,O$10,FALSE),IF($E28="Bespoke",VLOOKUP($C28,$C$41:$AH$60,O$37,FALSE),0)))))))*(1-'High Level'!$F35))))))))</f>
        <v>0.43591358252249096</v>
      </c>
      <c r="P28" s="23">
        <f>(((((((IF($E28=2050,VLOOKUP($D28,'2050'!$A$1:$AE$19,P$10,FALSE),IF($E28=2045,VLOOKUP($D28,'2045'!$A$1:$AE$19,P$10,FALSE),IF($E28=2040,VLOOKUP($D28,'2040'!$A$1:$AE$19,P$10,FALSE),IF($E28=2035,VLOOKUP($D28,'2035'!$A$1:$AE$19,P$10,FALSE),IF($E28=2030,VLOOKUP($D28,'2030'!$A$1:$AE$19,P$10,FALSE),IF($E28="Business As Usual",VLOOKUP($D28,'Business As Usual'!$A$1:$AE$19,P$10,FALSE),IF($E28="Bespoke",VLOOKUP($C28,$C$41:$AH$60,P$37,FALSE),0)))))))*(1-'High Level'!$F35))))))))</f>
        <v>0.51202430477631555</v>
      </c>
      <c r="Q28" s="23">
        <f>(((((((IF($E28=2050,VLOOKUP($D28,'2050'!$A$1:$AE$19,Q$10,FALSE),IF($E28=2045,VLOOKUP($D28,'2045'!$A$1:$AE$19,Q$10,FALSE),IF($E28=2040,VLOOKUP($D28,'2040'!$A$1:$AE$19,Q$10,FALSE),IF($E28=2035,VLOOKUP($D28,'2035'!$A$1:$AE$19,Q$10,FALSE),IF($E28=2030,VLOOKUP($D28,'2030'!$A$1:$AE$19,Q$10,FALSE),IF($E28="Business As Usual",VLOOKUP($D28,'Business As Usual'!$A$1:$AE$19,Q$10,FALSE),IF($E28="Bespoke",VLOOKUP($C28,$C$41:$AH$60,Q$37,FALSE),0)))))))*(1-'High Level'!$F35))))))))</f>
        <v>0.56616584228179634</v>
      </c>
      <c r="R28" s="23">
        <f>(((((((IF($E28=2050,VLOOKUP($D28,'2050'!$A$1:$AE$19,R$10,FALSE),IF($E28=2045,VLOOKUP($D28,'2045'!$A$1:$AE$19,R$10,FALSE),IF($E28=2040,VLOOKUP($D28,'2040'!$A$1:$AE$19,R$10,FALSE),IF($E28=2035,VLOOKUP($D28,'2035'!$A$1:$AE$19,R$10,FALSE),IF($E28=2030,VLOOKUP($D28,'2030'!$A$1:$AE$19,R$10,FALSE),IF($E28="Business As Usual",VLOOKUP($D28,'Business As Usual'!$A$1:$AE$19,R$10,FALSE),IF($E28="Bespoke",VLOOKUP($C28,$C$41:$AH$60,R$37,FALSE),0)))))))*(1-'High Level'!$F35))))))))</f>
        <v>0.6171142174653973</v>
      </c>
      <c r="S28" s="23">
        <f>(((((((IF($E28=2050,VLOOKUP($D28,'2050'!$A$1:$AE$19,S$10,FALSE),IF($E28=2045,VLOOKUP($D28,'2045'!$A$1:$AE$19,S$10,FALSE),IF($E28=2040,VLOOKUP($D28,'2040'!$A$1:$AE$19,S$10,FALSE),IF($E28=2035,VLOOKUP($D28,'2035'!$A$1:$AE$19,S$10,FALSE),IF($E28=2030,VLOOKUP($D28,'2030'!$A$1:$AE$19,S$10,FALSE),IF($E28="Business As Usual",VLOOKUP($D28,'Business As Usual'!$A$1:$AE$19,S$10,FALSE),IF($E28="Bespoke",VLOOKUP($C28,$C$41:$AH$60,S$37,FALSE),0)))))))*(1-'High Level'!$F35))))))))</f>
        <v>0.6832897674310966</v>
      </c>
      <c r="T28" s="23">
        <f>(((((((IF($E28=2050,VLOOKUP($D28,'2050'!$A$1:$AE$19,T$10,FALSE),IF($E28=2045,VLOOKUP($D28,'2045'!$A$1:$AE$19,T$10,FALSE),IF($E28=2040,VLOOKUP($D28,'2040'!$A$1:$AE$19,T$10,FALSE),IF($E28=2035,VLOOKUP($D28,'2035'!$A$1:$AE$19,T$10,FALSE),IF($E28=2030,VLOOKUP($D28,'2030'!$A$1:$AE$19,T$10,FALSE),IF($E28="Business As Usual",VLOOKUP($D28,'Business As Usual'!$A$1:$AE$19,T$10,FALSE),IF($E28="Bespoke",VLOOKUP($C28,$C$41:$AH$60,T$37,FALSE),0)))))))*(1-'High Level'!$F35))))))))</f>
        <v>0.75765707800600834</v>
      </c>
      <c r="U28" s="23">
        <f>(((((((IF($E28=2050,VLOOKUP($D28,'2050'!$A$1:$AE$19,U$10,FALSE),IF($E28=2045,VLOOKUP($D28,'2045'!$A$1:$AE$19,U$10,FALSE),IF($E28=2040,VLOOKUP($D28,'2040'!$A$1:$AE$19,U$10,FALSE),IF($E28=2035,VLOOKUP($D28,'2035'!$A$1:$AE$19,U$10,FALSE),IF($E28=2030,VLOOKUP($D28,'2030'!$A$1:$AE$19,U$10,FALSE),IF($E28="Business As Usual",VLOOKUP($D28,'Business As Usual'!$A$1:$AE$19,U$10,FALSE),IF($E28="Bespoke",VLOOKUP($C28,$C$41:$AH$60,U$37,FALSE),0)))))))*(1-'High Level'!$F35))))))))</f>
        <v>0.8053105596375062</v>
      </c>
      <c r="V28" s="23">
        <f>(((((((IF($E28=2050,VLOOKUP($D28,'2050'!$A$1:$AE$19,V$10,FALSE),IF($E28=2045,VLOOKUP($D28,'2045'!$A$1:$AE$19,V$10,FALSE),IF($E28=2040,VLOOKUP($D28,'2040'!$A$1:$AE$19,V$10,FALSE),IF($E28=2035,VLOOKUP($D28,'2035'!$A$1:$AE$19,V$10,FALSE),IF($E28=2030,VLOOKUP($D28,'2030'!$A$1:$AE$19,V$10,FALSE),IF($E28="Business As Usual",VLOOKUP($D28,'Business As Usual'!$A$1:$AE$19,V$10,FALSE),IF($E28="Bespoke",VLOOKUP($C28,$C$41:$AH$60,V$37,FALSE),0)))))))*(1-'High Level'!$F35))))))))</f>
        <v>0.82982090094297023</v>
      </c>
      <c r="W28" s="23">
        <f>(((((((IF($E28=2050,VLOOKUP($D28,'2050'!$A$1:$AE$19,W$10,FALSE),IF($E28=2045,VLOOKUP($D28,'2045'!$A$1:$AE$19,W$10,FALSE),IF($E28=2040,VLOOKUP($D28,'2040'!$A$1:$AE$19,W$10,FALSE),IF($E28=2035,VLOOKUP($D28,'2035'!$A$1:$AE$19,W$10,FALSE),IF($E28=2030,VLOOKUP($D28,'2030'!$A$1:$AE$19,W$10,FALSE),IF($E28="Business As Usual",VLOOKUP($D28,'Business As Usual'!$A$1:$AE$19,W$10,FALSE),IF($E28="Bespoke",VLOOKUP($C28,$C$41:$AH$60,W$37,FALSE),0)))))))*(1-'High Level'!$F35))))))))</f>
        <v>0.85659334777631313</v>
      </c>
      <c r="X28" s="23">
        <f>(((((((IF($E28=2050,VLOOKUP($D28,'2050'!$A$1:$AE$19,X$10,FALSE),IF($E28=2045,VLOOKUP($D28,'2045'!$A$1:$AE$19,X$10,FALSE),IF($E28=2040,VLOOKUP($D28,'2040'!$A$1:$AE$19,X$10,FALSE),IF($E28=2035,VLOOKUP($D28,'2035'!$A$1:$AE$19,X$10,FALSE),IF($E28=2030,VLOOKUP($D28,'2030'!$A$1:$AE$19,X$10,FALSE),IF($E28="Business As Usual",VLOOKUP($D28,'Business As Usual'!$A$1:$AE$19,X$10,FALSE),IF($E28="Bespoke",VLOOKUP($C28,$C$41:$AH$60,X$37,FALSE),0)))))))*(1-'High Level'!$F35))))))))</f>
        <v>0.90028689257964012</v>
      </c>
      <c r="Y28" s="23">
        <f>(((((((IF($E28=2050,VLOOKUP($D28,'2050'!$A$1:$AE$19,Y$10,FALSE),IF($E28=2045,VLOOKUP($D28,'2045'!$A$1:$AE$19,Y$10,FALSE),IF($E28=2040,VLOOKUP($D28,'2040'!$A$1:$AE$19,Y$10,FALSE),IF($E28=2035,VLOOKUP($D28,'2035'!$A$1:$AE$19,Y$10,FALSE),IF($E28=2030,VLOOKUP($D28,'2030'!$A$1:$AE$19,Y$10,FALSE),IF($E28="Business As Usual",VLOOKUP($D28,'Business As Usual'!$A$1:$AE$19,Y$10,FALSE),IF($E28="Bespoke",VLOOKUP($C28,$C$41:$AH$60,Y$37,FALSE),0)))))))*(1-'High Level'!$F35))))))))</f>
        <v>0.91033510098828829</v>
      </c>
      <c r="Z28" s="23">
        <f>(((((((IF($E28=2050,VLOOKUP($D28,'2050'!$A$1:$AE$19,Z$10,FALSE),IF($E28=2045,VLOOKUP($D28,'2045'!$A$1:$AE$19,Z$10,FALSE),IF($E28=2040,VLOOKUP($D28,'2040'!$A$1:$AE$19,Z$10,FALSE),IF($E28=2035,VLOOKUP($D28,'2035'!$A$1:$AE$19,Z$10,FALSE),IF($E28=2030,VLOOKUP($D28,'2030'!$A$1:$AE$19,Z$10,FALSE),IF($E28="Business As Usual",VLOOKUP($D28,'Business As Usual'!$A$1:$AE$19,Z$10,FALSE),IF($E28="Bespoke",VLOOKUP($C28,$C$41:$AH$60,Z$37,FALSE),0)))))))*(1-'High Level'!$F35))))))))</f>
        <v>0.93243157819423717</v>
      </c>
      <c r="AA28" s="23">
        <f>(((((((IF($E28=2050,VLOOKUP($D28,'2050'!$A$1:$AE$19,AA$10,FALSE),IF($E28=2045,VLOOKUP($D28,'2045'!$A$1:$AE$19,AA$10,FALSE),IF($E28=2040,VLOOKUP($D28,'2040'!$A$1:$AE$19,AA$10,FALSE),IF($E28=2035,VLOOKUP($D28,'2035'!$A$1:$AE$19,AA$10,FALSE),IF($E28=2030,VLOOKUP($D28,'2030'!$A$1:$AE$19,AA$10,FALSE),IF($E28="Business As Usual",VLOOKUP($D28,'Business As Usual'!$A$1:$AE$19,AA$10,FALSE),IF($E28="Bespoke",VLOOKUP($C28,$C$41:$AH$60,AA$37,FALSE),0)))))))*(1-'High Level'!$F35))))))))</f>
        <v>0.93660261434679193</v>
      </c>
      <c r="AB28" s="23">
        <f>(((((((IF($E28=2050,VLOOKUP($D28,'2050'!$A$1:$AE$19,AB$10,FALSE),IF($E28=2045,VLOOKUP($D28,'2045'!$A$1:$AE$19,AB$10,FALSE),IF($E28=2040,VLOOKUP($D28,'2040'!$A$1:$AE$19,AB$10,FALSE),IF($E28=2035,VLOOKUP($D28,'2035'!$A$1:$AE$19,AB$10,FALSE),IF($E28=2030,VLOOKUP($D28,'2030'!$A$1:$AE$19,AB$10,FALSE),IF($E28="Business As Usual",VLOOKUP($D28,'Business As Usual'!$A$1:$AE$19,AB$10,FALSE),IF($E28="Bespoke",VLOOKUP($C28,$C$41:$AH$60,AB$37,FALSE),0)))))))*(1-'High Level'!$F35))))))))</f>
        <v>0.94156168910777005</v>
      </c>
      <c r="AC28" s="23">
        <f>(((((((IF($E28=2050,VLOOKUP($D28,'2050'!$A$1:$AE$19,AC$10,FALSE),IF($E28=2045,VLOOKUP($D28,'2045'!$A$1:$AE$19,AC$10,FALSE),IF($E28=2040,VLOOKUP($D28,'2040'!$A$1:$AE$19,AC$10,FALSE),IF($E28=2035,VLOOKUP($D28,'2035'!$A$1:$AE$19,AC$10,FALSE),IF($E28=2030,VLOOKUP($D28,'2030'!$A$1:$AE$19,AC$10,FALSE),IF($E28="Business As Usual",VLOOKUP($D28,'Business As Usual'!$A$1:$AE$19,AC$10,FALSE),IF($E28="Bespoke",VLOOKUP($C28,$C$41:$AH$60,AC$37,FALSE),0)))))))*(1-'High Level'!$F35))))))))</f>
        <v>0.94211122044953866</v>
      </c>
      <c r="AD28" s="23">
        <f>(((((((IF($E28=2050,VLOOKUP($D28,'2050'!$A$1:$AE$19,AD$10,FALSE),IF($E28=2045,VLOOKUP($D28,'2045'!$A$1:$AE$19,AD$10,FALSE),IF($E28=2040,VLOOKUP($D28,'2040'!$A$1:$AE$19,AD$10,FALSE),IF($E28=2035,VLOOKUP($D28,'2035'!$A$1:$AE$19,AD$10,FALSE),IF($E28=2030,VLOOKUP($D28,'2030'!$A$1:$AE$19,AD$10,FALSE),IF($E28="Business As Usual",VLOOKUP($D28,'Business As Usual'!$A$1:$AE$19,AD$10,FALSE),IF($E28="Bespoke",VLOOKUP($C28,$C$41:$AH$60,AD$37,FALSE),0)))))))*(1-'High Level'!$F35))))))))</f>
        <v>0.94770302333378154</v>
      </c>
      <c r="AE28" s="23">
        <f>(((((((IF($E28=2050,VLOOKUP($D28,'2050'!$A$1:$AE$19,AE$10,FALSE),IF($E28=2045,VLOOKUP($D28,'2045'!$A$1:$AE$19,AE$10,FALSE),IF($E28=2040,VLOOKUP($D28,'2040'!$A$1:$AE$19,AE$10,FALSE),IF($E28=2035,VLOOKUP($D28,'2035'!$A$1:$AE$19,AE$10,FALSE),IF($E28=2030,VLOOKUP($D28,'2030'!$A$1:$AE$19,AE$10,FALSE),IF($E28="Business As Usual",VLOOKUP($D28,'Business As Usual'!$A$1:$AE$19,AE$10,FALSE),IF($E28="Bespoke",VLOOKUP($C28,$C$41:$AH$60,AE$37,FALSE),0)))))))*(1-'High Level'!$F35))))))))</f>
        <v>0.94822952888278056</v>
      </c>
      <c r="AF28" s="23">
        <f>(((((((IF($E28=2050,VLOOKUP($D28,'2050'!$A$1:$AE$19,AF$10,FALSE),IF($E28=2045,VLOOKUP($D28,'2045'!$A$1:$AE$19,AF$10,FALSE),IF($E28=2040,VLOOKUP($D28,'2040'!$A$1:$AE$19,AF$10,FALSE),IF($E28=2035,VLOOKUP($D28,'2035'!$A$1:$AE$19,AF$10,FALSE),IF($E28=2030,VLOOKUP($D28,'2030'!$A$1:$AE$19,AF$10,FALSE),IF($E28="Business As Usual",VLOOKUP($D28,'Business As Usual'!$A$1:$AE$19,AF$10,FALSE),IF($E28="Bespoke",VLOOKUP($C28,$C$41:$AH$60,AF$37,FALSE),0)))))))*(1-'High Level'!$F35))))))))</f>
        <v>0.9515528571159011</v>
      </c>
      <c r="AG28" s="23">
        <f>(((((((IF($E28=2050,VLOOKUP($D28,'2050'!$A$1:$AE$19,AG$10,FALSE),IF($E28=2045,VLOOKUP($D28,'2045'!$A$1:$AE$19,AG$10,FALSE),IF($E28=2040,VLOOKUP($D28,'2040'!$A$1:$AE$19,AG$10,FALSE),IF($E28=2035,VLOOKUP($D28,'2035'!$A$1:$AE$19,AG$10,FALSE),IF($E28=2030,VLOOKUP($D28,'2030'!$A$1:$AE$19,AG$10,FALSE),IF($E28="Business As Usual",VLOOKUP($D28,'Business As Usual'!$A$1:$AE$19,AG$10,FALSE),IF($E28="Bespoke",VLOOKUP($C28,$C$41:$AH$60,AG$37,FALSE),0)))))))*(1-'High Level'!$F35))))))))</f>
        <v>0.95239639138623255</v>
      </c>
      <c r="AH28" s="23">
        <f>(((((((IF($E28=2050,VLOOKUP($D28,'2050'!$A$1:$AE$19,AH$10,FALSE),IF($E28=2045,VLOOKUP($D28,'2045'!$A$1:$AE$19,AH$10,FALSE),IF($E28=2040,VLOOKUP($D28,'2040'!$A$1:$AE$19,AH$10,FALSE),IF($E28=2035,VLOOKUP($D28,'2035'!$A$1:$AE$19,AH$10,FALSE),IF($E28=2030,VLOOKUP($D28,'2030'!$A$1:$AE$19,AH$10,FALSE),IF($E28="Business As Usual",VLOOKUP($D28,'Business As Usual'!$A$1:$AE$19,AH$10,FALSE),IF($E28="Bespoke",VLOOKUP($C28,$C$41:$AH$60,AH$37,FALSE),0)))))))*(1-'High Level'!$F35))))))))</f>
        <v>0.95335963451946415</v>
      </c>
    </row>
    <row r="29" spans="2:34" s="1" customFormat="1" x14ac:dyDescent="0.35">
      <c r="B29" s="18">
        <v>3</v>
      </c>
      <c r="C29" s="18" t="s">
        <v>20</v>
      </c>
      <c r="D29" s="18" t="s">
        <v>720</v>
      </c>
      <c r="E29" s="38">
        <v>2050</v>
      </c>
      <c r="F29" s="23">
        <f>(((((((IF($E29=2050,VLOOKUP($D29,'2050'!$A$1:$AE$19,F$10,FALSE),IF($E29=2045,VLOOKUP($D29,'2045'!$A$1:$AE$19,F$10,FALSE),IF($E29=2040,VLOOKUP($D29,'2040'!$A$1:$AE$19,F$10,FALSE),IF($E29=2035,VLOOKUP($D29,'2035'!$A$1:$AE$19,F$10,FALSE),IF($E29=2030,VLOOKUP($D29,'2030'!$A$1:$AE$19,F$10,FALSE),IF($E29="Business As Usual",VLOOKUP($D29,'Business As Usual'!$A$1:$AE$19,F$10,FALSE),IF($E29="Bespoke",VLOOKUP($C29,$C$41:$AH$60,F$37,FALSE),0)))))))*(1-'High Level'!$F36))))))))</f>
        <v>2.6157725033925661E-3</v>
      </c>
      <c r="G29" s="23">
        <f>(((((((IF($E29=2050,VLOOKUP($D29,'2050'!$A$1:$AE$19,G$10,FALSE),IF($E29=2045,VLOOKUP($D29,'2045'!$A$1:$AE$19,G$10,FALSE),IF($E29=2040,VLOOKUP($D29,'2040'!$A$1:$AE$19,G$10,FALSE),IF($E29=2035,VLOOKUP($D29,'2035'!$A$1:$AE$19,G$10,FALSE),IF($E29=2030,VLOOKUP($D29,'2030'!$A$1:$AE$19,G$10,FALSE),IF($E29="Business As Usual",VLOOKUP($D29,'Business As Usual'!$A$1:$AE$19,G$10,FALSE),IF($E29="Bespoke",VLOOKUP($C29,$C$41:$AH$60,G$37,FALSE),0)))))))*(1-'High Level'!$F36))))))))</f>
        <v>4.2411802728417039E-3</v>
      </c>
      <c r="H29" s="23">
        <f>(((((((IF($E29=2050,VLOOKUP($D29,'2050'!$A$1:$AE$19,H$10,FALSE),IF($E29=2045,VLOOKUP($D29,'2045'!$A$1:$AE$19,H$10,FALSE),IF($E29=2040,VLOOKUP($D29,'2040'!$A$1:$AE$19,H$10,FALSE),IF($E29=2035,VLOOKUP($D29,'2035'!$A$1:$AE$19,H$10,FALSE),IF($E29=2030,VLOOKUP($D29,'2030'!$A$1:$AE$19,H$10,FALSE),IF($E29="Business As Usual",VLOOKUP($D29,'Business As Usual'!$A$1:$AE$19,H$10,FALSE),IF($E29="Bespoke",VLOOKUP($C29,$C$41:$AH$60,H$37,FALSE),0)))))))*(1-'High Level'!$F36))))))))</f>
        <v>6.675511908946925E-3</v>
      </c>
      <c r="I29" s="23">
        <f>(((((((IF($E29=2050,VLOOKUP($D29,'2050'!$A$1:$AE$19,I$10,FALSE),IF($E29=2045,VLOOKUP($D29,'2045'!$A$1:$AE$19,I$10,FALSE),IF($E29=2040,VLOOKUP($D29,'2040'!$A$1:$AE$19,I$10,FALSE),IF($E29=2035,VLOOKUP($D29,'2035'!$A$1:$AE$19,I$10,FALSE),IF($E29=2030,VLOOKUP($D29,'2030'!$A$1:$AE$19,I$10,FALSE),IF($E29="Business As Usual",VLOOKUP($D29,'Business As Usual'!$A$1:$AE$19,I$10,FALSE),IF($E29="Bespoke",VLOOKUP($C29,$C$41:$AH$60,I$37,FALSE),0)))))))*(1-'High Level'!$F36))))))))</f>
        <v>1.0315669308899296E-2</v>
      </c>
      <c r="J29" s="23">
        <f>(((((((IF($E29=2050,VLOOKUP($D29,'2050'!$A$1:$AE$19,J$10,FALSE),IF($E29=2045,VLOOKUP($D29,'2045'!$A$1:$AE$19,J$10,FALSE),IF($E29=2040,VLOOKUP($D29,'2040'!$A$1:$AE$19,J$10,FALSE),IF($E29=2035,VLOOKUP($D29,'2035'!$A$1:$AE$19,J$10,FALSE),IF($E29=2030,VLOOKUP($D29,'2030'!$A$1:$AE$19,J$10,FALSE),IF($E29="Business As Usual",VLOOKUP($D29,'Business As Usual'!$A$1:$AE$19,J$10,FALSE),IF($E29="Bespoke",VLOOKUP($C29,$C$41:$AH$60,J$37,FALSE),0)))))))*(1-'High Level'!$F36))))))))</f>
        <v>1.5747555273314208E-2</v>
      </c>
      <c r="K29" s="23">
        <f>(((((((IF($E29=2050,VLOOKUP($D29,'2050'!$A$1:$AE$19,K$10,FALSE),IF($E29=2045,VLOOKUP($D29,'2045'!$A$1:$AE$19,K$10,FALSE),IF($E29=2040,VLOOKUP($D29,'2040'!$A$1:$AE$19,K$10,FALSE),IF($E29=2035,VLOOKUP($D29,'2035'!$A$1:$AE$19,K$10,FALSE),IF($E29=2030,VLOOKUP($D29,'2030'!$A$1:$AE$19,K$10,FALSE),IF($E29="Business As Usual",VLOOKUP($D29,'Business As Usual'!$A$1:$AE$19,K$10,FALSE),IF($E29="Bespoke",VLOOKUP($C29,$C$41:$AH$60,K$37,FALSE),0)))))))*(1-'High Level'!$F36))))))))</f>
        <v>2.3836793939875034E-2</v>
      </c>
      <c r="L29" s="23">
        <f>(((((((IF($E29=2050,VLOOKUP($D29,'2050'!$A$1:$AE$19,L$10,FALSE),IF($E29=2045,VLOOKUP($D29,'2045'!$A$1:$AE$19,L$10,FALSE),IF($E29=2040,VLOOKUP($D29,'2040'!$A$1:$AE$19,L$10,FALSE),IF($E29=2035,VLOOKUP($D29,'2035'!$A$1:$AE$19,L$10,FALSE),IF($E29=2030,VLOOKUP($D29,'2030'!$A$1:$AE$19,L$10,FALSE),IF($E29="Business As Usual",VLOOKUP($D29,'Business As Usual'!$A$1:$AE$19,L$10,FALSE),IF($E29="Bespoke",VLOOKUP($C29,$C$41:$AH$60,L$37,FALSE),0)))))))*(1-'High Level'!$F36))))))))</f>
        <v>3.5830791271182279E-2</v>
      </c>
      <c r="M29" s="23">
        <f>(((((((IF($E29=2050,VLOOKUP($D29,'2050'!$A$1:$AE$19,M$10,FALSE),IF($E29=2045,VLOOKUP($D29,'2045'!$A$1:$AE$19,M$10,FALSE),IF($E29=2040,VLOOKUP($D29,'2040'!$A$1:$AE$19,M$10,FALSE),IF($E29=2035,VLOOKUP($D29,'2035'!$A$1:$AE$19,M$10,FALSE),IF($E29=2030,VLOOKUP($D29,'2030'!$A$1:$AE$19,M$10,FALSE),IF($E29="Business As Usual",VLOOKUP($D29,'Business As Usual'!$A$1:$AE$19,M$10,FALSE),IF($E29="Bespoke",VLOOKUP($C29,$C$41:$AH$60,M$37,FALSE),0)))))))*(1-'High Level'!$F36))))))))</f>
        <v>5.3517495813629988E-2</v>
      </c>
      <c r="N29" s="23">
        <f>(((((((IF($E29=2050,VLOOKUP($D29,'2050'!$A$1:$AE$19,N$10,FALSE),IF($E29=2045,VLOOKUP($D29,'2045'!$A$1:$AE$19,N$10,FALSE),IF($E29=2040,VLOOKUP($D29,'2040'!$A$1:$AE$19,N$10,FALSE),IF($E29=2035,VLOOKUP($D29,'2035'!$A$1:$AE$19,N$10,FALSE),IF($E29=2030,VLOOKUP($D29,'2030'!$A$1:$AE$19,N$10,FALSE),IF($E29="Business As Usual",VLOOKUP($D29,'Business As Usual'!$A$1:$AE$19,N$10,FALSE),IF($E29="Bespoke",VLOOKUP($C29,$C$41:$AH$60,N$37,FALSE),0)))))))*(1-'High Level'!$F36))))))))</f>
        <v>7.9372819402076744E-2</v>
      </c>
      <c r="O29" s="23">
        <f>(((((((IF($E29=2050,VLOOKUP($D29,'2050'!$A$1:$AE$19,O$10,FALSE),IF($E29=2045,VLOOKUP($D29,'2045'!$A$1:$AE$19,O$10,FALSE),IF($E29=2040,VLOOKUP($D29,'2040'!$A$1:$AE$19,O$10,FALSE),IF($E29=2035,VLOOKUP($D29,'2035'!$A$1:$AE$19,O$10,FALSE),IF($E29=2030,VLOOKUP($D29,'2030'!$A$1:$AE$19,O$10,FALSE),IF($E29="Business As Usual",VLOOKUP($D29,'Business As Usual'!$A$1:$AE$19,O$10,FALSE),IF($E29="Bespoke",VLOOKUP($C29,$C$41:$AH$60,O$37,FALSE),0)))))))*(1-'High Level'!$F36))))))))</f>
        <v>0.11669293779224264</v>
      </c>
      <c r="P29" s="23">
        <f>(((((((IF($E29=2050,VLOOKUP($D29,'2050'!$A$1:$AE$19,P$10,FALSE),IF($E29=2045,VLOOKUP($D29,'2045'!$A$1:$AE$19,P$10,FALSE),IF($E29=2040,VLOOKUP($D29,'2040'!$A$1:$AE$19,P$10,FALSE),IF($E29=2035,VLOOKUP($D29,'2035'!$A$1:$AE$19,P$10,FALSE),IF($E29=2030,VLOOKUP($D29,'2030'!$A$1:$AE$19,P$10,FALSE),IF($E29="Business As Usual",VLOOKUP($D29,'Business As Usual'!$A$1:$AE$19,P$10,FALSE),IF($E29="Bespoke",VLOOKUP($C29,$C$41:$AH$60,P$37,FALSE),0)))))))*(1-'High Level'!$F36))))))))</f>
        <v>0.16957161055229844</v>
      </c>
      <c r="Q29" s="23">
        <f>(((((((IF($E29=2050,VLOOKUP($D29,'2050'!$A$1:$AE$19,Q$10,FALSE),IF($E29=2045,VLOOKUP($D29,'2045'!$A$1:$AE$19,Q$10,FALSE),IF($E29=2040,VLOOKUP($D29,'2040'!$A$1:$AE$19,Q$10,FALSE),IF($E29=2035,VLOOKUP($D29,'2035'!$A$1:$AE$19,Q$10,FALSE),IF($E29=2030,VLOOKUP($D29,'2030'!$A$1:$AE$19,Q$10,FALSE),IF($E29="Business As Usual",VLOOKUP($D29,'Business As Usual'!$A$1:$AE$19,Q$10,FALSE),IF($E29="Bespoke",VLOOKUP($C29,$C$41:$AH$60,Q$37,FALSE),0)))))))*(1-'High Level'!$F36))))))))</f>
        <v>0.24063217022177366</v>
      </c>
      <c r="R29" s="23">
        <f>(((((((IF($E29=2050,VLOOKUP($D29,'2050'!$A$1:$AE$19,R$10,FALSE),IF($E29=2045,VLOOKUP($D29,'2045'!$A$1:$AE$19,R$10,FALSE),IF($E29=2040,VLOOKUP($D29,'2040'!$A$1:$AE$19,R$10,FALSE),IF($E29=2035,VLOOKUP($D29,'2035'!$A$1:$AE$19,R$10,FALSE),IF($E29=2030,VLOOKUP($D29,'2030'!$A$1:$AE$19,R$10,FALSE),IF($E29="Business As Usual",VLOOKUP($D29,'Business As Usual'!$A$1:$AE$19,R$10,FALSE),IF($E29="Bespoke",VLOOKUP($C29,$C$41:$AH$60,R$37,FALSE),0)))))))*(1-'High Level'!$F36))))))))</f>
        <v>0.33579412509591794</v>
      </c>
      <c r="S29" s="23">
        <f>(((((((IF($E29=2050,VLOOKUP($D29,'2050'!$A$1:$AE$19,S$10,FALSE),IF($E29=2045,VLOOKUP($D29,'2045'!$A$1:$AE$19,S$10,FALSE),IF($E29=2040,VLOOKUP($D29,'2040'!$A$1:$AE$19,S$10,FALSE),IF($E29=2035,VLOOKUP($D29,'2035'!$A$1:$AE$19,S$10,FALSE),IF($E29=2030,VLOOKUP($D29,'2030'!$A$1:$AE$19,S$10,FALSE),IF($E29="Business As Usual",VLOOKUP($D29,'Business As Usual'!$A$1:$AE$19,S$10,FALSE),IF($E29="Bespoke",VLOOKUP($C29,$C$41:$AH$60,S$37,FALSE),0)))))))*(1-'High Level'!$F36))))))))</f>
        <v>0.43113374081928113</v>
      </c>
      <c r="T29" s="23">
        <f>(((((((IF($E29=2050,VLOOKUP($D29,'2050'!$A$1:$AE$19,T$10,FALSE),IF($E29=2045,VLOOKUP($D29,'2045'!$A$1:$AE$19,T$10,FALSE),IF($E29=2040,VLOOKUP($D29,'2040'!$A$1:$AE$19,T$10,FALSE),IF($E29=2035,VLOOKUP($D29,'2035'!$A$1:$AE$19,T$10,FALSE),IF($E29=2030,VLOOKUP($D29,'2030'!$A$1:$AE$19,T$10,FALSE),IF($E29="Business As Usual",VLOOKUP($D29,'Business As Usual'!$A$1:$AE$19,T$10,FALSE),IF($E29="Bespoke",VLOOKUP($C29,$C$41:$AH$60,T$37,FALSE),0)))))))*(1-'High Level'!$F36))))))))</f>
        <v>0.52633349587411027</v>
      </c>
      <c r="U29" s="23">
        <f>(((((((IF($E29=2050,VLOOKUP($D29,'2050'!$A$1:$AE$19,U$10,FALSE),IF($E29=2045,VLOOKUP($D29,'2045'!$A$1:$AE$19,U$10,FALSE),IF($E29=2040,VLOOKUP($D29,'2040'!$A$1:$AE$19,U$10,FALSE),IF($E29=2035,VLOOKUP($D29,'2035'!$A$1:$AE$19,U$10,FALSE),IF($E29=2030,VLOOKUP($D29,'2030'!$A$1:$AE$19,U$10,FALSE),IF($E29="Business As Usual",VLOOKUP($D29,'Business As Usual'!$A$1:$AE$19,U$10,FALSE),IF($E29="Bespoke",VLOOKUP($C29,$C$41:$AH$60,U$37,FALSE),0)))))))*(1-'High Level'!$F36))))))))</f>
        <v>0.62072054704421487</v>
      </c>
      <c r="V29" s="23">
        <f>(((((((IF($E29=2050,VLOOKUP($D29,'2050'!$A$1:$AE$19,V$10,FALSE),IF($E29=2045,VLOOKUP($D29,'2045'!$A$1:$AE$19,V$10,FALSE),IF($E29=2040,VLOOKUP($D29,'2040'!$A$1:$AE$19,V$10,FALSE),IF($E29=2035,VLOOKUP($D29,'2035'!$A$1:$AE$19,V$10,FALSE),IF($E29=2030,VLOOKUP($D29,'2030'!$A$1:$AE$19,V$10,FALSE),IF($E29="Business As Usual",VLOOKUP($D29,'Business As Usual'!$A$1:$AE$19,V$10,FALSE),IF($E29="Bespoke",VLOOKUP($C29,$C$41:$AH$60,V$37,FALSE),0)))))))*(1-'High Level'!$F36))))))))</f>
        <v>0.71338390997508971</v>
      </c>
      <c r="W29" s="23">
        <f>(((((((IF($E29=2050,VLOOKUP($D29,'2050'!$A$1:$AE$19,W$10,FALSE),IF($E29=2045,VLOOKUP($D29,'2045'!$A$1:$AE$19,W$10,FALSE),IF($E29=2040,VLOOKUP($D29,'2040'!$A$1:$AE$19,W$10,FALSE),IF($E29=2035,VLOOKUP($D29,'2035'!$A$1:$AE$19,W$10,FALSE),IF($E29=2030,VLOOKUP($D29,'2030'!$A$1:$AE$19,W$10,FALSE),IF($E29="Business As Usual",VLOOKUP($D29,'Business As Usual'!$A$1:$AE$19,W$10,FALSE),IF($E29="Bespoke",VLOOKUP($C29,$C$41:$AH$60,W$37,FALSE),0)))))))*(1-'High Level'!$F36))))))))</f>
        <v>0.80268305682501162</v>
      </c>
      <c r="X29" s="23">
        <f>(((((((IF($E29=2050,VLOOKUP($D29,'2050'!$A$1:$AE$19,X$10,FALSE),IF($E29=2045,VLOOKUP($D29,'2045'!$A$1:$AE$19,X$10,FALSE),IF($E29=2040,VLOOKUP($D29,'2040'!$A$1:$AE$19,X$10,FALSE),IF($E29=2035,VLOOKUP($D29,'2035'!$A$1:$AE$19,X$10,FALSE),IF($E29=2030,VLOOKUP($D29,'2030'!$A$1:$AE$19,X$10,FALSE),IF($E29="Business As Usual",VLOOKUP($D29,'Business As Usual'!$A$1:$AE$19,X$10,FALSE),IF($E29="Bespoke",VLOOKUP($C29,$C$41:$AH$60,X$37,FALSE),0)))))))*(1-'High Level'!$F36))))))))</f>
        <v>0.88573005378965708</v>
      </c>
      <c r="Y29" s="23">
        <f>(((((((IF($E29=2050,VLOOKUP($D29,'2050'!$A$1:$AE$19,Y$10,FALSE),IF($E29=2045,VLOOKUP($D29,'2045'!$A$1:$AE$19,Y$10,FALSE),IF($E29=2040,VLOOKUP($D29,'2040'!$A$1:$AE$19,Y$10,FALSE),IF($E29=2035,VLOOKUP($D29,'2035'!$A$1:$AE$19,Y$10,FALSE),IF($E29=2030,VLOOKUP($D29,'2030'!$A$1:$AE$19,Y$10,FALSE),IF($E29="Business As Usual",VLOOKUP($D29,'Business As Usual'!$A$1:$AE$19,Y$10,FALSE),IF($E29="Bespoke",VLOOKUP($C29,$C$41:$AH$60,Y$37,FALSE),0)))))))*(1-'High Level'!$F36))))))))</f>
        <v>0.95817032005412983</v>
      </c>
      <c r="Z29" s="23">
        <f>(((((((IF($E29=2050,VLOOKUP($D29,'2050'!$A$1:$AE$19,Z$10,FALSE),IF($E29=2045,VLOOKUP($D29,'2045'!$A$1:$AE$19,Z$10,FALSE),IF($E29=2040,VLOOKUP($D29,'2040'!$A$1:$AE$19,Z$10,FALSE),IF($E29=2035,VLOOKUP($D29,'2035'!$A$1:$AE$19,Z$10,FALSE),IF($E29=2030,VLOOKUP($D29,'2030'!$A$1:$AE$19,Z$10,FALSE),IF($E29="Business As Usual",VLOOKUP($D29,'Business As Usual'!$A$1:$AE$19,Z$10,FALSE),IF($E29="Bespoke",VLOOKUP($C29,$C$41:$AH$60,Z$37,FALSE),0)))))))*(1-'High Level'!$F36))))))))</f>
        <v>1</v>
      </c>
      <c r="AA29" s="23">
        <f>(((((((IF($E29=2050,VLOOKUP($D29,'2050'!$A$1:$AE$19,AA$10,FALSE),IF($E29=2045,VLOOKUP($D29,'2045'!$A$1:$AE$19,AA$10,FALSE),IF($E29=2040,VLOOKUP($D29,'2040'!$A$1:$AE$19,AA$10,FALSE),IF($E29=2035,VLOOKUP($D29,'2035'!$A$1:$AE$19,AA$10,FALSE),IF($E29=2030,VLOOKUP($D29,'2030'!$A$1:$AE$19,AA$10,FALSE),IF($E29="Business As Usual",VLOOKUP($D29,'Business As Usual'!$A$1:$AE$19,AA$10,FALSE),IF($E29="Bespoke",VLOOKUP($C29,$C$41:$AH$60,AA$37,FALSE),0)))))))*(1-'High Level'!$F36))))))))</f>
        <v>1</v>
      </c>
      <c r="AB29" s="23">
        <f>(((((((IF($E29=2050,VLOOKUP($D29,'2050'!$A$1:$AE$19,AB$10,FALSE),IF($E29=2045,VLOOKUP($D29,'2045'!$A$1:$AE$19,AB$10,FALSE),IF($E29=2040,VLOOKUP($D29,'2040'!$A$1:$AE$19,AB$10,FALSE),IF($E29=2035,VLOOKUP($D29,'2035'!$A$1:$AE$19,AB$10,FALSE),IF($E29=2030,VLOOKUP($D29,'2030'!$A$1:$AE$19,AB$10,FALSE),IF($E29="Business As Usual",VLOOKUP($D29,'Business As Usual'!$A$1:$AE$19,AB$10,FALSE),IF($E29="Bespoke",VLOOKUP($C29,$C$41:$AH$60,AB$37,FALSE),0)))))))*(1-'High Level'!$F36))))))))</f>
        <v>1</v>
      </c>
      <c r="AC29" s="23">
        <f>(((((((IF($E29=2050,VLOOKUP($D29,'2050'!$A$1:$AE$19,AC$10,FALSE),IF($E29=2045,VLOOKUP($D29,'2045'!$A$1:$AE$19,AC$10,FALSE),IF($E29=2040,VLOOKUP($D29,'2040'!$A$1:$AE$19,AC$10,FALSE),IF($E29=2035,VLOOKUP($D29,'2035'!$A$1:$AE$19,AC$10,FALSE),IF($E29=2030,VLOOKUP($D29,'2030'!$A$1:$AE$19,AC$10,FALSE),IF($E29="Business As Usual",VLOOKUP($D29,'Business As Usual'!$A$1:$AE$19,AC$10,FALSE),IF($E29="Bespoke",VLOOKUP($C29,$C$41:$AH$60,AC$37,FALSE),0)))))))*(1-'High Level'!$F36))))))))</f>
        <v>1</v>
      </c>
      <c r="AD29" s="23">
        <f>(((((((IF($E29=2050,VLOOKUP($D29,'2050'!$A$1:$AE$19,AD$10,FALSE),IF($E29=2045,VLOOKUP($D29,'2045'!$A$1:$AE$19,AD$10,FALSE),IF($E29=2040,VLOOKUP($D29,'2040'!$A$1:$AE$19,AD$10,FALSE),IF($E29=2035,VLOOKUP($D29,'2035'!$A$1:$AE$19,AD$10,FALSE),IF($E29=2030,VLOOKUP($D29,'2030'!$A$1:$AE$19,AD$10,FALSE),IF($E29="Business As Usual",VLOOKUP($D29,'Business As Usual'!$A$1:$AE$19,AD$10,FALSE),IF($E29="Bespoke",VLOOKUP($C29,$C$41:$AH$60,AD$37,FALSE),0)))))))*(1-'High Level'!$F36))))))))</f>
        <v>1</v>
      </c>
      <c r="AE29" s="23">
        <f>(((((((IF($E29=2050,VLOOKUP($D29,'2050'!$A$1:$AE$19,AE$10,FALSE),IF($E29=2045,VLOOKUP($D29,'2045'!$A$1:$AE$19,AE$10,FALSE),IF($E29=2040,VLOOKUP($D29,'2040'!$A$1:$AE$19,AE$10,FALSE),IF($E29=2035,VLOOKUP($D29,'2035'!$A$1:$AE$19,AE$10,FALSE),IF($E29=2030,VLOOKUP($D29,'2030'!$A$1:$AE$19,AE$10,FALSE),IF($E29="Business As Usual",VLOOKUP($D29,'Business As Usual'!$A$1:$AE$19,AE$10,FALSE),IF($E29="Bespoke",VLOOKUP($C29,$C$41:$AH$60,AE$37,FALSE),0)))))))*(1-'High Level'!$F36))))))))</f>
        <v>1</v>
      </c>
      <c r="AF29" s="23">
        <f>(((((((IF($E29=2050,VLOOKUP($D29,'2050'!$A$1:$AE$19,AF$10,FALSE),IF($E29=2045,VLOOKUP($D29,'2045'!$A$1:$AE$19,AF$10,FALSE),IF($E29=2040,VLOOKUP($D29,'2040'!$A$1:$AE$19,AF$10,FALSE),IF($E29=2035,VLOOKUP($D29,'2035'!$A$1:$AE$19,AF$10,FALSE),IF($E29=2030,VLOOKUP($D29,'2030'!$A$1:$AE$19,AF$10,FALSE),IF($E29="Business As Usual",VLOOKUP($D29,'Business As Usual'!$A$1:$AE$19,AF$10,FALSE),IF($E29="Bespoke",VLOOKUP($C29,$C$41:$AH$60,AF$37,FALSE),0)))))))*(1-'High Level'!$F36))))))))</f>
        <v>1</v>
      </c>
      <c r="AG29" s="23">
        <f>(((((((IF($E29=2050,VLOOKUP($D29,'2050'!$A$1:$AE$19,AG$10,FALSE),IF($E29=2045,VLOOKUP($D29,'2045'!$A$1:$AE$19,AG$10,FALSE),IF($E29=2040,VLOOKUP($D29,'2040'!$A$1:$AE$19,AG$10,FALSE),IF($E29=2035,VLOOKUP($D29,'2035'!$A$1:$AE$19,AG$10,FALSE),IF($E29=2030,VLOOKUP($D29,'2030'!$A$1:$AE$19,AG$10,FALSE),IF($E29="Business As Usual",VLOOKUP($D29,'Business As Usual'!$A$1:$AE$19,AG$10,FALSE),IF($E29="Bespoke",VLOOKUP($C29,$C$41:$AH$60,AG$37,FALSE),0)))))))*(1-'High Level'!$F36))))))))</f>
        <v>1</v>
      </c>
      <c r="AH29" s="23">
        <f>(((((((IF($E29=2050,VLOOKUP($D29,'2050'!$A$1:$AE$19,AH$10,FALSE),IF($E29=2045,VLOOKUP($D29,'2045'!$A$1:$AE$19,AH$10,FALSE),IF($E29=2040,VLOOKUP($D29,'2040'!$A$1:$AE$19,AH$10,FALSE),IF($E29=2035,VLOOKUP($D29,'2035'!$A$1:$AE$19,AH$10,FALSE),IF($E29=2030,VLOOKUP($D29,'2030'!$A$1:$AE$19,AH$10,FALSE),IF($E29="Business As Usual",VLOOKUP($D29,'Business As Usual'!$A$1:$AE$19,AH$10,FALSE),IF($E29="Bespoke",VLOOKUP($C29,$C$41:$AH$60,AH$37,FALSE),0)))))))*(1-'High Level'!$F36))))))))</f>
        <v>1</v>
      </c>
    </row>
    <row r="30" spans="2:34" s="1" customFormat="1" x14ac:dyDescent="0.35">
      <c r="B30" s="18">
        <v>3</v>
      </c>
      <c r="C30" s="18" t="s">
        <v>21</v>
      </c>
      <c r="D30" s="18" t="s">
        <v>646</v>
      </c>
      <c r="E30" s="38">
        <v>2050</v>
      </c>
      <c r="F30" s="23">
        <f>(((((((IF($E30=2050,VLOOKUP($D30,'2050'!$A$1:$AE$19,F$10,FALSE),IF($E30=2045,VLOOKUP($D30,'2045'!$A$1:$AE$19,F$10,FALSE),IF($E30=2040,VLOOKUP($D30,'2040'!$A$1:$AE$19,F$10,FALSE),IF($E30=2035,VLOOKUP($D30,'2035'!$A$1:$AE$19,F$10,FALSE),IF($E30=2030,VLOOKUP($D30,'2030'!$A$1:$AE$19,F$10,FALSE),IF($E30="Business As Usual",VLOOKUP($D30,'Business As Usual'!$A$1:$AE$19,F$10,FALSE),IF($E30="Bespoke",VLOOKUP($C30,$C$41:$AH$60,F$37,FALSE),0)))))))*(1-'High Level'!$F37))))))))</f>
        <v>3.0484616849117609E-2</v>
      </c>
      <c r="G30" s="23">
        <f>(((((((IF($E30=2050,VLOOKUP($D30,'2050'!$A$1:$AE$19,G$10,FALSE),IF($E30=2045,VLOOKUP($D30,'2045'!$A$1:$AE$19,G$10,FALSE),IF($E30=2040,VLOOKUP($D30,'2040'!$A$1:$AE$19,G$10,FALSE),IF($E30=2035,VLOOKUP($D30,'2035'!$A$1:$AE$19,G$10,FALSE),IF($E30=2030,VLOOKUP($D30,'2030'!$A$1:$AE$19,G$10,FALSE),IF($E30="Business As Usual",VLOOKUP($D30,'Business As Usual'!$A$1:$AE$19,G$10,FALSE),IF($E30="Bespoke",VLOOKUP($C30,$C$41:$AH$60,G$37,FALSE),0)))))))*(1-'High Level'!$F37))))))))</f>
        <v>6.8691656685758884E-2</v>
      </c>
      <c r="H30" s="23">
        <f>(((((((IF($E30=2050,VLOOKUP($D30,'2050'!$A$1:$AE$19,H$10,FALSE),IF($E30=2045,VLOOKUP($D30,'2045'!$A$1:$AE$19,H$10,FALSE),IF($E30=2040,VLOOKUP($D30,'2040'!$A$1:$AE$19,H$10,FALSE),IF($E30=2035,VLOOKUP($D30,'2035'!$A$1:$AE$19,H$10,FALSE),IF($E30=2030,VLOOKUP($D30,'2030'!$A$1:$AE$19,H$10,FALSE),IF($E30="Business As Usual",VLOOKUP($D30,'Business As Usual'!$A$1:$AE$19,H$10,FALSE),IF($E30="Bespoke",VLOOKUP($C30,$C$41:$AH$60,H$37,FALSE),0)))))))*(1-'High Level'!$F37))))))))</f>
        <v>0.11417675668147172</v>
      </c>
      <c r="I30" s="23">
        <f>(((((((IF($E30=2050,VLOOKUP($D30,'2050'!$A$1:$AE$19,I$10,FALSE),IF($E30=2045,VLOOKUP($D30,'2045'!$A$1:$AE$19,I$10,FALSE),IF($E30=2040,VLOOKUP($D30,'2040'!$A$1:$AE$19,I$10,FALSE),IF($E30=2035,VLOOKUP($D30,'2035'!$A$1:$AE$19,I$10,FALSE),IF($E30=2030,VLOOKUP($D30,'2030'!$A$1:$AE$19,I$10,FALSE),IF($E30="Business As Usual",VLOOKUP($D30,'Business As Usual'!$A$1:$AE$19,I$10,FALSE),IF($E30="Bespoke",VLOOKUP($C30,$C$41:$AH$60,I$37,FALSE),0)))))))*(1-'High Level'!$F37))))))))</f>
        <v>0.17208492728296221</v>
      </c>
      <c r="J30" s="23">
        <f>(((((((IF($E30=2050,VLOOKUP($D30,'2050'!$A$1:$AE$19,J$10,FALSE),IF($E30=2045,VLOOKUP($D30,'2045'!$A$1:$AE$19,J$10,FALSE),IF($E30=2040,VLOOKUP($D30,'2040'!$A$1:$AE$19,J$10,FALSE),IF($E30=2035,VLOOKUP($D30,'2035'!$A$1:$AE$19,J$10,FALSE),IF($E30=2030,VLOOKUP($D30,'2030'!$A$1:$AE$19,J$10,FALSE),IF($E30="Business As Usual",VLOOKUP($D30,'Business As Usual'!$A$1:$AE$19,J$10,FALSE),IF($E30="Bespoke",VLOOKUP($C30,$C$41:$AH$60,J$37,FALSE),0)))))))*(1-'High Level'!$F37))))))))</f>
        <v>0.21959136930770604</v>
      </c>
      <c r="K30" s="23">
        <f>(((((((IF($E30=2050,VLOOKUP($D30,'2050'!$A$1:$AE$19,K$10,FALSE),IF($E30=2045,VLOOKUP($D30,'2045'!$A$1:$AE$19,K$10,FALSE),IF($E30=2040,VLOOKUP($D30,'2040'!$A$1:$AE$19,K$10,FALSE),IF($E30=2035,VLOOKUP($D30,'2035'!$A$1:$AE$19,K$10,FALSE),IF($E30=2030,VLOOKUP($D30,'2030'!$A$1:$AE$19,K$10,FALSE),IF($E30="Business As Usual",VLOOKUP($D30,'Business As Usual'!$A$1:$AE$19,K$10,FALSE),IF($E30="Bespoke",VLOOKUP($C30,$C$41:$AH$60,K$37,FALSE),0)))))))*(1-'High Level'!$F37))))))))</f>
        <v>0.26863447277136515</v>
      </c>
      <c r="L30" s="23">
        <f>(((((((IF($E30=2050,VLOOKUP($D30,'2050'!$A$1:$AE$19,L$10,FALSE),IF($E30=2045,VLOOKUP($D30,'2045'!$A$1:$AE$19,L$10,FALSE),IF($E30=2040,VLOOKUP($D30,'2040'!$A$1:$AE$19,L$10,FALSE),IF($E30=2035,VLOOKUP($D30,'2035'!$A$1:$AE$19,L$10,FALSE),IF($E30=2030,VLOOKUP($D30,'2030'!$A$1:$AE$19,L$10,FALSE),IF($E30="Business As Usual",VLOOKUP($D30,'Business As Usual'!$A$1:$AE$19,L$10,FALSE),IF($E30="Bespoke",VLOOKUP($C30,$C$41:$AH$60,L$37,FALSE),0)))))))*(1-'High Level'!$F37))))))))</f>
        <v>0.31970401431378392</v>
      </c>
      <c r="M30" s="23">
        <f>(((((((IF($E30=2050,VLOOKUP($D30,'2050'!$A$1:$AE$19,M$10,FALSE),IF($E30=2045,VLOOKUP($D30,'2045'!$A$1:$AE$19,M$10,FALSE),IF($E30=2040,VLOOKUP($D30,'2040'!$A$1:$AE$19,M$10,FALSE),IF($E30=2035,VLOOKUP($D30,'2035'!$A$1:$AE$19,M$10,FALSE),IF($E30=2030,VLOOKUP($D30,'2030'!$A$1:$AE$19,M$10,FALSE),IF($E30="Business As Usual",VLOOKUP($D30,'Business As Usual'!$A$1:$AE$19,M$10,FALSE),IF($E30="Bespoke",VLOOKUP($C30,$C$41:$AH$60,M$37,FALSE),0)))))))*(1-'High Level'!$F37))))))))</f>
        <v>0.37809659764979903</v>
      </c>
      <c r="N30" s="23">
        <f>(((((((IF($E30=2050,VLOOKUP($D30,'2050'!$A$1:$AE$19,N$10,FALSE),IF($E30=2045,VLOOKUP($D30,'2045'!$A$1:$AE$19,N$10,FALSE),IF($E30=2040,VLOOKUP($D30,'2040'!$A$1:$AE$19,N$10,FALSE),IF($E30=2035,VLOOKUP($D30,'2035'!$A$1:$AE$19,N$10,FALSE),IF($E30=2030,VLOOKUP($D30,'2030'!$A$1:$AE$19,N$10,FALSE),IF($E30="Business As Usual",VLOOKUP($D30,'Business As Usual'!$A$1:$AE$19,N$10,FALSE),IF($E30="Bespoke",VLOOKUP($C30,$C$41:$AH$60,N$37,FALSE),0)))))))*(1-'High Level'!$F37))))))))</f>
        <v>0.44333978718894612</v>
      </c>
      <c r="O30" s="23">
        <f>(((((((IF($E30=2050,VLOOKUP($D30,'2050'!$A$1:$AE$19,O$10,FALSE),IF($E30=2045,VLOOKUP($D30,'2045'!$A$1:$AE$19,O$10,FALSE),IF($E30=2040,VLOOKUP($D30,'2040'!$A$1:$AE$19,O$10,FALSE),IF($E30=2035,VLOOKUP($D30,'2035'!$A$1:$AE$19,O$10,FALSE),IF($E30=2030,VLOOKUP($D30,'2030'!$A$1:$AE$19,O$10,FALSE),IF($E30="Business As Usual",VLOOKUP($D30,'Business As Usual'!$A$1:$AE$19,O$10,FALSE),IF($E30="Bespoke",VLOOKUP($C30,$C$41:$AH$60,O$37,FALSE),0)))))))*(1-'High Level'!$F37))))))))</f>
        <v>0.50122621369393527</v>
      </c>
      <c r="P30" s="23">
        <f>(((((((IF($E30=2050,VLOOKUP($D30,'2050'!$A$1:$AE$19,P$10,FALSE),IF($E30=2045,VLOOKUP($D30,'2045'!$A$1:$AE$19,P$10,FALSE),IF($E30=2040,VLOOKUP($D30,'2040'!$A$1:$AE$19,P$10,FALSE),IF($E30=2035,VLOOKUP($D30,'2035'!$A$1:$AE$19,P$10,FALSE),IF($E30=2030,VLOOKUP($D30,'2030'!$A$1:$AE$19,P$10,FALSE),IF($E30="Business As Usual",VLOOKUP($D30,'Business As Usual'!$A$1:$AE$19,P$10,FALSE),IF($E30="Bespoke",VLOOKUP($C30,$C$41:$AH$60,P$37,FALSE),0)))))))*(1-'High Level'!$F37))))))))</f>
        <v>0.5581616408393123</v>
      </c>
      <c r="Q30" s="23">
        <f>(((((((IF($E30=2050,VLOOKUP($D30,'2050'!$A$1:$AE$19,Q$10,FALSE),IF($E30=2045,VLOOKUP($D30,'2045'!$A$1:$AE$19,Q$10,FALSE),IF($E30=2040,VLOOKUP($D30,'2040'!$A$1:$AE$19,Q$10,FALSE),IF($E30=2035,VLOOKUP($D30,'2035'!$A$1:$AE$19,Q$10,FALSE),IF($E30=2030,VLOOKUP($D30,'2030'!$A$1:$AE$19,Q$10,FALSE),IF($E30="Business As Usual",VLOOKUP($D30,'Business As Usual'!$A$1:$AE$19,Q$10,FALSE),IF($E30="Bespoke",VLOOKUP($C30,$C$41:$AH$60,Q$37,FALSE),0)))))))*(1-'High Level'!$F37))))))))</f>
        <v>0.61031244799539142</v>
      </c>
      <c r="R30" s="23">
        <f>(((((((IF($E30=2050,VLOOKUP($D30,'2050'!$A$1:$AE$19,R$10,FALSE),IF($E30=2045,VLOOKUP($D30,'2045'!$A$1:$AE$19,R$10,FALSE),IF($E30=2040,VLOOKUP($D30,'2040'!$A$1:$AE$19,R$10,FALSE),IF($E30=2035,VLOOKUP($D30,'2035'!$A$1:$AE$19,R$10,FALSE),IF($E30=2030,VLOOKUP($D30,'2030'!$A$1:$AE$19,R$10,FALSE),IF($E30="Business As Usual",VLOOKUP($D30,'Business As Usual'!$A$1:$AE$19,R$10,FALSE),IF($E30="Bespoke",VLOOKUP($C30,$C$41:$AH$60,R$37,FALSE),0)))))))*(1-'High Level'!$F37))))))))</f>
        <v>0.66070660603866871</v>
      </c>
      <c r="S30" s="23">
        <f>(((((((IF($E30=2050,VLOOKUP($D30,'2050'!$A$1:$AE$19,S$10,FALSE),IF($E30=2045,VLOOKUP($D30,'2045'!$A$1:$AE$19,S$10,FALSE),IF($E30=2040,VLOOKUP($D30,'2040'!$A$1:$AE$19,S$10,FALSE),IF($E30=2035,VLOOKUP($D30,'2035'!$A$1:$AE$19,S$10,FALSE),IF($E30=2030,VLOOKUP($D30,'2030'!$A$1:$AE$19,S$10,FALSE),IF($E30="Business As Usual",VLOOKUP($D30,'Business As Usual'!$A$1:$AE$19,S$10,FALSE),IF($E30="Bespoke",VLOOKUP($C30,$C$41:$AH$60,S$37,FALSE),0)))))))*(1-'High Level'!$F37))))))))</f>
        <v>0.71040257346346725</v>
      </c>
      <c r="T30" s="23">
        <f>(((((((IF($E30=2050,VLOOKUP($D30,'2050'!$A$1:$AE$19,T$10,FALSE),IF($E30=2045,VLOOKUP($D30,'2045'!$A$1:$AE$19,T$10,FALSE),IF($E30=2040,VLOOKUP($D30,'2040'!$A$1:$AE$19,T$10,FALSE),IF($E30=2035,VLOOKUP($D30,'2035'!$A$1:$AE$19,T$10,FALSE),IF($E30=2030,VLOOKUP($D30,'2030'!$A$1:$AE$19,T$10,FALSE),IF($E30="Business As Usual",VLOOKUP($D30,'Business As Usual'!$A$1:$AE$19,T$10,FALSE),IF($E30="Bespoke",VLOOKUP($C30,$C$41:$AH$60,T$37,FALSE),0)))))))*(1-'High Level'!$F37))))))))</f>
        <v>0.75440712440350077</v>
      </c>
      <c r="U30" s="23">
        <f>(((((((IF($E30=2050,VLOOKUP($D30,'2050'!$A$1:$AE$19,U$10,FALSE),IF($E30=2045,VLOOKUP($D30,'2045'!$A$1:$AE$19,U$10,FALSE),IF($E30=2040,VLOOKUP($D30,'2040'!$A$1:$AE$19,U$10,FALSE),IF($E30=2035,VLOOKUP($D30,'2035'!$A$1:$AE$19,U$10,FALSE),IF($E30=2030,VLOOKUP($D30,'2030'!$A$1:$AE$19,U$10,FALSE),IF($E30="Business As Usual",VLOOKUP($D30,'Business As Usual'!$A$1:$AE$19,U$10,FALSE),IF($E30="Bespoke",VLOOKUP($C30,$C$41:$AH$60,U$37,FALSE),0)))))))*(1-'High Level'!$F37))))))))</f>
        <v>0.7941615723882689</v>
      </c>
      <c r="V30" s="23">
        <f>(((((((IF($E30=2050,VLOOKUP($D30,'2050'!$A$1:$AE$19,V$10,FALSE),IF($E30=2045,VLOOKUP($D30,'2045'!$A$1:$AE$19,V$10,FALSE),IF($E30=2040,VLOOKUP($D30,'2040'!$A$1:$AE$19,V$10,FALSE),IF($E30=2035,VLOOKUP($D30,'2035'!$A$1:$AE$19,V$10,FALSE),IF($E30=2030,VLOOKUP($D30,'2030'!$A$1:$AE$19,V$10,FALSE),IF($E30="Business As Usual",VLOOKUP($D30,'Business As Usual'!$A$1:$AE$19,V$10,FALSE),IF($E30="Bespoke",VLOOKUP($C30,$C$41:$AH$60,V$37,FALSE),0)))))))*(1-'High Level'!$F37))))))))</f>
        <v>0.82914305209038763</v>
      </c>
      <c r="W30" s="23">
        <f>(((((((IF($E30=2050,VLOOKUP($D30,'2050'!$A$1:$AE$19,W$10,FALSE),IF($E30=2045,VLOOKUP($D30,'2045'!$A$1:$AE$19,W$10,FALSE),IF($E30=2040,VLOOKUP($D30,'2040'!$A$1:$AE$19,W$10,FALSE),IF($E30=2035,VLOOKUP($D30,'2035'!$A$1:$AE$19,W$10,FALSE),IF($E30=2030,VLOOKUP($D30,'2030'!$A$1:$AE$19,W$10,FALSE),IF($E30="Business As Usual",VLOOKUP($D30,'Business As Usual'!$A$1:$AE$19,W$10,FALSE),IF($E30="Bespoke",VLOOKUP($C30,$C$41:$AH$60,W$37,FALSE),0)))))))*(1-'High Level'!$F37))))))))</f>
        <v>0.86005119594554658</v>
      </c>
      <c r="X30" s="23">
        <f>(((((((IF($E30=2050,VLOOKUP($D30,'2050'!$A$1:$AE$19,X$10,FALSE),IF($E30=2045,VLOOKUP($D30,'2045'!$A$1:$AE$19,X$10,FALSE),IF($E30=2040,VLOOKUP($D30,'2040'!$A$1:$AE$19,X$10,FALSE),IF($E30=2035,VLOOKUP($D30,'2035'!$A$1:$AE$19,X$10,FALSE),IF($E30=2030,VLOOKUP($D30,'2030'!$A$1:$AE$19,X$10,FALSE),IF($E30="Business As Usual",VLOOKUP($D30,'Business As Usual'!$A$1:$AE$19,X$10,FALSE),IF($E30="Bespoke",VLOOKUP($C30,$C$41:$AH$60,X$37,FALSE),0)))))))*(1-'High Level'!$F37))))))))</f>
        <v>0.8895337986407118</v>
      </c>
      <c r="Y30" s="23">
        <f>(((((((IF($E30=2050,VLOOKUP($D30,'2050'!$A$1:$AE$19,Y$10,FALSE),IF($E30=2045,VLOOKUP($D30,'2045'!$A$1:$AE$19,Y$10,FALSE),IF($E30=2040,VLOOKUP($D30,'2040'!$A$1:$AE$19,Y$10,FALSE),IF($E30=2035,VLOOKUP($D30,'2035'!$A$1:$AE$19,Y$10,FALSE),IF($E30=2030,VLOOKUP($D30,'2030'!$A$1:$AE$19,Y$10,FALSE),IF($E30="Business As Usual",VLOOKUP($D30,'Business As Usual'!$A$1:$AE$19,Y$10,FALSE),IF($E30="Bespoke",VLOOKUP($C30,$C$41:$AH$60,Y$37,FALSE),0)))))))*(1-'High Level'!$F37))))))))</f>
        <v>0.91196541589728219</v>
      </c>
      <c r="Z30" s="23">
        <f>(((((((IF($E30=2050,VLOOKUP($D30,'2050'!$A$1:$AE$19,Z$10,FALSE),IF($E30=2045,VLOOKUP($D30,'2045'!$A$1:$AE$19,Z$10,FALSE),IF($E30=2040,VLOOKUP($D30,'2040'!$A$1:$AE$19,Z$10,FALSE),IF($E30=2035,VLOOKUP($D30,'2035'!$A$1:$AE$19,Z$10,FALSE),IF($E30=2030,VLOOKUP($D30,'2030'!$A$1:$AE$19,Z$10,FALSE),IF($E30="Business As Usual",VLOOKUP($D30,'Business As Usual'!$A$1:$AE$19,Z$10,FALSE),IF($E30="Bespoke",VLOOKUP($C30,$C$41:$AH$60,Z$37,FALSE),0)))))))*(1-'High Level'!$F37))))))))</f>
        <v>0.93081619751184941</v>
      </c>
      <c r="AA30" s="23">
        <f>(((((((IF($E30=2050,VLOOKUP($D30,'2050'!$A$1:$AE$19,AA$10,FALSE),IF($E30=2045,VLOOKUP($D30,'2045'!$A$1:$AE$19,AA$10,FALSE),IF($E30=2040,VLOOKUP($D30,'2040'!$A$1:$AE$19,AA$10,FALSE),IF($E30=2035,VLOOKUP($D30,'2035'!$A$1:$AE$19,AA$10,FALSE),IF($E30=2030,VLOOKUP($D30,'2030'!$A$1:$AE$19,AA$10,FALSE),IF($E30="Business As Usual",VLOOKUP($D30,'Business As Usual'!$A$1:$AE$19,AA$10,FALSE),IF($E30="Bespoke",VLOOKUP($C30,$C$41:$AH$60,AA$37,FALSE),0)))))))*(1-'High Level'!$F37))))))))</f>
        <v>0.94693688497928852</v>
      </c>
      <c r="AB30" s="23">
        <f>(((((((IF($E30=2050,VLOOKUP($D30,'2050'!$A$1:$AE$19,AB$10,FALSE),IF($E30=2045,VLOOKUP($D30,'2045'!$A$1:$AE$19,AB$10,FALSE),IF($E30=2040,VLOOKUP($D30,'2040'!$A$1:$AE$19,AB$10,FALSE),IF($E30=2035,VLOOKUP($D30,'2035'!$A$1:$AE$19,AB$10,FALSE),IF($E30=2030,VLOOKUP($D30,'2030'!$A$1:$AE$19,AB$10,FALSE),IF($E30="Business As Usual",VLOOKUP($D30,'Business As Usual'!$A$1:$AE$19,AB$10,FALSE),IF($E30="Bespoke",VLOOKUP($C30,$C$41:$AH$60,AB$37,FALSE),0)))))))*(1-'High Level'!$F37))))))))</f>
        <v>0.96058589163321906</v>
      </c>
      <c r="AC30" s="23">
        <f>(((((((IF($E30=2050,VLOOKUP($D30,'2050'!$A$1:$AE$19,AC$10,FALSE),IF($E30=2045,VLOOKUP($D30,'2045'!$A$1:$AE$19,AC$10,FALSE),IF($E30=2040,VLOOKUP($D30,'2040'!$A$1:$AE$19,AC$10,FALSE),IF($E30=2035,VLOOKUP($D30,'2035'!$A$1:$AE$19,AC$10,FALSE),IF($E30=2030,VLOOKUP($D30,'2030'!$A$1:$AE$19,AC$10,FALSE),IF($E30="Business As Usual",VLOOKUP($D30,'Business As Usual'!$A$1:$AE$19,AC$10,FALSE),IF($E30="Bespoke",VLOOKUP($C30,$C$41:$AH$60,AC$37,FALSE),0)))))))*(1-'High Level'!$F37))))))))</f>
        <v>0.9691843128047809</v>
      </c>
      <c r="AD30" s="23">
        <f>(((((((IF($E30=2050,VLOOKUP($D30,'2050'!$A$1:$AE$19,AD$10,FALSE),IF($E30=2045,VLOOKUP($D30,'2045'!$A$1:$AE$19,AD$10,FALSE),IF($E30=2040,VLOOKUP($D30,'2040'!$A$1:$AE$19,AD$10,FALSE),IF($E30=2035,VLOOKUP($D30,'2035'!$A$1:$AE$19,AD$10,FALSE),IF($E30=2030,VLOOKUP($D30,'2030'!$A$1:$AE$19,AD$10,FALSE),IF($E30="Business As Usual",VLOOKUP($D30,'Business As Usual'!$A$1:$AE$19,AD$10,FALSE),IF($E30="Bespoke",VLOOKUP($C30,$C$41:$AH$60,AD$37,FALSE),0)))))))*(1-'High Level'!$F37))))))))</f>
        <v>0.9760353794750789</v>
      </c>
      <c r="AE30" s="23">
        <f>(((((((IF($E30=2050,VLOOKUP($D30,'2050'!$A$1:$AE$19,AE$10,FALSE),IF($E30=2045,VLOOKUP($D30,'2045'!$A$1:$AE$19,AE$10,FALSE),IF($E30=2040,VLOOKUP($D30,'2040'!$A$1:$AE$19,AE$10,FALSE),IF($E30=2035,VLOOKUP($D30,'2035'!$A$1:$AE$19,AE$10,FALSE),IF($E30=2030,VLOOKUP($D30,'2030'!$A$1:$AE$19,AE$10,FALSE),IF($E30="Business As Usual",VLOOKUP($D30,'Business As Usual'!$A$1:$AE$19,AE$10,FALSE),IF($E30="Bespoke",VLOOKUP($C30,$C$41:$AH$60,AE$37,FALSE),0)))))))*(1-'High Level'!$F37))))))))</f>
        <v>0.98164621707975386</v>
      </c>
      <c r="AF30" s="23">
        <f>(((((((IF($E30=2050,VLOOKUP($D30,'2050'!$A$1:$AE$19,AF$10,FALSE),IF($E30=2045,VLOOKUP($D30,'2045'!$A$1:$AE$19,AF$10,FALSE),IF($E30=2040,VLOOKUP($D30,'2040'!$A$1:$AE$19,AF$10,FALSE),IF($E30=2035,VLOOKUP($D30,'2035'!$A$1:$AE$19,AF$10,FALSE),IF($E30=2030,VLOOKUP($D30,'2030'!$A$1:$AE$19,AF$10,FALSE),IF($E30="Business As Usual",VLOOKUP($D30,'Business As Usual'!$A$1:$AE$19,AF$10,FALSE),IF($E30="Bespoke",VLOOKUP($C30,$C$41:$AH$60,AF$37,FALSE),0)))))))*(1-'High Level'!$F37))))))))</f>
        <v>0.98648546635443501</v>
      </c>
      <c r="AG30" s="23">
        <f>(((((((IF($E30=2050,VLOOKUP($D30,'2050'!$A$1:$AE$19,AG$10,FALSE),IF($E30=2045,VLOOKUP($D30,'2045'!$A$1:$AE$19,AG$10,FALSE),IF($E30=2040,VLOOKUP($D30,'2040'!$A$1:$AE$19,AG$10,FALSE),IF($E30=2035,VLOOKUP($D30,'2035'!$A$1:$AE$19,AG$10,FALSE),IF($E30=2030,VLOOKUP($D30,'2030'!$A$1:$AE$19,AG$10,FALSE),IF($E30="Business As Usual",VLOOKUP($D30,'Business As Usual'!$A$1:$AE$19,AG$10,FALSE),IF($E30="Bespoke",VLOOKUP($C30,$C$41:$AH$60,AG$37,FALSE),0)))))))*(1-'High Level'!$F37))))))))</f>
        <v>0.99104569447797586</v>
      </c>
      <c r="AH30" s="23">
        <f>(((((((IF($E30=2050,VLOOKUP($D30,'2050'!$A$1:$AE$19,AH$10,FALSE),IF($E30=2045,VLOOKUP($D30,'2045'!$A$1:$AE$19,AH$10,FALSE),IF($E30=2040,VLOOKUP($D30,'2040'!$A$1:$AE$19,AH$10,FALSE),IF($E30=2035,VLOOKUP($D30,'2035'!$A$1:$AE$19,AH$10,FALSE),IF($E30=2030,VLOOKUP($D30,'2030'!$A$1:$AE$19,AH$10,FALSE),IF($E30="Business As Usual",VLOOKUP($D30,'Business As Usual'!$A$1:$AE$19,AH$10,FALSE),IF($E30="Bespoke",VLOOKUP($C30,$C$41:$AH$60,AH$37,FALSE),0)))))))*(1-'High Level'!$F37))))))))</f>
        <v>0.99215694269163979</v>
      </c>
    </row>
    <row r="31" spans="2:34" s="1" customFormat="1" x14ac:dyDescent="0.35">
      <c r="B31" s="18">
        <v>3</v>
      </c>
      <c r="C31" s="18" t="s">
        <v>22</v>
      </c>
      <c r="D31" s="18" t="s">
        <v>646</v>
      </c>
      <c r="E31" s="38">
        <v>2050</v>
      </c>
      <c r="F31" s="23">
        <f>(((((((IF($E31=2050,VLOOKUP($D31,'2050'!$A$1:$AE$19,F$10,FALSE),IF($E31=2045,VLOOKUP($D31,'2045'!$A$1:$AE$19,F$10,FALSE),IF($E31=2040,VLOOKUP($D31,'2040'!$A$1:$AE$19,F$10,FALSE),IF($E31=2035,VLOOKUP($D31,'2035'!$A$1:$AE$19,F$10,FALSE),IF($E31=2030,VLOOKUP($D31,'2030'!$A$1:$AE$19,F$10,FALSE),IF($E31="Business As Usual",VLOOKUP($D31,'Business As Usual'!$A$1:$AE$19,F$10,FALSE),IF($E31="Bespoke",VLOOKUP($C31,$C$41:$AH$60,F$37,FALSE),0)))))))*(1-'High Level'!$F38))))))))</f>
        <v>3.0484616849117609E-2</v>
      </c>
      <c r="G31" s="23">
        <f>(((((((IF($E31=2050,VLOOKUP($D31,'2050'!$A$1:$AE$19,G$10,FALSE),IF($E31=2045,VLOOKUP($D31,'2045'!$A$1:$AE$19,G$10,FALSE),IF($E31=2040,VLOOKUP($D31,'2040'!$A$1:$AE$19,G$10,FALSE),IF($E31=2035,VLOOKUP($D31,'2035'!$A$1:$AE$19,G$10,FALSE),IF($E31=2030,VLOOKUP($D31,'2030'!$A$1:$AE$19,G$10,FALSE),IF($E31="Business As Usual",VLOOKUP($D31,'Business As Usual'!$A$1:$AE$19,G$10,FALSE),IF($E31="Bespoke",VLOOKUP($C31,$C$41:$AH$60,G$37,FALSE),0)))))))*(1-'High Level'!$F38))))))))</f>
        <v>6.8691656685758884E-2</v>
      </c>
      <c r="H31" s="23">
        <f>(((((((IF($E31=2050,VLOOKUP($D31,'2050'!$A$1:$AE$19,H$10,FALSE),IF($E31=2045,VLOOKUP($D31,'2045'!$A$1:$AE$19,H$10,FALSE),IF($E31=2040,VLOOKUP($D31,'2040'!$A$1:$AE$19,H$10,FALSE),IF($E31=2035,VLOOKUP($D31,'2035'!$A$1:$AE$19,H$10,FALSE),IF($E31=2030,VLOOKUP($D31,'2030'!$A$1:$AE$19,H$10,FALSE),IF($E31="Business As Usual",VLOOKUP($D31,'Business As Usual'!$A$1:$AE$19,H$10,FALSE),IF($E31="Bespoke",VLOOKUP($C31,$C$41:$AH$60,H$37,FALSE),0)))))))*(1-'High Level'!$F38))))))))</f>
        <v>0.11417675668147172</v>
      </c>
      <c r="I31" s="23">
        <f>(((((((IF($E31=2050,VLOOKUP($D31,'2050'!$A$1:$AE$19,I$10,FALSE),IF($E31=2045,VLOOKUP($D31,'2045'!$A$1:$AE$19,I$10,FALSE),IF($E31=2040,VLOOKUP($D31,'2040'!$A$1:$AE$19,I$10,FALSE),IF($E31=2035,VLOOKUP($D31,'2035'!$A$1:$AE$19,I$10,FALSE),IF($E31=2030,VLOOKUP($D31,'2030'!$A$1:$AE$19,I$10,FALSE),IF($E31="Business As Usual",VLOOKUP($D31,'Business As Usual'!$A$1:$AE$19,I$10,FALSE),IF($E31="Bespoke",VLOOKUP($C31,$C$41:$AH$60,I$37,FALSE),0)))))))*(1-'High Level'!$F38))))))))</f>
        <v>0.17208492728296221</v>
      </c>
      <c r="J31" s="23">
        <f>(((((((IF($E31=2050,VLOOKUP($D31,'2050'!$A$1:$AE$19,J$10,FALSE),IF($E31=2045,VLOOKUP($D31,'2045'!$A$1:$AE$19,J$10,FALSE),IF($E31=2040,VLOOKUP($D31,'2040'!$A$1:$AE$19,J$10,FALSE),IF($E31=2035,VLOOKUP($D31,'2035'!$A$1:$AE$19,J$10,FALSE),IF($E31=2030,VLOOKUP($D31,'2030'!$A$1:$AE$19,J$10,FALSE),IF($E31="Business As Usual",VLOOKUP($D31,'Business As Usual'!$A$1:$AE$19,J$10,FALSE),IF($E31="Bespoke",VLOOKUP($C31,$C$41:$AH$60,J$37,FALSE),0)))))))*(1-'High Level'!$F38))))))))</f>
        <v>0.21959136930770604</v>
      </c>
      <c r="K31" s="23">
        <f>(((((((IF($E31=2050,VLOOKUP($D31,'2050'!$A$1:$AE$19,K$10,FALSE),IF($E31=2045,VLOOKUP($D31,'2045'!$A$1:$AE$19,K$10,FALSE),IF($E31=2040,VLOOKUP($D31,'2040'!$A$1:$AE$19,K$10,FALSE),IF($E31=2035,VLOOKUP($D31,'2035'!$A$1:$AE$19,K$10,FALSE),IF($E31=2030,VLOOKUP($D31,'2030'!$A$1:$AE$19,K$10,FALSE),IF($E31="Business As Usual",VLOOKUP($D31,'Business As Usual'!$A$1:$AE$19,K$10,FALSE),IF($E31="Bespoke",VLOOKUP($C31,$C$41:$AH$60,K$37,FALSE),0)))))))*(1-'High Level'!$F38))))))))</f>
        <v>0.26863447277136515</v>
      </c>
      <c r="L31" s="23">
        <f>(((((((IF($E31=2050,VLOOKUP($D31,'2050'!$A$1:$AE$19,L$10,FALSE),IF($E31=2045,VLOOKUP($D31,'2045'!$A$1:$AE$19,L$10,FALSE),IF($E31=2040,VLOOKUP($D31,'2040'!$A$1:$AE$19,L$10,FALSE),IF($E31=2035,VLOOKUP($D31,'2035'!$A$1:$AE$19,L$10,FALSE),IF($E31=2030,VLOOKUP($D31,'2030'!$A$1:$AE$19,L$10,FALSE),IF($E31="Business As Usual",VLOOKUP($D31,'Business As Usual'!$A$1:$AE$19,L$10,FALSE),IF($E31="Bespoke",VLOOKUP($C31,$C$41:$AH$60,L$37,FALSE),0)))))))*(1-'High Level'!$F38))))))))</f>
        <v>0.31970401431378392</v>
      </c>
      <c r="M31" s="23">
        <f>(((((((IF($E31=2050,VLOOKUP($D31,'2050'!$A$1:$AE$19,M$10,FALSE),IF($E31=2045,VLOOKUP($D31,'2045'!$A$1:$AE$19,M$10,FALSE),IF($E31=2040,VLOOKUP($D31,'2040'!$A$1:$AE$19,M$10,FALSE),IF($E31=2035,VLOOKUP($D31,'2035'!$A$1:$AE$19,M$10,FALSE),IF($E31=2030,VLOOKUP($D31,'2030'!$A$1:$AE$19,M$10,FALSE),IF($E31="Business As Usual",VLOOKUP($D31,'Business As Usual'!$A$1:$AE$19,M$10,FALSE),IF($E31="Bespoke",VLOOKUP($C31,$C$41:$AH$60,M$37,FALSE),0)))))))*(1-'High Level'!$F38))))))))</f>
        <v>0.37809659764979903</v>
      </c>
      <c r="N31" s="23">
        <f>(((((((IF($E31=2050,VLOOKUP($D31,'2050'!$A$1:$AE$19,N$10,FALSE),IF($E31=2045,VLOOKUP($D31,'2045'!$A$1:$AE$19,N$10,FALSE),IF($E31=2040,VLOOKUP($D31,'2040'!$A$1:$AE$19,N$10,FALSE),IF($E31=2035,VLOOKUP($D31,'2035'!$A$1:$AE$19,N$10,FALSE),IF($E31=2030,VLOOKUP($D31,'2030'!$A$1:$AE$19,N$10,FALSE),IF($E31="Business As Usual",VLOOKUP($D31,'Business As Usual'!$A$1:$AE$19,N$10,FALSE),IF($E31="Bespoke",VLOOKUP($C31,$C$41:$AH$60,N$37,FALSE),0)))))))*(1-'High Level'!$F38))))))))</f>
        <v>0.44333978718894612</v>
      </c>
      <c r="O31" s="23">
        <f>(((((((IF($E31=2050,VLOOKUP($D31,'2050'!$A$1:$AE$19,O$10,FALSE),IF($E31=2045,VLOOKUP($D31,'2045'!$A$1:$AE$19,O$10,FALSE),IF($E31=2040,VLOOKUP($D31,'2040'!$A$1:$AE$19,O$10,FALSE),IF($E31=2035,VLOOKUP($D31,'2035'!$A$1:$AE$19,O$10,FALSE),IF($E31=2030,VLOOKUP($D31,'2030'!$A$1:$AE$19,O$10,FALSE),IF($E31="Business As Usual",VLOOKUP($D31,'Business As Usual'!$A$1:$AE$19,O$10,FALSE),IF($E31="Bespoke",VLOOKUP($C31,$C$41:$AH$60,O$37,FALSE),0)))))))*(1-'High Level'!$F38))))))))</f>
        <v>0.50122621369393527</v>
      </c>
      <c r="P31" s="23">
        <f>(((((((IF($E31=2050,VLOOKUP($D31,'2050'!$A$1:$AE$19,P$10,FALSE),IF($E31=2045,VLOOKUP($D31,'2045'!$A$1:$AE$19,P$10,FALSE),IF($E31=2040,VLOOKUP($D31,'2040'!$A$1:$AE$19,P$10,FALSE),IF($E31=2035,VLOOKUP($D31,'2035'!$A$1:$AE$19,P$10,FALSE),IF($E31=2030,VLOOKUP($D31,'2030'!$A$1:$AE$19,P$10,FALSE),IF($E31="Business As Usual",VLOOKUP($D31,'Business As Usual'!$A$1:$AE$19,P$10,FALSE),IF($E31="Bespoke",VLOOKUP($C31,$C$41:$AH$60,P$37,FALSE),0)))))))*(1-'High Level'!$F38))))))))</f>
        <v>0.5581616408393123</v>
      </c>
      <c r="Q31" s="23">
        <f>(((((((IF($E31=2050,VLOOKUP($D31,'2050'!$A$1:$AE$19,Q$10,FALSE),IF($E31=2045,VLOOKUP($D31,'2045'!$A$1:$AE$19,Q$10,FALSE),IF($E31=2040,VLOOKUP($D31,'2040'!$A$1:$AE$19,Q$10,FALSE),IF($E31=2035,VLOOKUP($D31,'2035'!$A$1:$AE$19,Q$10,FALSE),IF($E31=2030,VLOOKUP($D31,'2030'!$A$1:$AE$19,Q$10,FALSE),IF($E31="Business As Usual",VLOOKUP($D31,'Business As Usual'!$A$1:$AE$19,Q$10,FALSE),IF($E31="Bespoke",VLOOKUP($C31,$C$41:$AH$60,Q$37,FALSE),0)))))))*(1-'High Level'!$F38))))))))</f>
        <v>0.61031244799539142</v>
      </c>
      <c r="R31" s="23">
        <f>(((((((IF($E31=2050,VLOOKUP($D31,'2050'!$A$1:$AE$19,R$10,FALSE),IF($E31=2045,VLOOKUP($D31,'2045'!$A$1:$AE$19,R$10,FALSE),IF($E31=2040,VLOOKUP($D31,'2040'!$A$1:$AE$19,R$10,FALSE),IF($E31=2035,VLOOKUP($D31,'2035'!$A$1:$AE$19,R$10,FALSE),IF($E31=2030,VLOOKUP($D31,'2030'!$A$1:$AE$19,R$10,FALSE),IF($E31="Business As Usual",VLOOKUP($D31,'Business As Usual'!$A$1:$AE$19,R$10,FALSE),IF($E31="Bespoke",VLOOKUP($C31,$C$41:$AH$60,R$37,FALSE),0)))))))*(1-'High Level'!$F38))))))))</f>
        <v>0.66070660603866871</v>
      </c>
      <c r="S31" s="23">
        <f>(((((((IF($E31=2050,VLOOKUP($D31,'2050'!$A$1:$AE$19,S$10,FALSE),IF($E31=2045,VLOOKUP($D31,'2045'!$A$1:$AE$19,S$10,FALSE),IF($E31=2040,VLOOKUP($D31,'2040'!$A$1:$AE$19,S$10,FALSE),IF($E31=2035,VLOOKUP($D31,'2035'!$A$1:$AE$19,S$10,FALSE),IF($E31=2030,VLOOKUP($D31,'2030'!$A$1:$AE$19,S$10,FALSE),IF($E31="Business As Usual",VLOOKUP($D31,'Business As Usual'!$A$1:$AE$19,S$10,FALSE),IF($E31="Bespoke",VLOOKUP($C31,$C$41:$AH$60,S$37,FALSE),0)))))))*(1-'High Level'!$F38))))))))</f>
        <v>0.71040257346346725</v>
      </c>
      <c r="T31" s="23">
        <f>(((((((IF($E31=2050,VLOOKUP($D31,'2050'!$A$1:$AE$19,T$10,FALSE),IF($E31=2045,VLOOKUP($D31,'2045'!$A$1:$AE$19,T$10,FALSE),IF($E31=2040,VLOOKUP($D31,'2040'!$A$1:$AE$19,T$10,FALSE),IF($E31=2035,VLOOKUP($D31,'2035'!$A$1:$AE$19,T$10,FALSE),IF($E31=2030,VLOOKUP($D31,'2030'!$A$1:$AE$19,T$10,FALSE),IF($E31="Business As Usual",VLOOKUP($D31,'Business As Usual'!$A$1:$AE$19,T$10,FALSE),IF($E31="Bespoke",VLOOKUP($C31,$C$41:$AH$60,T$37,FALSE),0)))))))*(1-'High Level'!$F38))))))))</f>
        <v>0.75440712440350077</v>
      </c>
      <c r="U31" s="23">
        <f>(((((((IF($E31=2050,VLOOKUP($D31,'2050'!$A$1:$AE$19,U$10,FALSE),IF($E31=2045,VLOOKUP($D31,'2045'!$A$1:$AE$19,U$10,FALSE),IF($E31=2040,VLOOKUP($D31,'2040'!$A$1:$AE$19,U$10,FALSE),IF($E31=2035,VLOOKUP($D31,'2035'!$A$1:$AE$19,U$10,FALSE),IF($E31=2030,VLOOKUP($D31,'2030'!$A$1:$AE$19,U$10,FALSE),IF($E31="Business As Usual",VLOOKUP($D31,'Business As Usual'!$A$1:$AE$19,U$10,FALSE),IF($E31="Bespoke",VLOOKUP($C31,$C$41:$AH$60,U$37,FALSE),0)))))))*(1-'High Level'!$F38))))))))</f>
        <v>0.7941615723882689</v>
      </c>
      <c r="V31" s="23">
        <f>(((((((IF($E31=2050,VLOOKUP($D31,'2050'!$A$1:$AE$19,V$10,FALSE),IF($E31=2045,VLOOKUP($D31,'2045'!$A$1:$AE$19,V$10,FALSE),IF($E31=2040,VLOOKUP($D31,'2040'!$A$1:$AE$19,V$10,FALSE),IF($E31=2035,VLOOKUP($D31,'2035'!$A$1:$AE$19,V$10,FALSE),IF($E31=2030,VLOOKUP($D31,'2030'!$A$1:$AE$19,V$10,FALSE),IF($E31="Business As Usual",VLOOKUP($D31,'Business As Usual'!$A$1:$AE$19,V$10,FALSE),IF($E31="Bespoke",VLOOKUP($C31,$C$41:$AH$60,V$37,FALSE),0)))))))*(1-'High Level'!$F38))))))))</f>
        <v>0.82914305209038763</v>
      </c>
      <c r="W31" s="23">
        <f>(((((((IF($E31=2050,VLOOKUP($D31,'2050'!$A$1:$AE$19,W$10,FALSE),IF($E31=2045,VLOOKUP($D31,'2045'!$A$1:$AE$19,W$10,FALSE),IF($E31=2040,VLOOKUP($D31,'2040'!$A$1:$AE$19,W$10,FALSE),IF($E31=2035,VLOOKUP($D31,'2035'!$A$1:$AE$19,W$10,FALSE),IF($E31=2030,VLOOKUP($D31,'2030'!$A$1:$AE$19,W$10,FALSE),IF($E31="Business As Usual",VLOOKUP($D31,'Business As Usual'!$A$1:$AE$19,W$10,FALSE),IF($E31="Bespoke",VLOOKUP($C31,$C$41:$AH$60,W$37,FALSE),0)))))))*(1-'High Level'!$F38))))))))</f>
        <v>0.86005119594554658</v>
      </c>
      <c r="X31" s="23">
        <f>(((((((IF($E31=2050,VLOOKUP($D31,'2050'!$A$1:$AE$19,X$10,FALSE),IF($E31=2045,VLOOKUP($D31,'2045'!$A$1:$AE$19,X$10,FALSE),IF($E31=2040,VLOOKUP($D31,'2040'!$A$1:$AE$19,X$10,FALSE),IF($E31=2035,VLOOKUP($D31,'2035'!$A$1:$AE$19,X$10,FALSE),IF($E31=2030,VLOOKUP($D31,'2030'!$A$1:$AE$19,X$10,FALSE),IF($E31="Business As Usual",VLOOKUP($D31,'Business As Usual'!$A$1:$AE$19,X$10,FALSE),IF($E31="Bespoke",VLOOKUP($C31,$C$41:$AH$60,X$37,FALSE),0)))))))*(1-'High Level'!$F38))))))))</f>
        <v>0.8895337986407118</v>
      </c>
      <c r="Y31" s="23">
        <f>(((((((IF($E31=2050,VLOOKUP($D31,'2050'!$A$1:$AE$19,Y$10,FALSE),IF($E31=2045,VLOOKUP($D31,'2045'!$A$1:$AE$19,Y$10,FALSE),IF($E31=2040,VLOOKUP($D31,'2040'!$A$1:$AE$19,Y$10,FALSE),IF($E31=2035,VLOOKUP($D31,'2035'!$A$1:$AE$19,Y$10,FALSE),IF($E31=2030,VLOOKUP($D31,'2030'!$A$1:$AE$19,Y$10,FALSE),IF($E31="Business As Usual",VLOOKUP($D31,'Business As Usual'!$A$1:$AE$19,Y$10,FALSE),IF($E31="Bespoke",VLOOKUP($C31,$C$41:$AH$60,Y$37,FALSE),0)))))))*(1-'High Level'!$F38))))))))</f>
        <v>0.91196541589728219</v>
      </c>
      <c r="Z31" s="23">
        <f>(((((((IF($E31=2050,VLOOKUP($D31,'2050'!$A$1:$AE$19,Z$10,FALSE),IF($E31=2045,VLOOKUP($D31,'2045'!$A$1:$AE$19,Z$10,FALSE),IF($E31=2040,VLOOKUP($D31,'2040'!$A$1:$AE$19,Z$10,FALSE),IF($E31=2035,VLOOKUP($D31,'2035'!$A$1:$AE$19,Z$10,FALSE),IF($E31=2030,VLOOKUP($D31,'2030'!$A$1:$AE$19,Z$10,FALSE),IF($E31="Business As Usual",VLOOKUP($D31,'Business As Usual'!$A$1:$AE$19,Z$10,FALSE),IF($E31="Bespoke",VLOOKUP($C31,$C$41:$AH$60,Z$37,FALSE),0)))))))*(1-'High Level'!$F38))))))))</f>
        <v>0.93081619751184941</v>
      </c>
      <c r="AA31" s="23">
        <f>(((((((IF($E31=2050,VLOOKUP($D31,'2050'!$A$1:$AE$19,AA$10,FALSE),IF($E31=2045,VLOOKUP($D31,'2045'!$A$1:$AE$19,AA$10,FALSE),IF($E31=2040,VLOOKUP($D31,'2040'!$A$1:$AE$19,AA$10,FALSE),IF($E31=2035,VLOOKUP($D31,'2035'!$A$1:$AE$19,AA$10,FALSE),IF($E31=2030,VLOOKUP($D31,'2030'!$A$1:$AE$19,AA$10,FALSE),IF($E31="Business As Usual",VLOOKUP($D31,'Business As Usual'!$A$1:$AE$19,AA$10,FALSE),IF($E31="Bespoke",VLOOKUP($C31,$C$41:$AH$60,AA$37,FALSE),0)))))))*(1-'High Level'!$F38))))))))</f>
        <v>0.94693688497928852</v>
      </c>
      <c r="AB31" s="23">
        <f>(((((((IF($E31=2050,VLOOKUP($D31,'2050'!$A$1:$AE$19,AB$10,FALSE),IF($E31=2045,VLOOKUP($D31,'2045'!$A$1:$AE$19,AB$10,FALSE),IF($E31=2040,VLOOKUP($D31,'2040'!$A$1:$AE$19,AB$10,FALSE),IF($E31=2035,VLOOKUP($D31,'2035'!$A$1:$AE$19,AB$10,FALSE),IF($E31=2030,VLOOKUP($D31,'2030'!$A$1:$AE$19,AB$10,FALSE),IF($E31="Business As Usual",VLOOKUP($D31,'Business As Usual'!$A$1:$AE$19,AB$10,FALSE),IF($E31="Bespoke",VLOOKUP($C31,$C$41:$AH$60,AB$37,FALSE),0)))))))*(1-'High Level'!$F38))))))))</f>
        <v>0.96058589163321906</v>
      </c>
      <c r="AC31" s="23">
        <f>(((((((IF($E31=2050,VLOOKUP($D31,'2050'!$A$1:$AE$19,AC$10,FALSE),IF($E31=2045,VLOOKUP($D31,'2045'!$A$1:$AE$19,AC$10,FALSE),IF($E31=2040,VLOOKUP($D31,'2040'!$A$1:$AE$19,AC$10,FALSE),IF($E31=2035,VLOOKUP($D31,'2035'!$A$1:$AE$19,AC$10,FALSE),IF($E31=2030,VLOOKUP($D31,'2030'!$A$1:$AE$19,AC$10,FALSE),IF($E31="Business As Usual",VLOOKUP($D31,'Business As Usual'!$A$1:$AE$19,AC$10,FALSE),IF($E31="Bespoke",VLOOKUP($C31,$C$41:$AH$60,AC$37,FALSE),0)))))))*(1-'High Level'!$F38))))))))</f>
        <v>0.9691843128047809</v>
      </c>
      <c r="AD31" s="23">
        <f>(((((((IF($E31=2050,VLOOKUP($D31,'2050'!$A$1:$AE$19,AD$10,FALSE),IF($E31=2045,VLOOKUP($D31,'2045'!$A$1:$AE$19,AD$10,FALSE),IF($E31=2040,VLOOKUP($D31,'2040'!$A$1:$AE$19,AD$10,FALSE),IF($E31=2035,VLOOKUP($D31,'2035'!$A$1:$AE$19,AD$10,FALSE),IF($E31=2030,VLOOKUP($D31,'2030'!$A$1:$AE$19,AD$10,FALSE),IF($E31="Business As Usual",VLOOKUP($D31,'Business As Usual'!$A$1:$AE$19,AD$10,FALSE),IF($E31="Bespoke",VLOOKUP($C31,$C$41:$AH$60,AD$37,FALSE),0)))))))*(1-'High Level'!$F38))))))))</f>
        <v>0.9760353794750789</v>
      </c>
      <c r="AE31" s="23">
        <f>(((((((IF($E31=2050,VLOOKUP($D31,'2050'!$A$1:$AE$19,AE$10,FALSE),IF($E31=2045,VLOOKUP($D31,'2045'!$A$1:$AE$19,AE$10,FALSE),IF($E31=2040,VLOOKUP($D31,'2040'!$A$1:$AE$19,AE$10,FALSE),IF($E31=2035,VLOOKUP($D31,'2035'!$A$1:$AE$19,AE$10,FALSE),IF($E31=2030,VLOOKUP($D31,'2030'!$A$1:$AE$19,AE$10,FALSE),IF($E31="Business As Usual",VLOOKUP($D31,'Business As Usual'!$A$1:$AE$19,AE$10,FALSE),IF($E31="Bespoke",VLOOKUP($C31,$C$41:$AH$60,AE$37,FALSE),0)))))))*(1-'High Level'!$F38))))))))</f>
        <v>0.98164621707975386</v>
      </c>
      <c r="AF31" s="23">
        <f>(((((((IF($E31=2050,VLOOKUP($D31,'2050'!$A$1:$AE$19,AF$10,FALSE),IF($E31=2045,VLOOKUP($D31,'2045'!$A$1:$AE$19,AF$10,FALSE),IF($E31=2040,VLOOKUP($D31,'2040'!$A$1:$AE$19,AF$10,FALSE),IF($E31=2035,VLOOKUP($D31,'2035'!$A$1:$AE$19,AF$10,FALSE),IF($E31=2030,VLOOKUP($D31,'2030'!$A$1:$AE$19,AF$10,FALSE),IF($E31="Business As Usual",VLOOKUP($D31,'Business As Usual'!$A$1:$AE$19,AF$10,FALSE),IF($E31="Bespoke",VLOOKUP($C31,$C$41:$AH$60,AF$37,FALSE),0)))))))*(1-'High Level'!$F38))))))))</f>
        <v>0.98648546635443501</v>
      </c>
      <c r="AG31" s="23">
        <f>(((((((IF($E31=2050,VLOOKUP($D31,'2050'!$A$1:$AE$19,AG$10,FALSE),IF($E31=2045,VLOOKUP($D31,'2045'!$A$1:$AE$19,AG$10,FALSE),IF($E31=2040,VLOOKUP($D31,'2040'!$A$1:$AE$19,AG$10,FALSE),IF($E31=2035,VLOOKUP($D31,'2035'!$A$1:$AE$19,AG$10,FALSE),IF($E31=2030,VLOOKUP($D31,'2030'!$A$1:$AE$19,AG$10,FALSE),IF($E31="Business As Usual",VLOOKUP($D31,'Business As Usual'!$A$1:$AE$19,AG$10,FALSE),IF($E31="Bespoke",VLOOKUP($C31,$C$41:$AH$60,AG$37,FALSE),0)))))))*(1-'High Level'!$F38))))))))</f>
        <v>0.99104569447797586</v>
      </c>
      <c r="AH31" s="23">
        <f>(((((((IF($E31=2050,VLOOKUP($D31,'2050'!$A$1:$AE$19,AH$10,FALSE),IF($E31=2045,VLOOKUP($D31,'2045'!$A$1:$AE$19,AH$10,FALSE),IF($E31=2040,VLOOKUP($D31,'2040'!$A$1:$AE$19,AH$10,FALSE),IF($E31=2035,VLOOKUP($D31,'2035'!$A$1:$AE$19,AH$10,FALSE),IF($E31=2030,VLOOKUP($D31,'2030'!$A$1:$AE$19,AH$10,FALSE),IF($E31="Business As Usual",VLOOKUP($D31,'Business As Usual'!$A$1:$AE$19,AH$10,FALSE),IF($E31="Bespoke",VLOOKUP($C31,$C$41:$AH$60,AH$37,FALSE),0)))))))*(1-'High Level'!$F38))))))))</f>
        <v>0.99215694269163979</v>
      </c>
    </row>
    <row r="32" spans="2:34" s="1" customFormat="1" x14ac:dyDescent="0.35">
      <c r="B32" s="18">
        <v>3</v>
      </c>
      <c r="C32" s="18" t="s">
        <v>23</v>
      </c>
      <c r="D32" s="18" t="s">
        <v>646</v>
      </c>
      <c r="E32" s="38">
        <v>2050</v>
      </c>
      <c r="F32" s="23">
        <f>(((((((IF($E32=2050,VLOOKUP($D32,'2050'!$A$1:$AE$19,F$10,FALSE),IF($E32=2045,VLOOKUP($D32,'2045'!$A$1:$AE$19,F$10,FALSE),IF($E32=2040,VLOOKUP($D32,'2040'!$A$1:$AE$19,F$10,FALSE),IF($E32=2035,VLOOKUP($D32,'2035'!$A$1:$AE$19,F$10,FALSE),IF($E32=2030,VLOOKUP($D32,'2030'!$A$1:$AE$19,F$10,FALSE),IF($E32="Business As Usual",VLOOKUP($D32,'Business As Usual'!$A$1:$AE$19,F$10,FALSE),IF($E32="Bespoke",VLOOKUP($C32,$C$41:$AH$60,F$37,FALSE),0)))))))*(1-'High Level'!$F39))))))))</f>
        <v>3.0484616849117609E-2</v>
      </c>
      <c r="G32" s="23">
        <f>(((((((IF($E32=2050,VLOOKUP($D32,'2050'!$A$1:$AE$19,G$10,FALSE),IF($E32=2045,VLOOKUP($D32,'2045'!$A$1:$AE$19,G$10,FALSE),IF($E32=2040,VLOOKUP($D32,'2040'!$A$1:$AE$19,G$10,FALSE),IF($E32=2035,VLOOKUP($D32,'2035'!$A$1:$AE$19,G$10,FALSE),IF($E32=2030,VLOOKUP($D32,'2030'!$A$1:$AE$19,G$10,FALSE),IF($E32="Business As Usual",VLOOKUP($D32,'Business As Usual'!$A$1:$AE$19,G$10,FALSE),IF($E32="Bespoke",VLOOKUP($C32,$C$41:$AH$60,G$37,FALSE),0)))))))*(1-'High Level'!$F39))))))))</f>
        <v>6.8691656685758884E-2</v>
      </c>
      <c r="H32" s="23">
        <f>(((((((IF($E32=2050,VLOOKUP($D32,'2050'!$A$1:$AE$19,H$10,FALSE),IF($E32=2045,VLOOKUP($D32,'2045'!$A$1:$AE$19,H$10,FALSE),IF($E32=2040,VLOOKUP($D32,'2040'!$A$1:$AE$19,H$10,FALSE),IF($E32=2035,VLOOKUP($D32,'2035'!$A$1:$AE$19,H$10,FALSE),IF($E32=2030,VLOOKUP($D32,'2030'!$A$1:$AE$19,H$10,FALSE),IF($E32="Business As Usual",VLOOKUP($D32,'Business As Usual'!$A$1:$AE$19,H$10,FALSE),IF($E32="Bespoke",VLOOKUP($C32,$C$41:$AH$60,H$37,FALSE),0)))))))*(1-'High Level'!$F39))))))))</f>
        <v>0.11417675668147172</v>
      </c>
      <c r="I32" s="23">
        <f>(((((((IF($E32=2050,VLOOKUP($D32,'2050'!$A$1:$AE$19,I$10,FALSE),IF($E32=2045,VLOOKUP($D32,'2045'!$A$1:$AE$19,I$10,FALSE),IF($E32=2040,VLOOKUP($D32,'2040'!$A$1:$AE$19,I$10,FALSE),IF($E32=2035,VLOOKUP($D32,'2035'!$A$1:$AE$19,I$10,FALSE),IF($E32=2030,VLOOKUP($D32,'2030'!$A$1:$AE$19,I$10,FALSE),IF($E32="Business As Usual",VLOOKUP($D32,'Business As Usual'!$A$1:$AE$19,I$10,FALSE),IF($E32="Bespoke",VLOOKUP($C32,$C$41:$AH$60,I$37,FALSE),0)))))))*(1-'High Level'!$F39))))))))</f>
        <v>0.17208492728296221</v>
      </c>
      <c r="J32" s="23">
        <f>(((((((IF($E32=2050,VLOOKUP($D32,'2050'!$A$1:$AE$19,J$10,FALSE),IF($E32=2045,VLOOKUP($D32,'2045'!$A$1:$AE$19,J$10,FALSE),IF($E32=2040,VLOOKUP($D32,'2040'!$A$1:$AE$19,J$10,FALSE),IF($E32=2035,VLOOKUP($D32,'2035'!$A$1:$AE$19,J$10,FALSE),IF($E32=2030,VLOOKUP($D32,'2030'!$A$1:$AE$19,J$10,FALSE),IF($E32="Business As Usual",VLOOKUP($D32,'Business As Usual'!$A$1:$AE$19,J$10,FALSE),IF($E32="Bespoke",VLOOKUP($C32,$C$41:$AH$60,J$37,FALSE),0)))))))*(1-'High Level'!$F39))))))))</f>
        <v>0.21959136930770604</v>
      </c>
      <c r="K32" s="23">
        <f>(((((((IF($E32=2050,VLOOKUP($D32,'2050'!$A$1:$AE$19,K$10,FALSE),IF($E32=2045,VLOOKUP($D32,'2045'!$A$1:$AE$19,K$10,FALSE),IF($E32=2040,VLOOKUP($D32,'2040'!$A$1:$AE$19,K$10,FALSE),IF($E32=2035,VLOOKUP($D32,'2035'!$A$1:$AE$19,K$10,FALSE),IF($E32=2030,VLOOKUP($D32,'2030'!$A$1:$AE$19,K$10,FALSE),IF($E32="Business As Usual",VLOOKUP($D32,'Business As Usual'!$A$1:$AE$19,K$10,FALSE),IF($E32="Bespoke",VLOOKUP($C32,$C$41:$AH$60,K$37,FALSE),0)))))))*(1-'High Level'!$F39))))))))</f>
        <v>0.26863447277136515</v>
      </c>
      <c r="L32" s="23">
        <f>(((((((IF($E32=2050,VLOOKUP($D32,'2050'!$A$1:$AE$19,L$10,FALSE),IF($E32=2045,VLOOKUP($D32,'2045'!$A$1:$AE$19,L$10,FALSE),IF($E32=2040,VLOOKUP($D32,'2040'!$A$1:$AE$19,L$10,FALSE),IF($E32=2035,VLOOKUP($D32,'2035'!$A$1:$AE$19,L$10,FALSE),IF($E32=2030,VLOOKUP($D32,'2030'!$A$1:$AE$19,L$10,FALSE),IF($E32="Business As Usual",VLOOKUP($D32,'Business As Usual'!$A$1:$AE$19,L$10,FALSE),IF($E32="Bespoke",VLOOKUP($C32,$C$41:$AH$60,L$37,FALSE),0)))))))*(1-'High Level'!$F39))))))))</f>
        <v>0.31970401431378392</v>
      </c>
      <c r="M32" s="23">
        <f>(((((((IF($E32=2050,VLOOKUP($D32,'2050'!$A$1:$AE$19,M$10,FALSE),IF($E32=2045,VLOOKUP($D32,'2045'!$A$1:$AE$19,M$10,FALSE),IF($E32=2040,VLOOKUP($D32,'2040'!$A$1:$AE$19,M$10,FALSE),IF($E32=2035,VLOOKUP($D32,'2035'!$A$1:$AE$19,M$10,FALSE),IF($E32=2030,VLOOKUP($D32,'2030'!$A$1:$AE$19,M$10,FALSE),IF($E32="Business As Usual",VLOOKUP($D32,'Business As Usual'!$A$1:$AE$19,M$10,FALSE),IF($E32="Bespoke",VLOOKUP($C32,$C$41:$AH$60,M$37,FALSE),0)))))))*(1-'High Level'!$F39))))))))</f>
        <v>0.37809659764979903</v>
      </c>
      <c r="N32" s="23">
        <f>(((((((IF($E32=2050,VLOOKUP($D32,'2050'!$A$1:$AE$19,N$10,FALSE),IF($E32=2045,VLOOKUP($D32,'2045'!$A$1:$AE$19,N$10,FALSE),IF($E32=2040,VLOOKUP($D32,'2040'!$A$1:$AE$19,N$10,FALSE),IF($E32=2035,VLOOKUP($D32,'2035'!$A$1:$AE$19,N$10,FALSE),IF($E32=2030,VLOOKUP($D32,'2030'!$A$1:$AE$19,N$10,FALSE),IF($E32="Business As Usual",VLOOKUP($D32,'Business As Usual'!$A$1:$AE$19,N$10,FALSE),IF($E32="Bespoke",VLOOKUP($C32,$C$41:$AH$60,N$37,FALSE),0)))))))*(1-'High Level'!$F39))))))))</f>
        <v>0.44333978718894612</v>
      </c>
      <c r="O32" s="23">
        <f>(((((((IF($E32=2050,VLOOKUP($D32,'2050'!$A$1:$AE$19,O$10,FALSE),IF($E32=2045,VLOOKUP($D32,'2045'!$A$1:$AE$19,O$10,FALSE),IF($E32=2040,VLOOKUP($D32,'2040'!$A$1:$AE$19,O$10,FALSE),IF($E32=2035,VLOOKUP($D32,'2035'!$A$1:$AE$19,O$10,FALSE),IF($E32=2030,VLOOKUP($D32,'2030'!$A$1:$AE$19,O$10,FALSE),IF($E32="Business As Usual",VLOOKUP($D32,'Business As Usual'!$A$1:$AE$19,O$10,FALSE),IF($E32="Bespoke",VLOOKUP($C32,$C$41:$AH$60,O$37,FALSE),0)))))))*(1-'High Level'!$F39))))))))</f>
        <v>0.50122621369393527</v>
      </c>
      <c r="P32" s="23">
        <f>(((((((IF($E32=2050,VLOOKUP($D32,'2050'!$A$1:$AE$19,P$10,FALSE),IF($E32=2045,VLOOKUP($D32,'2045'!$A$1:$AE$19,P$10,FALSE),IF($E32=2040,VLOOKUP($D32,'2040'!$A$1:$AE$19,P$10,FALSE),IF($E32=2035,VLOOKUP($D32,'2035'!$A$1:$AE$19,P$10,FALSE),IF($E32=2030,VLOOKUP($D32,'2030'!$A$1:$AE$19,P$10,FALSE),IF($E32="Business As Usual",VLOOKUP($D32,'Business As Usual'!$A$1:$AE$19,P$10,FALSE),IF($E32="Bespoke",VLOOKUP($C32,$C$41:$AH$60,P$37,FALSE),0)))))))*(1-'High Level'!$F39))))))))</f>
        <v>0.5581616408393123</v>
      </c>
      <c r="Q32" s="23">
        <f>(((((((IF($E32=2050,VLOOKUP($D32,'2050'!$A$1:$AE$19,Q$10,FALSE),IF($E32=2045,VLOOKUP($D32,'2045'!$A$1:$AE$19,Q$10,FALSE),IF($E32=2040,VLOOKUP($D32,'2040'!$A$1:$AE$19,Q$10,FALSE),IF($E32=2035,VLOOKUP($D32,'2035'!$A$1:$AE$19,Q$10,FALSE),IF($E32=2030,VLOOKUP($D32,'2030'!$A$1:$AE$19,Q$10,FALSE),IF($E32="Business As Usual",VLOOKUP($D32,'Business As Usual'!$A$1:$AE$19,Q$10,FALSE),IF($E32="Bespoke",VLOOKUP($C32,$C$41:$AH$60,Q$37,FALSE),0)))))))*(1-'High Level'!$F39))))))))</f>
        <v>0.61031244799539142</v>
      </c>
      <c r="R32" s="23">
        <f>(((((((IF($E32=2050,VLOOKUP($D32,'2050'!$A$1:$AE$19,R$10,FALSE),IF($E32=2045,VLOOKUP($D32,'2045'!$A$1:$AE$19,R$10,FALSE),IF($E32=2040,VLOOKUP($D32,'2040'!$A$1:$AE$19,R$10,FALSE),IF($E32=2035,VLOOKUP($D32,'2035'!$A$1:$AE$19,R$10,FALSE),IF($E32=2030,VLOOKUP($D32,'2030'!$A$1:$AE$19,R$10,FALSE),IF($E32="Business As Usual",VLOOKUP($D32,'Business As Usual'!$A$1:$AE$19,R$10,FALSE),IF($E32="Bespoke",VLOOKUP($C32,$C$41:$AH$60,R$37,FALSE),0)))))))*(1-'High Level'!$F39))))))))</f>
        <v>0.66070660603866871</v>
      </c>
      <c r="S32" s="23">
        <f>(((((((IF($E32=2050,VLOOKUP($D32,'2050'!$A$1:$AE$19,S$10,FALSE),IF($E32=2045,VLOOKUP($D32,'2045'!$A$1:$AE$19,S$10,FALSE),IF($E32=2040,VLOOKUP($D32,'2040'!$A$1:$AE$19,S$10,FALSE),IF($E32=2035,VLOOKUP($D32,'2035'!$A$1:$AE$19,S$10,FALSE),IF($E32=2030,VLOOKUP($D32,'2030'!$A$1:$AE$19,S$10,FALSE),IF($E32="Business As Usual",VLOOKUP($D32,'Business As Usual'!$A$1:$AE$19,S$10,FALSE),IF($E32="Bespoke",VLOOKUP($C32,$C$41:$AH$60,S$37,FALSE),0)))))))*(1-'High Level'!$F39))))))))</f>
        <v>0.71040257346346725</v>
      </c>
      <c r="T32" s="23">
        <f>(((((((IF($E32=2050,VLOOKUP($D32,'2050'!$A$1:$AE$19,T$10,FALSE),IF($E32=2045,VLOOKUP($D32,'2045'!$A$1:$AE$19,T$10,FALSE),IF($E32=2040,VLOOKUP($D32,'2040'!$A$1:$AE$19,T$10,FALSE),IF($E32=2035,VLOOKUP($D32,'2035'!$A$1:$AE$19,T$10,FALSE),IF($E32=2030,VLOOKUP($D32,'2030'!$A$1:$AE$19,T$10,FALSE),IF($E32="Business As Usual",VLOOKUP($D32,'Business As Usual'!$A$1:$AE$19,T$10,FALSE),IF($E32="Bespoke",VLOOKUP($C32,$C$41:$AH$60,T$37,FALSE),0)))))))*(1-'High Level'!$F39))))))))</f>
        <v>0.75440712440350077</v>
      </c>
      <c r="U32" s="23">
        <f>(((((((IF($E32=2050,VLOOKUP($D32,'2050'!$A$1:$AE$19,U$10,FALSE),IF($E32=2045,VLOOKUP($D32,'2045'!$A$1:$AE$19,U$10,FALSE),IF($E32=2040,VLOOKUP($D32,'2040'!$A$1:$AE$19,U$10,FALSE),IF($E32=2035,VLOOKUP($D32,'2035'!$A$1:$AE$19,U$10,FALSE),IF($E32=2030,VLOOKUP($D32,'2030'!$A$1:$AE$19,U$10,FALSE),IF($E32="Business As Usual",VLOOKUP($D32,'Business As Usual'!$A$1:$AE$19,U$10,FALSE),IF($E32="Bespoke",VLOOKUP($C32,$C$41:$AH$60,U$37,FALSE),0)))))))*(1-'High Level'!$F39))))))))</f>
        <v>0.7941615723882689</v>
      </c>
      <c r="V32" s="23">
        <f>(((((((IF($E32=2050,VLOOKUP($D32,'2050'!$A$1:$AE$19,V$10,FALSE),IF($E32=2045,VLOOKUP($D32,'2045'!$A$1:$AE$19,V$10,FALSE),IF($E32=2040,VLOOKUP($D32,'2040'!$A$1:$AE$19,V$10,FALSE),IF($E32=2035,VLOOKUP($D32,'2035'!$A$1:$AE$19,V$10,FALSE),IF($E32=2030,VLOOKUP($D32,'2030'!$A$1:$AE$19,V$10,FALSE),IF($E32="Business As Usual",VLOOKUP($D32,'Business As Usual'!$A$1:$AE$19,V$10,FALSE),IF($E32="Bespoke",VLOOKUP($C32,$C$41:$AH$60,V$37,FALSE),0)))))))*(1-'High Level'!$F39))))))))</f>
        <v>0.82914305209038763</v>
      </c>
      <c r="W32" s="23">
        <f>(((((((IF($E32=2050,VLOOKUP($D32,'2050'!$A$1:$AE$19,W$10,FALSE),IF($E32=2045,VLOOKUP($D32,'2045'!$A$1:$AE$19,W$10,FALSE),IF($E32=2040,VLOOKUP($D32,'2040'!$A$1:$AE$19,W$10,FALSE),IF($E32=2035,VLOOKUP($D32,'2035'!$A$1:$AE$19,W$10,FALSE),IF($E32=2030,VLOOKUP($D32,'2030'!$A$1:$AE$19,W$10,FALSE),IF($E32="Business As Usual",VLOOKUP($D32,'Business As Usual'!$A$1:$AE$19,W$10,FALSE),IF($E32="Bespoke",VLOOKUP($C32,$C$41:$AH$60,W$37,FALSE),0)))))))*(1-'High Level'!$F39))))))))</f>
        <v>0.86005119594554658</v>
      </c>
      <c r="X32" s="23">
        <f>(((((((IF($E32=2050,VLOOKUP($D32,'2050'!$A$1:$AE$19,X$10,FALSE),IF($E32=2045,VLOOKUP($D32,'2045'!$A$1:$AE$19,X$10,FALSE),IF($E32=2040,VLOOKUP($D32,'2040'!$A$1:$AE$19,X$10,FALSE),IF($E32=2035,VLOOKUP($D32,'2035'!$A$1:$AE$19,X$10,FALSE),IF($E32=2030,VLOOKUP($D32,'2030'!$A$1:$AE$19,X$10,FALSE),IF($E32="Business As Usual",VLOOKUP($D32,'Business As Usual'!$A$1:$AE$19,X$10,FALSE),IF($E32="Bespoke",VLOOKUP($C32,$C$41:$AH$60,X$37,FALSE),0)))))))*(1-'High Level'!$F39))))))))</f>
        <v>0.8895337986407118</v>
      </c>
      <c r="Y32" s="23">
        <f>(((((((IF($E32=2050,VLOOKUP($D32,'2050'!$A$1:$AE$19,Y$10,FALSE),IF($E32=2045,VLOOKUP($D32,'2045'!$A$1:$AE$19,Y$10,FALSE),IF($E32=2040,VLOOKUP($D32,'2040'!$A$1:$AE$19,Y$10,FALSE),IF($E32=2035,VLOOKUP($D32,'2035'!$A$1:$AE$19,Y$10,FALSE),IF($E32=2030,VLOOKUP($D32,'2030'!$A$1:$AE$19,Y$10,FALSE),IF($E32="Business As Usual",VLOOKUP($D32,'Business As Usual'!$A$1:$AE$19,Y$10,FALSE),IF($E32="Bespoke",VLOOKUP($C32,$C$41:$AH$60,Y$37,FALSE),0)))))))*(1-'High Level'!$F39))))))))</f>
        <v>0.91196541589728219</v>
      </c>
      <c r="Z32" s="23">
        <f>(((((((IF($E32=2050,VLOOKUP($D32,'2050'!$A$1:$AE$19,Z$10,FALSE),IF($E32=2045,VLOOKUP($D32,'2045'!$A$1:$AE$19,Z$10,FALSE),IF($E32=2040,VLOOKUP($D32,'2040'!$A$1:$AE$19,Z$10,FALSE),IF($E32=2035,VLOOKUP($D32,'2035'!$A$1:$AE$19,Z$10,FALSE),IF($E32=2030,VLOOKUP($D32,'2030'!$A$1:$AE$19,Z$10,FALSE),IF($E32="Business As Usual",VLOOKUP($D32,'Business As Usual'!$A$1:$AE$19,Z$10,FALSE),IF($E32="Bespoke",VLOOKUP($C32,$C$41:$AH$60,Z$37,FALSE),0)))))))*(1-'High Level'!$F39))))))))</f>
        <v>0.93081619751184941</v>
      </c>
      <c r="AA32" s="23">
        <f>(((((((IF($E32=2050,VLOOKUP($D32,'2050'!$A$1:$AE$19,AA$10,FALSE),IF($E32=2045,VLOOKUP($D32,'2045'!$A$1:$AE$19,AA$10,FALSE),IF($E32=2040,VLOOKUP($D32,'2040'!$A$1:$AE$19,AA$10,FALSE),IF($E32=2035,VLOOKUP($D32,'2035'!$A$1:$AE$19,AA$10,FALSE),IF($E32=2030,VLOOKUP($D32,'2030'!$A$1:$AE$19,AA$10,FALSE),IF($E32="Business As Usual",VLOOKUP($D32,'Business As Usual'!$A$1:$AE$19,AA$10,FALSE),IF($E32="Bespoke",VLOOKUP($C32,$C$41:$AH$60,AA$37,FALSE),0)))))))*(1-'High Level'!$F39))))))))</f>
        <v>0.94693688497928852</v>
      </c>
      <c r="AB32" s="23">
        <f>(((((((IF($E32=2050,VLOOKUP($D32,'2050'!$A$1:$AE$19,AB$10,FALSE),IF($E32=2045,VLOOKUP($D32,'2045'!$A$1:$AE$19,AB$10,FALSE),IF($E32=2040,VLOOKUP($D32,'2040'!$A$1:$AE$19,AB$10,FALSE),IF($E32=2035,VLOOKUP($D32,'2035'!$A$1:$AE$19,AB$10,FALSE),IF($E32=2030,VLOOKUP($D32,'2030'!$A$1:$AE$19,AB$10,FALSE),IF($E32="Business As Usual",VLOOKUP($D32,'Business As Usual'!$A$1:$AE$19,AB$10,FALSE),IF($E32="Bespoke",VLOOKUP($C32,$C$41:$AH$60,AB$37,FALSE),0)))))))*(1-'High Level'!$F39))))))))</f>
        <v>0.96058589163321906</v>
      </c>
      <c r="AC32" s="23">
        <f>(((((((IF($E32=2050,VLOOKUP($D32,'2050'!$A$1:$AE$19,AC$10,FALSE),IF($E32=2045,VLOOKUP($D32,'2045'!$A$1:$AE$19,AC$10,FALSE),IF($E32=2040,VLOOKUP($D32,'2040'!$A$1:$AE$19,AC$10,FALSE),IF($E32=2035,VLOOKUP($D32,'2035'!$A$1:$AE$19,AC$10,FALSE),IF($E32=2030,VLOOKUP($D32,'2030'!$A$1:$AE$19,AC$10,FALSE),IF($E32="Business As Usual",VLOOKUP($D32,'Business As Usual'!$A$1:$AE$19,AC$10,FALSE),IF($E32="Bespoke",VLOOKUP($C32,$C$41:$AH$60,AC$37,FALSE),0)))))))*(1-'High Level'!$F39))))))))</f>
        <v>0.9691843128047809</v>
      </c>
      <c r="AD32" s="23">
        <f>(((((((IF($E32=2050,VLOOKUP($D32,'2050'!$A$1:$AE$19,AD$10,FALSE),IF($E32=2045,VLOOKUP($D32,'2045'!$A$1:$AE$19,AD$10,FALSE),IF($E32=2040,VLOOKUP($D32,'2040'!$A$1:$AE$19,AD$10,FALSE),IF($E32=2035,VLOOKUP($D32,'2035'!$A$1:$AE$19,AD$10,FALSE),IF($E32=2030,VLOOKUP($D32,'2030'!$A$1:$AE$19,AD$10,FALSE),IF($E32="Business As Usual",VLOOKUP($D32,'Business As Usual'!$A$1:$AE$19,AD$10,FALSE),IF($E32="Bespoke",VLOOKUP($C32,$C$41:$AH$60,AD$37,FALSE),0)))))))*(1-'High Level'!$F39))))))))</f>
        <v>0.9760353794750789</v>
      </c>
      <c r="AE32" s="23">
        <f>(((((((IF($E32=2050,VLOOKUP($D32,'2050'!$A$1:$AE$19,AE$10,FALSE),IF($E32=2045,VLOOKUP($D32,'2045'!$A$1:$AE$19,AE$10,FALSE),IF($E32=2040,VLOOKUP($D32,'2040'!$A$1:$AE$19,AE$10,FALSE),IF($E32=2035,VLOOKUP($D32,'2035'!$A$1:$AE$19,AE$10,FALSE),IF($E32=2030,VLOOKUP($D32,'2030'!$A$1:$AE$19,AE$10,FALSE),IF($E32="Business As Usual",VLOOKUP($D32,'Business As Usual'!$A$1:$AE$19,AE$10,FALSE),IF($E32="Bespoke",VLOOKUP($C32,$C$41:$AH$60,AE$37,FALSE),0)))))))*(1-'High Level'!$F39))))))))</f>
        <v>0.98164621707975386</v>
      </c>
      <c r="AF32" s="23">
        <f>(((((((IF($E32=2050,VLOOKUP($D32,'2050'!$A$1:$AE$19,AF$10,FALSE),IF($E32=2045,VLOOKUP($D32,'2045'!$A$1:$AE$19,AF$10,FALSE),IF($E32=2040,VLOOKUP($D32,'2040'!$A$1:$AE$19,AF$10,FALSE),IF($E32=2035,VLOOKUP($D32,'2035'!$A$1:$AE$19,AF$10,FALSE),IF($E32=2030,VLOOKUP($D32,'2030'!$A$1:$AE$19,AF$10,FALSE),IF($E32="Business As Usual",VLOOKUP($D32,'Business As Usual'!$A$1:$AE$19,AF$10,FALSE),IF($E32="Bespoke",VLOOKUP($C32,$C$41:$AH$60,AF$37,FALSE),0)))))))*(1-'High Level'!$F39))))))))</f>
        <v>0.98648546635443501</v>
      </c>
      <c r="AG32" s="23">
        <f>(((((((IF($E32=2050,VLOOKUP($D32,'2050'!$A$1:$AE$19,AG$10,FALSE),IF($E32=2045,VLOOKUP($D32,'2045'!$A$1:$AE$19,AG$10,FALSE),IF($E32=2040,VLOOKUP($D32,'2040'!$A$1:$AE$19,AG$10,FALSE),IF($E32=2035,VLOOKUP($D32,'2035'!$A$1:$AE$19,AG$10,FALSE),IF($E32=2030,VLOOKUP($D32,'2030'!$A$1:$AE$19,AG$10,FALSE),IF($E32="Business As Usual",VLOOKUP($D32,'Business As Usual'!$A$1:$AE$19,AG$10,FALSE),IF($E32="Bespoke",VLOOKUP($C32,$C$41:$AH$60,AG$37,FALSE),0)))))))*(1-'High Level'!$F39))))))))</f>
        <v>0.99104569447797586</v>
      </c>
      <c r="AH32" s="23">
        <f>(((((((IF($E32=2050,VLOOKUP($D32,'2050'!$A$1:$AE$19,AH$10,FALSE),IF($E32=2045,VLOOKUP($D32,'2045'!$A$1:$AE$19,AH$10,FALSE),IF($E32=2040,VLOOKUP($D32,'2040'!$A$1:$AE$19,AH$10,FALSE),IF($E32=2035,VLOOKUP($D32,'2035'!$A$1:$AE$19,AH$10,FALSE),IF($E32=2030,VLOOKUP($D32,'2030'!$A$1:$AE$19,AH$10,FALSE),IF($E32="Business As Usual",VLOOKUP($D32,'Business As Usual'!$A$1:$AE$19,AH$10,FALSE),IF($E32="Bespoke",VLOOKUP($C32,$C$41:$AH$60,AH$37,FALSE),0)))))))*(1-'High Level'!$F39))))))))</f>
        <v>0.99215694269163979</v>
      </c>
    </row>
    <row r="33" spans="2:34" s="1" customFormat="1" hidden="1" x14ac:dyDescent="0.35">
      <c r="B33" s="18">
        <v>3</v>
      </c>
      <c r="C33" s="18" t="s">
        <v>24</v>
      </c>
      <c r="D33" s="18" t="s">
        <v>659</v>
      </c>
      <c r="E33" s="38">
        <v>2050</v>
      </c>
      <c r="F33" s="23">
        <f>(((((((IF($E33=2050,VLOOKUP($D33,'2050'!$A$1:$AE$19,F$10,FALSE),IF($E33=2045,VLOOKUP($D33,'2045'!$A$1:$AE$19,F$10,FALSE),IF($E33=2040,VLOOKUP($D33,'2040'!$A$1:$AE$19,F$10,FALSE),IF($E33=2035,VLOOKUP($D33,'2035'!$A$1:$AE$19,F$10,FALSE),IF($E33=2030,VLOOKUP($D33,'2030'!$A$1:$AE$19,F$10,FALSE),IF($E33="Business As Usual",VLOOKUP($D33,'Business As Usual'!$A$1:$AE$19,F$10,FALSE),IF($E33="Bespoke",VLOOKUP($C33,$C$41:$AH$60,F$37,FALSE))))))))*(1-'High Level'!$F40))))))))</f>
        <v>4.1471494828099344E-2</v>
      </c>
      <c r="G33" s="23">
        <f>(((((((IF($E33=2050,VLOOKUP($D33,'2050'!$A$1:$AE$19,G$10,FALSE),IF($E33=2045,VLOOKUP($D33,'2045'!$A$1:$AE$19,G$10,FALSE),IF($E33=2040,VLOOKUP($D33,'2040'!$A$1:$AE$19,G$10,FALSE),IF($E33=2035,VLOOKUP($D33,'2035'!$A$1:$AE$19,G$10,FALSE),IF($E33=2030,VLOOKUP($D33,'2030'!$A$1:$AE$19,G$10,FALSE),IF($E33="Business As Usual",VLOOKUP($D33,'Business As Usual'!$A$1:$AE$19,G$10,FALSE),IF($E33="Bespoke",VLOOKUP($C33,$C$41:$AH$60,G$37,FALSE))))))))*(1-'High Level'!$F40))))))))</f>
        <v>7.2367085217072913E-2</v>
      </c>
      <c r="H33" s="23">
        <f>(((((((IF($E33=2050,VLOOKUP($D33,'2050'!$A$1:$AE$19,H$10,FALSE),IF($E33=2045,VLOOKUP($D33,'2045'!$A$1:$AE$19,H$10,FALSE),IF($E33=2040,VLOOKUP($D33,'2040'!$A$1:$AE$19,H$10,FALSE),IF($E33=2035,VLOOKUP($D33,'2035'!$A$1:$AE$19,H$10,FALSE),IF($E33=2030,VLOOKUP($D33,'2030'!$A$1:$AE$19,H$10,FALSE),IF($E33="Business As Usual",VLOOKUP($D33,'Business As Usual'!$A$1:$AE$19,H$10,FALSE),IF($E33="Bespoke",VLOOKUP($C33,$C$41:$AH$60,H$37,FALSE))))))))*(1-'High Level'!$F40))))))))</f>
        <v>0.10156860041337747</v>
      </c>
      <c r="I33" s="23">
        <f>(((((((IF($E33=2050,VLOOKUP($D33,'2050'!$A$1:$AE$19,I$10,FALSE),IF($E33=2045,VLOOKUP($D33,'2045'!$A$1:$AE$19,I$10,FALSE),IF($E33=2040,VLOOKUP($D33,'2040'!$A$1:$AE$19,I$10,FALSE),IF($E33=2035,VLOOKUP($D33,'2035'!$A$1:$AE$19,I$10,FALSE),IF($E33=2030,VLOOKUP($D33,'2030'!$A$1:$AE$19,I$10,FALSE),IF($E33="Business As Usual",VLOOKUP($D33,'Business As Usual'!$A$1:$AE$19,I$10,FALSE),IF($E33="Bespoke",VLOOKUP($C33,$C$41:$AH$60,I$37,FALSE))))))))*(1-'High Level'!$F40))))))))</f>
        <v>0.14184752473209952</v>
      </c>
      <c r="J33" s="23">
        <f>(((((((IF($E33=2050,VLOOKUP($D33,'2050'!$A$1:$AE$19,J$10,FALSE),IF($E33=2045,VLOOKUP($D33,'2045'!$A$1:$AE$19,J$10,FALSE),IF($E33=2040,VLOOKUP($D33,'2040'!$A$1:$AE$19,J$10,FALSE),IF($E33=2035,VLOOKUP($D33,'2035'!$A$1:$AE$19,J$10,FALSE),IF($E33=2030,VLOOKUP($D33,'2030'!$A$1:$AE$19,J$10,FALSE),IF($E33="Business As Usual",VLOOKUP($D33,'Business As Usual'!$A$1:$AE$19,J$10,FALSE),IF($E33="Bespoke",VLOOKUP($C33,$C$41:$AH$60,J$37,FALSE))))))))*(1-'High Level'!$F40))))))))</f>
        <v>0.21498034269906582</v>
      </c>
      <c r="K33" s="23">
        <f>(((((((IF($E33=2050,VLOOKUP($D33,'2050'!$A$1:$AE$19,K$10,FALSE),IF($E33=2045,VLOOKUP($D33,'2045'!$A$1:$AE$19,K$10,FALSE),IF($E33=2040,VLOOKUP($D33,'2040'!$A$1:$AE$19,K$10,FALSE),IF($E33=2035,VLOOKUP($D33,'2035'!$A$1:$AE$19,K$10,FALSE),IF($E33=2030,VLOOKUP($D33,'2030'!$A$1:$AE$19,K$10,FALSE),IF($E33="Business As Usual",VLOOKUP($D33,'Business As Usual'!$A$1:$AE$19,K$10,FALSE),IF($E33="Bespoke",VLOOKUP($C33,$C$41:$AH$60,K$37,FALSE))))))))*(1-'High Level'!$F40))))))))</f>
        <v>0.26184049585460706</v>
      </c>
      <c r="L33" s="23">
        <f>(((((((IF($E33=2050,VLOOKUP($D33,'2050'!$A$1:$AE$19,L$10,FALSE),IF($E33=2045,VLOOKUP($D33,'2045'!$A$1:$AE$19,L$10,FALSE),IF($E33=2040,VLOOKUP($D33,'2040'!$A$1:$AE$19,L$10,FALSE),IF($E33=2035,VLOOKUP($D33,'2035'!$A$1:$AE$19,L$10,FALSE),IF($E33=2030,VLOOKUP($D33,'2030'!$A$1:$AE$19,L$10,FALSE),IF($E33="Business As Usual",VLOOKUP($D33,'Business As Usual'!$A$1:$AE$19,L$10,FALSE),IF($E33="Bespoke",VLOOKUP($C33,$C$41:$AH$60,L$37,FALSE))))))))*(1-'High Level'!$F40))))))))</f>
        <v>0.29693520803009255</v>
      </c>
      <c r="M33" s="23">
        <f>(((((((IF($E33=2050,VLOOKUP($D33,'2050'!$A$1:$AE$19,M$10,FALSE),IF($E33=2045,VLOOKUP($D33,'2045'!$A$1:$AE$19,M$10,FALSE),IF($E33=2040,VLOOKUP($D33,'2040'!$A$1:$AE$19,M$10,FALSE),IF($E33=2035,VLOOKUP($D33,'2035'!$A$1:$AE$19,M$10,FALSE),IF($E33=2030,VLOOKUP($D33,'2030'!$A$1:$AE$19,M$10,FALSE),IF($E33="Business As Usual",VLOOKUP($D33,'Business As Usual'!$A$1:$AE$19,M$10,FALSE),IF($E33="Bespoke",VLOOKUP($C33,$C$41:$AH$60,M$37,FALSE))))))))*(1-'High Level'!$F40))))))))</f>
        <v>0.33270128868369669</v>
      </c>
      <c r="N33" s="23">
        <f>(((((((IF($E33=2050,VLOOKUP($D33,'2050'!$A$1:$AE$19,N$10,FALSE),IF($E33=2045,VLOOKUP($D33,'2045'!$A$1:$AE$19,N$10,FALSE),IF($E33=2040,VLOOKUP($D33,'2040'!$A$1:$AE$19,N$10,FALSE),IF($E33=2035,VLOOKUP($D33,'2035'!$A$1:$AE$19,N$10,FALSE),IF($E33=2030,VLOOKUP($D33,'2030'!$A$1:$AE$19,N$10,FALSE),IF($E33="Business As Usual",VLOOKUP($D33,'Business As Usual'!$A$1:$AE$19,N$10,FALSE),IF($E33="Bespoke",VLOOKUP($C33,$C$41:$AH$60,N$37,FALSE))))))))*(1-'High Level'!$F40))))))))</f>
        <v>0.38853602079457739</v>
      </c>
      <c r="O33" s="23">
        <f>(((((((IF($E33=2050,VLOOKUP($D33,'2050'!$A$1:$AE$19,O$10,FALSE),IF($E33=2045,VLOOKUP($D33,'2045'!$A$1:$AE$19,O$10,FALSE),IF($E33=2040,VLOOKUP($D33,'2040'!$A$1:$AE$19,O$10,FALSE),IF($E33=2035,VLOOKUP($D33,'2035'!$A$1:$AE$19,O$10,FALSE),IF($E33=2030,VLOOKUP($D33,'2030'!$A$1:$AE$19,O$10,FALSE),IF($E33="Business As Usual",VLOOKUP($D33,'Business As Usual'!$A$1:$AE$19,O$10,FALSE),IF($E33="Bespoke",VLOOKUP($C33,$C$41:$AH$60,O$37,FALSE))))))))*(1-'High Level'!$F40))))))))</f>
        <v>0.43591358252249096</v>
      </c>
      <c r="P33" s="23">
        <f>(((((((IF($E33=2050,VLOOKUP($D33,'2050'!$A$1:$AE$19,P$10,FALSE),IF($E33=2045,VLOOKUP($D33,'2045'!$A$1:$AE$19,P$10,FALSE),IF($E33=2040,VLOOKUP($D33,'2040'!$A$1:$AE$19,P$10,FALSE),IF($E33=2035,VLOOKUP($D33,'2035'!$A$1:$AE$19,P$10,FALSE),IF($E33=2030,VLOOKUP($D33,'2030'!$A$1:$AE$19,P$10,FALSE),IF($E33="Business As Usual",VLOOKUP($D33,'Business As Usual'!$A$1:$AE$19,P$10,FALSE),IF($E33="Bespoke",VLOOKUP($C33,$C$41:$AH$60,P$37,FALSE))))))))*(1-'High Level'!$F40))))))))</f>
        <v>0.51202430477631555</v>
      </c>
      <c r="Q33" s="23">
        <f>(((((((IF($E33=2050,VLOOKUP($D33,'2050'!$A$1:$AE$19,Q$10,FALSE),IF($E33=2045,VLOOKUP($D33,'2045'!$A$1:$AE$19,Q$10,FALSE),IF($E33=2040,VLOOKUP($D33,'2040'!$A$1:$AE$19,Q$10,FALSE),IF($E33=2035,VLOOKUP($D33,'2035'!$A$1:$AE$19,Q$10,FALSE),IF($E33=2030,VLOOKUP($D33,'2030'!$A$1:$AE$19,Q$10,FALSE),IF($E33="Business As Usual",VLOOKUP($D33,'Business As Usual'!$A$1:$AE$19,Q$10,FALSE),IF($E33="Bespoke",VLOOKUP($C33,$C$41:$AH$60,Q$37,FALSE))))))))*(1-'High Level'!$F40))))))))</f>
        <v>0.56616584228179634</v>
      </c>
      <c r="R33" s="23">
        <f>(((((((IF($E33=2050,VLOOKUP($D33,'2050'!$A$1:$AE$19,R$10,FALSE),IF($E33=2045,VLOOKUP($D33,'2045'!$A$1:$AE$19,R$10,FALSE),IF($E33=2040,VLOOKUP($D33,'2040'!$A$1:$AE$19,R$10,FALSE),IF($E33=2035,VLOOKUP($D33,'2035'!$A$1:$AE$19,R$10,FALSE),IF($E33=2030,VLOOKUP($D33,'2030'!$A$1:$AE$19,R$10,FALSE),IF($E33="Business As Usual",VLOOKUP($D33,'Business As Usual'!$A$1:$AE$19,R$10,FALSE),IF($E33="Bespoke",VLOOKUP($C33,$C$41:$AH$60,R$37,FALSE))))))))*(1-'High Level'!$F40))))))))</f>
        <v>0.6171142174653973</v>
      </c>
      <c r="S33" s="23">
        <f>(((((((IF($E33=2050,VLOOKUP($D33,'2050'!$A$1:$AE$19,S$10,FALSE),IF($E33=2045,VLOOKUP($D33,'2045'!$A$1:$AE$19,S$10,FALSE),IF($E33=2040,VLOOKUP($D33,'2040'!$A$1:$AE$19,S$10,FALSE),IF($E33=2035,VLOOKUP($D33,'2035'!$A$1:$AE$19,S$10,FALSE),IF($E33=2030,VLOOKUP($D33,'2030'!$A$1:$AE$19,S$10,FALSE),IF($E33="Business As Usual",VLOOKUP($D33,'Business As Usual'!$A$1:$AE$19,S$10,FALSE),IF($E33="Bespoke",VLOOKUP($C33,$C$41:$AH$60,S$37,FALSE))))))))*(1-'High Level'!$F40))))))))</f>
        <v>0.6832897674310966</v>
      </c>
      <c r="T33" s="23">
        <f>(((((((IF($E33=2050,VLOOKUP($D33,'2050'!$A$1:$AE$19,T$10,FALSE),IF($E33=2045,VLOOKUP($D33,'2045'!$A$1:$AE$19,T$10,FALSE),IF($E33=2040,VLOOKUP($D33,'2040'!$A$1:$AE$19,T$10,FALSE),IF($E33=2035,VLOOKUP($D33,'2035'!$A$1:$AE$19,T$10,FALSE),IF($E33=2030,VLOOKUP($D33,'2030'!$A$1:$AE$19,T$10,FALSE),IF($E33="Business As Usual",VLOOKUP($D33,'Business As Usual'!$A$1:$AE$19,T$10,FALSE),IF($E33="Bespoke",VLOOKUP($C33,$C$41:$AH$60,T$37,FALSE))))))))*(1-'High Level'!$F40))))))))</f>
        <v>0.75765707800600834</v>
      </c>
      <c r="U33" s="23">
        <f>(((((((IF($E33=2050,VLOOKUP($D33,'2050'!$A$1:$AE$19,U$10,FALSE),IF($E33=2045,VLOOKUP($D33,'2045'!$A$1:$AE$19,U$10,FALSE),IF($E33=2040,VLOOKUP($D33,'2040'!$A$1:$AE$19,U$10,FALSE),IF($E33=2035,VLOOKUP($D33,'2035'!$A$1:$AE$19,U$10,FALSE),IF($E33=2030,VLOOKUP($D33,'2030'!$A$1:$AE$19,U$10,FALSE),IF($E33="Business As Usual",VLOOKUP($D33,'Business As Usual'!$A$1:$AE$19,U$10,FALSE),IF($E33="Bespoke",VLOOKUP($C33,$C$41:$AH$60,U$37,FALSE))))))))*(1-'High Level'!$F40))))))))</f>
        <v>0.8053105596375062</v>
      </c>
      <c r="V33" s="23">
        <f>(((((((IF($E33=2050,VLOOKUP($D33,'2050'!$A$1:$AE$19,V$10,FALSE),IF($E33=2045,VLOOKUP($D33,'2045'!$A$1:$AE$19,V$10,FALSE),IF($E33=2040,VLOOKUP($D33,'2040'!$A$1:$AE$19,V$10,FALSE),IF($E33=2035,VLOOKUP($D33,'2035'!$A$1:$AE$19,V$10,FALSE),IF($E33=2030,VLOOKUP($D33,'2030'!$A$1:$AE$19,V$10,FALSE),IF($E33="Business As Usual",VLOOKUP($D33,'Business As Usual'!$A$1:$AE$19,V$10,FALSE),IF($E33="Bespoke",VLOOKUP($C33,$C$41:$AH$60,V$37,FALSE))))))))*(1-'High Level'!$F40))))))))</f>
        <v>0.82982090094297023</v>
      </c>
      <c r="W33" s="23">
        <f>(((((((IF($E33=2050,VLOOKUP($D33,'2050'!$A$1:$AE$19,W$10,FALSE),IF($E33=2045,VLOOKUP($D33,'2045'!$A$1:$AE$19,W$10,FALSE),IF($E33=2040,VLOOKUP($D33,'2040'!$A$1:$AE$19,W$10,FALSE),IF($E33=2035,VLOOKUP($D33,'2035'!$A$1:$AE$19,W$10,FALSE),IF($E33=2030,VLOOKUP($D33,'2030'!$A$1:$AE$19,W$10,FALSE),IF($E33="Business As Usual",VLOOKUP($D33,'Business As Usual'!$A$1:$AE$19,W$10,FALSE),IF($E33="Bespoke",VLOOKUP($C33,$C$41:$AH$60,W$37,FALSE))))))))*(1-'High Level'!$F40))))))))</f>
        <v>0.85659334777631313</v>
      </c>
      <c r="X33" s="23">
        <f>(((((((IF($E33=2050,VLOOKUP($D33,'2050'!$A$1:$AE$19,X$10,FALSE),IF($E33=2045,VLOOKUP($D33,'2045'!$A$1:$AE$19,X$10,FALSE),IF($E33=2040,VLOOKUP($D33,'2040'!$A$1:$AE$19,X$10,FALSE),IF($E33=2035,VLOOKUP($D33,'2035'!$A$1:$AE$19,X$10,FALSE),IF($E33=2030,VLOOKUP($D33,'2030'!$A$1:$AE$19,X$10,FALSE),IF($E33="Business As Usual",VLOOKUP($D33,'Business As Usual'!$A$1:$AE$19,X$10,FALSE),IF($E33="Bespoke",VLOOKUP($C33,$C$41:$AH$60,X$37,FALSE))))))))*(1-'High Level'!$F40))))))))</f>
        <v>0.90028689257964012</v>
      </c>
      <c r="Y33" s="23">
        <f>(((((((IF($E33=2050,VLOOKUP($D33,'2050'!$A$1:$AE$19,Y$10,FALSE),IF($E33=2045,VLOOKUP($D33,'2045'!$A$1:$AE$19,Y$10,FALSE),IF($E33=2040,VLOOKUP($D33,'2040'!$A$1:$AE$19,Y$10,FALSE),IF($E33=2035,VLOOKUP($D33,'2035'!$A$1:$AE$19,Y$10,FALSE),IF($E33=2030,VLOOKUP($D33,'2030'!$A$1:$AE$19,Y$10,FALSE),IF($E33="Business As Usual",VLOOKUP($D33,'Business As Usual'!$A$1:$AE$19,Y$10,FALSE),IF($E33="Bespoke",VLOOKUP($C33,$C$41:$AH$60,Y$37,FALSE))))))))*(1-'High Level'!$F40))))))))</f>
        <v>0.91033510098828829</v>
      </c>
      <c r="Z33" s="23">
        <f>(((((((IF($E33=2050,VLOOKUP($D33,'2050'!$A$1:$AE$19,Z$10,FALSE),IF($E33=2045,VLOOKUP($D33,'2045'!$A$1:$AE$19,Z$10,FALSE),IF($E33=2040,VLOOKUP($D33,'2040'!$A$1:$AE$19,Z$10,FALSE),IF($E33=2035,VLOOKUP($D33,'2035'!$A$1:$AE$19,Z$10,FALSE),IF($E33=2030,VLOOKUP($D33,'2030'!$A$1:$AE$19,Z$10,FALSE),IF($E33="Business As Usual",VLOOKUP($D33,'Business As Usual'!$A$1:$AE$19,Z$10,FALSE),IF($E33="Bespoke",VLOOKUP($C33,$C$41:$AH$60,Z$37,FALSE))))))))*(1-'High Level'!$F40))))))))</f>
        <v>0.93243157819423717</v>
      </c>
      <c r="AA33" s="23">
        <f>(((((((IF($E33=2050,VLOOKUP($D33,'2050'!$A$1:$AE$19,AA$10,FALSE),IF($E33=2045,VLOOKUP($D33,'2045'!$A$1:$AE$19,AA$10,FALSE),IF($E33=2040,VLOOKUP($D33,'2040'!$A$1:$AE$19,AA$10,FALSE),IF($E33=2035,VLOOKUP($D33,'2035'!$A$1:$AE$19,AA$10,FALSE),IF($E33=2030,VLOOKUP($D33,'2030'!$A$1:$AE$19,AA$10,FALSE),IF($E33="Business As Usual",VLOOKUP($D33,'Business As Usual'!$A$1:$AE$19,AA$10,FALSE),IF($E33="Bespoke",VLOOKUP($C33,$C$41:$AH$60,AA$37,FALSE))))))))*(1-'High Level'!$F40))))))))</f>
        <v>0.93660261434679193</v>
      </c>
      <c r="AB33" s="23">
        <f>(((((((IF($E33=2050,VLOOKUP($D33,'2050'!$A$1:$AE$19,AB$10,FALSE),IF($E33=2045,VLOOKUP($D33,'2045'!$A$1:$AE$19,AB$10,FALSE),IF($E33=2040,VLOOKUP($D33,'2040'!$A$1:$AE$19,AB$10,FALSE),IF($E33=2035,VLOOKUP($D33,'2035'!$A$1:$AE$19,AB$10,FALSE),IF($E33=2030,VLOOKUP($D33,'2030'!$A$1:$AE$19,AB$10,FALSE),IF($E33="Business As Usual",VLOOKUP($D33,'Business As Usual'!$A$1:$AE$19,AB$10,FALSE),IF($E33="Bespoke",VLOOKUP($C33,$C$41:$AH$60,AB$37,FALSE))))))))*(1-'High Level'!$F40))))))))</f>
        <v>0.94156168910777005</v>
      </c>
      <c r="AC33" s="23">
        <f>(((((((IF($E33=2050,VLOOKUP($D33,'2050'!$A$1:$AE$19,AC$10,FALSE),IF($E33=2045,VLOOKUP($D33,'2045'!$A$1:$AE$19,AC$10,FALSE),IF($E33=2040,VLOOKUP($D33,'2040'!$A$1:$AE$19,AC$10,FALSE),IF($E33=2035,VLOOKUP($D33,'2035'!$A$1:$AE$19,AC$10,FALSE),IF($E33=2030,VLOOKUP($D33,'2030'!$A$1:$AE$19,AC$10,FALSE),IF($E33="Business As Usual",VLOOKUP($D33,'Business As Usual'!$A$1:$AE$19,AC$10,FALSE),IF($E33="Bespoke",VLOOKUP($C33,$C$41:$AH$60,AC$37,FALSE))))))))*(1-'High Level'!$F40))))))))</f>
        <v>0.94211122044953866</v>
      </c>
      <c r="AD33" s="23">
        <f>(((((((IF($E33=2050,VLOOKUP($D33,'2050'!$A$1:$AE$19,AD$10,FALSE),IF($E33=2045,VLOOKUP($D33,'2045'!$A$1:$AE$19,AD$10,FALSE),IF($E33=2040,VLOOKUP($D33,'2040'!$A$1:$AE$19,AD$10,FALSE),IF($E33=2035,VLOOKUP($D33,'2035'!$A$1:$AE$19,AD$10,FALSE),IF($E33=2030,VLOOKUP($D33,'2030'!$A$1:$AE$19,AD$10,FALSE),IF($E33="Business As Usual",VLOOKUP($D33,'Business As Usual'!$A$1:$AE$19,AD$10,FALSE),IF($E33="Bespoke",VLOOKUP($C33,$C$41:$AH$60,AD$37,FALSE))))))))*(1-'High Level'!$F40))))))))</f>
        <v>0.94770302333378154</v>
      </c>
      <c r="AE33" s="23">
        <f>(((((((IF($E33=2050,VLOOKUP($D33,'2050'!$A$1:$AE$19,AE$10,FALSE),IF($E33=2045,VLOOKUP($D33,'2045'!$A$1:$AE$19,AE$10,FALSE),IF($E33=2040,VLOOKUP($D33,'2040'!$A$1:$AE$19,AE$10,FALSE),IF($E33=2035,VLOOKUP($D33,'2035'!$A$1:$AE$19,AE$10,FALSE),IF($E33=2030,VLOOKUP($D33,'2030'!$A$1:$AE$19,AE$10,FALSE),IF($E33="Business As Usual",VLOOKUP($D33,'Business As Usual'!$A$1:$AE$19,AE$10,FALSE),IF($E33="Bespoke",VLOOKUP($C33,$C$41:$AH$60,AE$37,FALSE))))))))*(1-'High Level'!$F40))))))))</f>
        <v>0.94822952888278056</v>
      </c>
      <c r="AF33" s="23">
        <f>(((((((IF($E33=2050,VLOOKUP($D33,'2050'!$A$1:$AE$19,AF$10,FALSE),IF($E33=2045,VLOOKUP($D33,'2045'!$A$1:$AE$19,AF$10,FALSE),IF($E33=2040,VLOOKUP($D33,'2040'!$A$1:$AE$19,AF$10,FALSE),IF($E33=2035,VLOOKUP($D33,'2035'!$A$1:$AE$19,AF$10,FALSE),IF($E33=2030,VLOOKUP($D33,'2030'!$A$1:$AE$19,AF$10,FALSE),IF($E33="Business As Usual",VLOOKUP($D33,'Business As Usual'!$A$1:$AE$19,AF$10,FALSE),IF($E33="Bespoke",VLOOKUP($C33,$C$41:$AH$60,AF$37,FALSE))))))))*(1-'High Level'!$F40))))))))</f>
        <v>0.9515528571159011</v>
      </c>
      <c r="AG33" s="23">
        <f>(((((((IF($E33=2050,VLOOKUP($D33,'2050'!$A$1:$AE$19,AG$10,FALSE),IF($E33=2045,VLOOKUP($D33,'2045'!$A$1:$AE$19,AG$10,FALSE),IF($E33=2040,VLOOKUP($D33,'2040'!$A$1:$AE$19,AG$10,FALSE),IF($E33=2035,VLOOKUP($D33,'2035'!$A$1:$AE$19,AG$10,FALSE),IF($E33=2030,VLOOKUP($D33,'2030'!$A$1:$AE$19,AG$10,FALSE),IF($E33="Business As Usual",VLOOKUP($D33,'Business As Usual'!$A$1:$AE$19,AG$10,FALSE),IF($E33="Bespoke",VLOOKUP($C33,$C$41:$AH$60,AG$37,FALSE))))))))*(1-'High Level'!$F40))))))))</f>
        <v>0.95239639138623255</v>
      </c>
      <c r="AH33" s="23">
        <f>(((((((IF($E33=2050,VLOOKUP($D33,'2050'!$A$1:$AE$19,AH$10,FALSE),IF($E33=2045,VLOOKUP($D33,'2045'!$A$1:$AE$19,AH$10,FALSE),IF($E33=2040,VLOOKUP($D33,'2040'!$A$1:$AE$19,AH$10,FALSE),IF($E33=2035,VLOOKUP($D33,'2035'!$A$1:$AE$19,AH$10,FALSE),IF($E33=2030,VLOOKUP($D33,'2030'!$A$1:$AE$19,AH$10,FALSE),IF($E33="Business As Usual",VLOOKUP($D33,'Business As Usual'!$A$1:$AE$19,AH$10,FALSE),IF($E33="Bespoke",VLOOKUP($C33,$C$41:$AH$60,AH$37,FALSE))))))))*(1-'High Level'!$F40))))))))</f>
        <v>0.95335963451946415</v>
      </c>
    </row>
    <row r="34" spans="2:34" s="1" customFormat="1" hidden="1" x14ac:dyDescent="0.35">
      <c r="B34" s="18">
        <v>3</v>
      </c>
      <c r="C34" s="18" t="s">
        <v>25</v>
      </c>
      <c r="D34" s="18" t="s">
        <v>644</v>
      </c>
      <c r="E34" s="38">
        <v>2050</v>
      </c>
      <c r="F34" s="23">
        <f>(((((((IF($E34=2050,VLOOKUP($D34,'2050'!$A$1:$AE$19,F$10,FALSE),IF($E34=2045,VLOOKUP($D34,'2045'!$A$1:$AE$19,F$10,FALSE),IF($E34=2040,VLOOKUP($D34,'2040'!$A$1:$AE$19,F$10,FALSE),IF($E34=2035,VLOOKUP($D34,'2035'!$A$1:$AE$19,F$10,FALSE),IF($E34=2030,VLOOKUP($D34,'2030'!$A$1:$AE$19,F$10,FALSE),IF($E34="Business As Usual",VLOOKUP($D34,'Business As Usual'!$A$1:$AE$19,F$10,FALSE),IF($E34="Bespoke",VLOOKUP($C34,$C$41:$AH$61,F$37,FALSE))))))))*(1-'High Level'!$F41))))))))</f>
        <v>6.9999999999999951E-2</v>
      </c>
      <c r="G34" s="23">
        <f>(((((((IF($E34=2050,VLOOKUP($D34,'2050'!$A$1:$AE$19,G$10,FALSE),IF($E34=2045,VLOOKUP($D34,'2045'!$A$1:$AE$19,G$10,FALSE),IF($E34=2040,VLOOKUP($D34,'2040'!$A$1:$AE$19,G$10,FALSE),IF($E34=2035,VLOOKUP($D34,'2035'!$A$1:$AE$19,G$10,FALSE),IF($E34=2030,VLOOKUP($D34,'2030'!$A$1:$AE$19,G$10,FALSE),IF($E34="Business As Usual",VLOOKUP($D34,'Business As Usual'!$A$1:$AE$19,G$10,FALSE),IF($E34="Bespoke",VLOOKUP($C34,$C$41:$AH$61,G$37,FALSE))))))))*(1-'High Level'!$F41))))))))</f>
        <v>0.13999999999999996</v>
      </c>
      <c r="H34" s="23">
        <f>(((((((IF($E34=2050,VLOOKUP($D34,'2050'!$A$1:$AE$19,H$10,FALSE),IF($E34=2045,VLOOKUP($D34,'2045'!$A$1:$AE$19,H$10,FALSE),IF($E34=2040,VLOOKUP($D34,'2040'!$A$1:$AE$19,H$10,FALSE),IF($E34=2035,VLOOKUP($D34,'2035'!$A$1:$AE$19,H$10,FALSE),IF($E34=2030,VLOOKUP($D34,'2030'!$A$1:$AE$19,H$10,FALSE),IF($E34="Business As Usual",VLOOKUP($D34,'Business As Usual'!$A$1:$AE$19,H$10,FALSE),IF($E34="Bespoke",VLOOKUP($C34,$C$41:$AH$61,H$37,FALSE))))))))*(1-'High Level'!$F41))))))))</f>
        <v>0.20999999999999996</v>
      </c>
      <c r="I34" s="23">
        <f>(((((((IF($E34=2050,VLOOKUP($D34,'2050'!$A$1:$AE$19,I$10,FALSE),IF($E34=2045,VLOOKUP($D34,'2045'!$A$1:$AE$19,I$10,FALSE),IF($E34=2040,VLOOKUP($D34,'2040'!$A$1:$AE$19,I$10,FALSE),IF($E34=2035,VLOOKUP($D34,'2035'!$A$1:$AE$19,I$10,FALSE),IF($E34=2030,VLOOKUP($D34,'2030'!$A$1:$AE$19,I$10,FALSE),IF($E34="Business As Usual",VLOOKUP($D34,'Business As Usual'!$A$1:$AE$19,I$10,FALSE),IF($E34="Bespoke",VLOOKUP($C34,$C$41:$AH$61,I$37,FALSE))))))))*(1-'High Level'!$F41))))))))</f>
        <v>0.27999999999999997</v>
      </c>
      <c r="J34" s="23">
        <f>(((((((IF($E34=2050,VLOOKUP($D34,'2050'!$A$1:$AE$19,J$10,FALSE),IF($E34=2045,VLOOKUP($D34,'2045'!$A$1:$AE$19,J$10,FALSE),IF($E34=2040,VLOOKUP($D34,'2040'!$A$1:$AE$19,J$10,FALSE),IF($E34=2035,VLOOKUP($D34,'2035'!$A$1:$AE$19,J$10,FALSE),IF($E34=2030,VLOOKUP($D34,'2030'!$A$1:$AE$19,J$10,FALSE),IF($E34="Business As Usual",VLOOKUP($D34,'Business As Usual'!$A$1:$AE$19,J$10,FALSE),IF($E34="Bespoke",VLOOKUP($C34,$C$41:$AH$61,J$37,FALSE))))))))*(1-'High Level'!$F41))))))))</f>
        <v>0.35</v>
      </c>
      <c r="K34" s="23">
        <f>(((((((IF($E34=2050,VLOOKUP($D34,'2050'!$A$1:$AE$19,K$10,FALSE),IF($E34=2045,VLOOKUP($D34,'2045'!$A$1:$AE$19,K$10,FALSE),IF($E34=2040,VLOOKUP($D34,'2040'!$A$1:$AE$19,K$10,FALSE),IF($E34=2035,VLOOKUP($D34,'2035'!$A$1:$AE$19,K$10,FALSE),IF($E34=2030,VLOOKUP($D34,'2030'!$A$1:$AE$19,K$10,FALSE),IF($E34="Business As Usual",VLOOKUP($D34,'Business As Usual'!$A$1:$AE$19,K$10,FALSE),IF($E34="Bespoke",VLOOKUP($C34,$C$41:$AH$61,K$37,FALSE))))))))*(1-'High Level'!$F41))))))))</f>
        <v>0.46294878783143373</v>
      </c>
      <c r="L34" s="23">
        <f>(((((((IF($E34=2050,VLOOKUP($D34,'2050'!$A$1:$AE$19,L$10,FALSE),IF($E34=2045,VLOOKUP($D34,'2045'!$A$1:$AE$19,L$10,FALSE),IF($E34=2040,VLOOKUP($D34,'2040'!$A$1:$AE$19,L$10,FALSE),IF($E34=2035,VLOOKUP($D34,'2035'!$A$1:$AE$19,L$10,FALSE),IF($E34=2030,VLOOKUP($D34,'2030'!$A$1:$AE$19,L$10,FALSE),IF($E34="Business As Usual",VLOOKUP($D34,'Business As Usual'!$A$1:$AE$19,L$10,FALSE),IF($E34="Bespoke",VLOOKUP($C34,$C$41:$AH$61,L$37,FALSE))))))))*(1-'High Level'!$F41))))))))</f>
        <v>0.52219040955991891</v>
      </c>
      <c r="M34" s="23">
        <f>(((((((IF($E34=2050,VLOOKUP($D34,'2050'!$A$1:$AE$19,M$10,FALSE),IF($E34=2045,VLOOKUP($D34,'2045'!$A$1:$AE$19,M$10,FALSE),IF($E34=2040,VLOOKUP($D34,'2040'!$A$1:$AE$19,M$10,FALSE),IF($E34=2035,VLOOKUP($D34,'2035'!$A$1:$AE$19,M$10,FALSE),IF($E34=2030,VLOOKUP($D34,'2030'!$A$1:$AE$19,M$10,FALSE),IF($E34="Business As Usual",VLOOKUP($D34,'Business As Usual'!$A$1:$AE$19,M$10,FALSE),IF($E34="Bespoke",VLOOKUP($C34,$C$41:$AH$61,M$37,FALSE))))))))*(1-'High Level'!$F41))))))))</f>
        <v>0.54944458986647993</v>
      </c>
      <c r="N34" s="23">
        <f>(((((((IF($E34=2050,VLOOKUP($D34,'2050'!$A$1:$AE$19,N$10,FALSE),IF($E34=2045,VLOOKUP($D34,'2045'!$A$1:$AE$19,N$10,FALSE),IF($E34=2040,VLOOKUP($D34,'2040'!$A$1:$AE$19,N$10,FALSE),IF($E34=2035,VLOOKUP($D34,'2035'!$A$1:$AE$19,N$10,FALSE),IF($E34=2030,VLOOKUP($D34,'2030'!$A$1:$AE$19,N$10,FALSE),IF($E34="Business As Usual",VLOOKUP($D34,'Business As Usual'!$A$1:$AE$19,N$10,FALSE),IF($E34="Bespoke",VLOOKUP($C34,$C$41:$AH$61,N$37,FALSE))))))))*(1-'High Level'!$F41))))))))</f>
        <v>0.62679056088082685</v>
      </c>
      <c r="O34" s="23">
        <f>(((((((IF($E34=2050,VLOOKUP($D34,'2050'!$A$1:$AE$19,O$10,FALSE),IF($E34=2045,VLOOKUP($D34,'2045'!$A$1:$AE$19,O$10,FALSE),IF($E34=2040,VLOOKUP($D34,'2040'!$A$1:$AE$19,O$10,FALSE),IF($E34=2035,VLOOKUP($D34,'2035'!$A$1:$AE$19,O$10,FALSE),IF($E34=2030,VLOOKUP($D34,'2030'!$A$1:$AE$19,O$10,FALSE),IF($E34="Business As Usual",VLOOKUP($D34,'Business As Usual'!$A$1:$AE$19,O$10,FALSE),IF($E34="Bespoke",VLOOKUP($C34,$C$41:$AH$61,O$37,FALSE))))))))*(1-'High Level'!$F41))))))))</f>
        <v>0.6827546116891382</v>
      </c>
      <c r="P34" s="23">
        <f>(((((((IF($E34=2050,VLOOKUP($D34,'2050'!$A$1:$AE$19,P$10,FALSE),IF($E34=2045,VLOOKUP($D34,'2045'!$A$1:$AE$19,P$10,FALSE),IF($E34=2040,VLOOKUP($D34,'2040'!$A$1:$AE$19,P$10,FALSE),IF($E34=2035,VLOOKUP($D34,'2035'!$A$1:$AE$19,P$10,FALSE),IF($E34=2030,VLOOKUP($D34,'2030'!$A$1:$AE$19,P$10,FALSE),IF($E34="Business As Usual",VLOOKUP($D34,'Business As Usual'!$A$1:$AE$19,P$10,FALSE),IF($E34="Bespoke",VLOOKUP($C34,$C$41:$AH$61,P$37,FALSE))))))))*(1-'High Level'!$F41))))))))</f>
        <v>0.75678854388835404</v>
      </c>
      <c r="Q34" s="23">
        <f>(((((((IF($E34=2050,VLOOKUP($D34,'2050'!$A$1:$AE$19,Q$10,FALSE),IF($E34=2045,VLOOKUP($D34,'2045'!$A$1:$AE$19,Q$10,FALSE),IF($E34=2040,VLOOKUP($D34,'2040'!$A$1:$AE$19,Q$10,FALSE),IF($E34=2035,VLOOKUP($D34,'2035'!$A$1:$AE$19,Q$10,FALSE),IF($E34=2030,VLOOKUP($D34,'2030'!$A$1:$AE$19,Q$10,FALSE),IF($E34="Business As Usual",VLOOKUP($D34,'Business As Usual'!$A$1:$AE$19,Q$10,FALSE),IF($E34="Bespoke",VLOOKUP($C34,$C$41:$AH$61,Q$37,FALSE))))))))*(1-'High Level'!$F41))))))))</f>
        <v>0.80171835629053134</v>
      </c>
      <c r="R34" s="23">
        <f>(((((((IF($E34=2050,VLOOKUP($D34,'2050'!$A$1:$AE$19,R$10,FALSE),IF($E34=2045,VLOOKUP($D34,'2045'!$A$1:$AE$19,R$10,FALSE),IF($E34=2040,VLOOKUP($D34,'2040'!$A$1:$AE$19,R$10,FALSE),IF($E34=2035,VLOOKUP($D34,'2035'!$A$1:$AE$19,R$10,FALSE),IF($E34=2030,VLOOKUP($D34,'2030'!$A$1:$AE$19,R$10,FALSE),IF($E34="Business As Usual",VLOOKUP($D34,'Business As Usual'!$A$1:$AE$19,R$10,FALSE),IF($E34="Bespoke",VLOOKUP($C34,$C$41:$AH$61,R$37,FALSE))))))))*(1-'High Level'!$F41))))))))</f>
        <v>0.83899413600795536</v>
      </c>
      <c r="S34" s="23">
        <f>(((((((IF($E34=2050,VLOOKUP($D34,'2050'!$A$1:$AE$19,S$10,FALSE),IF($E34=2045,VLOOKUP($D34,'2045'!$A$1:$AE$19,S$10,FALSE),IF($E34=2040,VLOOKUP($D34,'2040'!$A$1:$AE$19,S$10,FALSE),IF($E34=2035,VLOOKUP($D34,'2035'!$A$1:$AE$19,S$10,FALSE),IF($E34=2030,VLOOKUP($D34,'2030'!$A$1:$AE$19,S$10,FALSE),IF($E34="Business As Usual",VLOOKUP($D34,'Business As Usual'!$A$1:$AE$19,S$10,FALSE),IF($E34="Bespoke",VLOOKUP($C34,$C$41:$AH$61,S$37,FALSE))))))))*(1-'High Level'!$F41))))))))</f>
        <v>0.87526177176570041</v>
      </c>
      <c r="T34" s="23">
        <f>(((((((IF($E34=2050,VLOOKUP($D34,'2050'!$A$1:$AE$19,T$10,FALSE),IF($E34=2045,VLOOKUP($D34,'2045'!$A$1:$AE$19,T$10,FALSE),IF($E34=2040,VLOOKUP($D34,'2040'!$A$1:$AE$19,T$10,FALSE),IF($E34=2035,VLOOKUP($D34,'2035'!$A$1:$AE$19,T$10,FALSE),IF($E34=2030,VLOOKUP($D34,'2030'!$A$1:$AE$19,T$10,FALSE),IF($E34="Business As Usual",VLOOKUP($D34,'Business As Usual'!$A$1:$AE$19,T$10,FALSE),IF($E34="Bespoke",VLOOKUP($C34,$C$41:$AH$61,T$37,FALSE))))))))*(1-'High Level'!$F41))))))))</f>
        <v>0.87903985069245316</v>
      </c>
      <c r="U34" s="23">
        <f>(((((((IF($E34=2050,VLOOKUP($D34,'2050'!$A$1:$AE$19,U$10,FALSE),IF($E34=2045,VLOOKUP($D34,'2045'!$A$1:$AE$19,U$10,FALSE),IF($E34=2040,VLOOKUP($D34,'2040'!$A$1:$AE$19,U$10,FALSE),IF($E34=2035,VLOOKUP($D34,'2035'!$A$1:$AE$19,U$10,FALSE),IF($E34=2030,VLOOKUP($D34,'2030'!$A$1:$AE$19,U$10,FALSE),IF($E34="Business As Usual",VLOOKUP($D34,'Business As Usual'!$A$1:$AE$19,U$10,FALSE),IF($E34="Bespoke",VLOOKUP($C34,$C$41:$AH$61,U$37,FALSE))))))))*(1-'High Level'!$F41))))))))</f>
        <v>0.88603728605918086</v>
      </c>
      <c r="V34" s="23">
        <f>(((((((IF($E34=2050,VLOOKUP($D34,'2050'!$A$1:$AE$19,V$10,FALSE),IF($E34=2045,VLOOKUP($D34,'2045'!$A$1:$AE$19,V$10,FALSE),IF($E34=2040,VLOOKUP($D34,'2040'!$A$1:$AE$19,V$10,FALSE),IF($E34=2035,VLOOKUP($D34,'2035'!$A$1:$AE$19,V$10,FALSE),IF($E34=2030,VLOOKUP($D34,'2030'!$A$1:$AE$19,V$10,FALSE),IF($E34="Business As Usual",VLOOKUP($D34,'Business As Usual'!$A$1:$AE$19,V$10,FALSE),IF($E34="Bespoke",VLOOKUP($C34,$C$41:$AH$61,V$37,FALSE))))))))*(1-'High Level'!$F41))))))))</f>
        <v>0.88889879390633808</v>
      </c>
      <c r="W34" s="23">
        <f>(((((((IF($E34=2050,VLOOKUP($D34,'2050'!$A$1:$AE$19,W$10,FALSE),IF($E34=2045,VLOOKUP($D34,'2045'!$A$1:$AE$19,W$10,FALSE),IF($E34=2040,VLOOKUP($D34,'2040'!$A$1:$AE$19,W$10,FALSE),IF($E34=2035,VLOOKUP($D34,'2035'!$A$1:$AE$19,W$10,FALSE),IF($E34=2030,VLOOKUP($D34,'2030'!$A$1:$AE$19,W$10,FALSE),IF($E34="Business As Usual",VLOOKUP($D34,'Business As Usual'!$A$1:$AE$19,W$10,FALSE),IF($E34="Bespoke",VLOOKUP($C34,$C$41:$AH$61,W$37,FALSE))))))))*(1-'High Level'!$F41))))))))</f>
        <v>0.89158903718967231</v>
      </c>
      <c r="X34" s="23">
        <f>(((((((IF($E34=2050,VLOOKUP($D34,'2050'!$A$1:$AE$19,X$10,FALSE),IF($E34=2045,VLOOKUP($D34,'2045'!$A$1:$AE$19,X$10,FALSE),IF($E34=2040,VLOOKUP($D34,'2040'!$A$1:$AE$19,X$10,FALSE),IF($E34=2035,VLOOKUP($D34,'2035'!$A$1:$AE$19,X$10,FALSE),IF($E34=2030,VLOOKUP($D34,'2030'!$A$1:$AE$19,X$10,FALSE),IF($E34="Business As Usual",VLOOKUP($D34,'Business As Usual'!$A$1:$AE$19,X$10,FALSE),IF($E34="Bespoke",VLOOKUP($C34,$C$41:$AH$61,X$37,FALSE))))))))*(1-'High Level'!$F41))))))))</f>
        <v>0.89730645562557476</v>
      </c>
      <c r="Y34" s="23">
        <f>(((((((IF($E34=2050,VLOOKUP($D34,'2050'!$A$1:$AE$19,Y$10,FALSE),IF($E34=2045,VLOOKUP($D34,'2045'!$A$1:$AE$19,Y$10,FALSE),IF($E34=2040,VLOOKUP($D34,'2040'!$A$1:$AE$19,Y$10,FALSE),IF($E34=2035,VLOOKUP($D34,'2035'!$A$1:$AE$19,Y$10,FALSE),IF($E34=2030,VLOOKUP($D34,'2030'!$A$1:$AE$19,Y$10,FALSE),IF($E34="Business As Usual",VLOOKUP($D34,'Business As Usual'!$A$1:$AE$19,Y$10,FALSE),IF($E34="Bespoke",VLOOKUP($C34,$C$41:$AH$61,Y$37,FALSE))))))))*(1-'High Level'!$F41))))))))</f>
        <v>0.92452298049119541</v>
      </c>
      <c r="Z34" s="23">
        <f>(((((((IF($E34=2050,VLOOKUP($D34,'2050'!$A$1:$AE$19,Z$10,FALSE),IF($E34=2045,VLOOKUP($D34,'2045'!$A$1:$AE$19,Z$10,FALSE),IF($E34=2040,VLOOKUP($D34,'2040'!$A$1:$AE$19,Z$10,FALSE),IF($E34=2035,VLOOKUP($D34,'2035'!$A$1:$AE$19,Z$10,FALSE),IF($E34=2030,VLOOKUP($D34,'2030'!$A$1:$AE$19,Z$10,FALSE),IF($E34="Business As Usual",VLOOKUP($D34,'Business As Usual'!$A$1:$AE$19,Z$10,FALSE),IF($E34="Bespoke",VLOOKUP($C34,$C$41:$AH$61,Z$37,FALSE))))))))*(1-'High Level'!$F41))))))))</f>
        <v>0.93055412494863532</v>
      </c>
      <c r="AA34" s="23">
        <f>(((((((IF($E34=2050,VLOOKUP($D34,'2050'!$A$1:$AE$19,AA$10,FALSE),IF($E34=2045,VLOOKUP($D34,'2045'!$A$1:$AE$19,AA$10,FALSE),IF($E34=2040,VLOOKUP($D34,'2040'!$A$1:$AE$19,AA$10,FALSE),IF($E34=2035,VLOOKUP($D34,'2035'!$A$1:$AE$19,AA$10,FALSE),IF($E34=2030,VLOOKUP($D34,'2030'!$A$1:$AE$19,AA$10,FALSE),IF($E34="Business As Usual",VLOOKUP($D34,'Business As Usual'!$A$1:$AE$19,AA$10,FALSE),IF($E34="Bespoke",VLOOKUP($C34,$C$41:$AH$61,AA$37,FALSE))))))))*(1-'High Level'!$F41))))))))</f>
        <v>0.93315340062909713</v>
      </c>
      <c r="AB34" s="23">
        <f>(((((((IF($E34=2050,VLOOKUP($D34,'2050'!$A$1:$AE$19,AB$10,FALSE),IF($E34=2045,VLOOKUP($D34,'2045'!$A$1:$AE$19,AB$10,FALSE),IF($E34=2040,VLOOKUP($D34,'2040'!$A$1:$AE$19,AB$10,FALSE),IF($E34=2035,VLOOKUP($D34,'2035'!$A$1:$AE$19,AB$10,FALSE),IF($E34=2030,VLOOKUP($D34,'2030'!$A$1:$AE$19,AB$10,FALSE),IF($E34="Business As Usual",VLOOKUP($D34,'Business As Usual'!$A$1:$AE$19,AB$10,FALSE),IF($E34="Bespoke",VLOOKUP($C34,$C$41:$AH$61,AB$37,FALSE))))))))*(1-'High Level'!$F41))))))))</f>
        <v>0.93664013771663879</v>
      </c>
      <c r="AC34" s="23">
        <f>(((((((IF($E34=2050,VLOOKUP($D34,'2050'!$A$1:$AE$19,AC$10,FALSE),IF($E34=2045,VLOOKUP($D34,'2045'!$A$1:$AE$19,AC$10,FALSE),IF($E34=2040,VLOOKUP($D34,'2040'!$A$1:$AE$19,AC$10,FALSE),IF($E34=2035,VLOOKUP($D34,'2035'!$A$1:$AE$19,AC$10,FALSE),IF($E34=2030,VLOOKUP($D34,'2030'!$A$1:$AE$19,AC$10,FALSE),IF($E34="Business As Usual",VLOOKUP($D34,'Business As Usual'!$A$1:$AE$19,AC$10,FALSE),IF($E34="Bespoke",VLOOKUP($C34,$C$41:$AH$61,AC$37,FALSE))))))))*(1-'High Level'!$F41))))))))</f>
        <v>0.95439112839592788</v>
      </c>
      <c r="AD34" s="23">
        <f>(((((((IF($E34=2050,VLOOKUP($D34,'2050'!$A$1:$AE$19,AD$10,FALSE),IF($E34=2045,VLOOKUP($D34,'2045'!$A$1:$AE$19,AD$10,FALSE),IF($E34=2040,VLOOKUP($D34,'2040'!$A$1:$AE$19,AD$10,FALSE),IF($E34=2035,VLOOKUP($D34,'2035'!$A$1:$AE$19,AD$10,FALSE),IF($E34=2030,VLOOKUP($D34,'2030'!$A$1:$AE$19,AD$10,FALSE),IF($E34="Business As Usual",VLOOKUP($D34,'Business As Usual'!$A$1:$AE$19,AD$10,FALSE),IF($E34="Bespoke",VLOOKUP($C34,$C$41:$AH$61,AD$37,FALSE))))))))*(1-'High Level'!$F41))))))))</f>
        <v>0.9594417737172708</v>
      </c>
      <c r="AE34" s="23">
        <f>(((((((IF($E34=2050,VLOOKUP($D34,'2050'!$A$1:$AE$19,AE$10,FALSE),IF($E34=2045,VLOOKUP($D34,'2045'!$A$1:$AE$19,AE$10,FALSE),IF($E34=2040,VLOOKUP($D34,'2040'!$A$1:$AE$19,AE$10,FALSE),IF($E34=2035,VLOOKUP($D34,'2035'!$A$1:$AE$19,AE$10,FALSE),IF($E34=2030,VLOOKUP($D34,'2030'!$A$1:$AE$19,AE$10,FALSE),IF($E34="Business As Usual",VLOOKUP($D34,'Business As Usual'!$A$1:$AE$19,AE$10,FALSE),IF($E34="Bespoke",VLOOKUP($C34,$C$41:$AH$61,AE$37,FALSE))))))))*(1-'High Level'!$F41))))))))</f>
        <v>0.96770727627100861</v>
      </c>
      <c r="AF34" s="23">
        <f>(((((((IF($E34=2050,VLOOKUP($D34,'2050'!$A$1:$AE$19,AF$10,FALSE),IF($E34=2045,VLOOKUP($D34,'2045'!$A$1:$AE$19,AF$10,FALSE),IF($E34=2040,VLOOKUP($D34,'2040'!$A$1:$AE$19,AF$10,FALSE),IF($E34=2035,VLOOKUP($D34,'2035'!$A$1:$AE$19,AF$10,FALSE),IF($E34=2030,VLOOKUP($D34,'2030'!$A$1:$AE$19,AF$10,FALSE),IF($E34="Business As Usual",VLOOKUP($D34,'Business As Usual'!$A$1:$AE$19,AF$10,FALSE),IF($E34="Bespoke",VLOOKUP($C34,$C$41:$AH$61,AF$37,FALSE))))))))*(1-'High Level'!$F41))))))))</f>
        <v>0.97004582514399162</v>
      </c>
      <c r="AG34" s="23">
        <f>(((((((IF($E34=2050,VLOOKUP($D34,'2050'!$A$1:$AE$19,AG$10,FALSE),IF($E34=2045,VLOOKUP($D34,'2045'!$A$1:$AE$19,AG$10,FALSE),IF($E34=2040,VLOOKUP($D34,'2040'!$A$1:$AE$19,AG$10,FALSE),IF($E34=2035,VLOOKUP($D34,'2035'!$A$1:$AE$19,AG$10,FALSE),IF($E34=2030,VLOOKUP($D34,'2030'!$A$1:$AE$19,AG$10,FALSE),IF($E34="Business As Usual",VLOOKUP($D34,'Business As Usual'!$A$1:$AE$19,AG$10,FALSE),IF($E34="Bespoke",VLOOKUP($C34,$C$41:$AH$61,AG$37,FALSE))))))))*(1-'High Level'!$F41))))))))</f>
        <v>0.97320874883297548</v>
      </c>
      <c r="AH34" s="23">
        <f>(((((((IF($E34=2050,VLOOKUP($D34,'2050'!$A$1:$AE$19,AH$10,FALSE),IF($E34=2045,VLOOKUP($D34,'2045'!$A$1:$AE$19,AH$10,FALSE),IF($E34=2040,VLOOKUP($D34,'2040'!$A$1:$AE$19,AH$10,FALSE),IF($E34=2035,VLOOKUP($D34,'2035'!$A$1:$AE$19,AH$10,FALSE),IF($E34=2030,VLOOKUP($D34,'2030'!$A$1:$AE$19,AH$10,FALSE),IF($E34="Business As Usual",VLOOKUP($D34,'Business As Usual'!$A$1:$AE$19,AH$10,FALSE),IF($E34="Bespoke",VLOOKUP($C34,$C$41:$AH$61,AH$37,FALSE))))))))*(1-'High Level'!$F41))))))))</f>
        <v>0.97575161326510729</v>
      </c>
    </row>
    <row r="35" spans="2:34" s="1" customFormat="1" hidden="1" x14ac:dyDescent="0.35">
      <c r="B35" s="18">
        <v>3</v>
      </c>
      <c r="C35" s="18" t="s">
        <v>26</v>
      </c>
      <c r="D35" s="18" t="s">
        <v>660</v>
      </c>
      <c r="E35" s="38">
        <v>2050</v>
      </c>
      <c r="F35" s="23">
        <f>(((((((IF($E35=2050,VLOOKUP($D35,'2050'!$A$1:$AE$19,F$10,FALSE),IF($E35=2045,VLOOKUP($D35,'2045'!$A$1:$AE$19,F$10,FALSE),IF($E35=2040,VLOOKUP($D35,'2040'!$A$1:$AE$19,F$10,FALSE),IF($E35=2035,VLOOKUP($D35,'2035'!$A$1:$AE$19,F$10,FALSE),IF($E35=2030,VLOOKUP($D35,'2030'!$A$1:$AE$19,F$10,FALSE),IF($E35="Business As Usual",VLOOKUP($D35,'Business As Usual'!$A$1:$AE$19,F$10,FALSE),IF($E35="Bespoke",VLOOKUP($C35,$C$41:$AH$61,F$37,FALSE))))))))*(1-'High Level'!$F42))))))))</f>
        <v>2.4937114625805494E-2</v>
      </c>
      <c r="G35" s="23">
        <f>(((((((IF($E35=2050,VLOOKUP($D35,'2050'!$A$1:$AE$19,G$10,FALSE),IF($E35=2045,VLOOKUP($D35,'2045'!$A$1:$AE$19,G$10,FALSE),IF($E35=2040,VLOOKUP($D35,'2040'!$A$1:$AE$19,G$10,FALSE),IF($E35=2035,VLOOKUP($D35,'2035'!$A$1:$AE$19,G$10,FALSE),IF($E35=2030,VLOOKUP($D35,'2030'!$A$1:$AE$19,G$10,FALSE),IF($E35="Business As Usual",VLOOKUP($D35,'Business As Usual'!$A$1:$AE$19,G$10,FALSE),IF($E35="Bespoke",VLOOKUP($C35,$C$41:$AH$61,G$37,FALSE))))))))*(1-'High Level'!$F42))))))))</f>
        <v>5.555906430406235E-2</v>
      </c>
      <c r="H35" s="23">
        <f>(((((((IF($E35=2050,VLOOKUP($D35,'2050'!$A$1:$AE$19,H$10,FALSE),IF($E35=2045,VLOOKUP($D35,'2045'!$A$1:$AE$19,H$10,FALSE),IF($E35=2040,VLOOKUP($D35,'2040'!$A$1:$AE$19,H$10,FALSE),IF($E35=2035,VLOOKUP($D35,'2035'!$A$1:$AE$19,H$10,FALSE),IF($E35=2030,VLOOKUP($D35,'2030'!$A$1:$AE$19,H$10,FALSE),IF($E35="Business As Usual",VLOOKUP($D35,'Business As Usual'!$A$1:$AE$19,H$10,FALSE),IF($E35="Bespoke",VLOOKUP($C35,$C$41:$AH$61,H$37,FALSE))))))))*(1-'High Level'!$F42))))))))</f>
        <v>8.3225187026505859E-2</v>
      </c>
      <c r="I35" s="23">
        <f>(((((((IF($E35=2050,VLOOKUP($D35,'2050'!$A$1:$AE$19,I$10,FALSE),IF($E35=2045,VLOOKUP($D35,'2045'!$A$1:$AE$19,I$10,FALSE),IF($E35=2040,VLOOKUP($D35,'2040'!$A$1:$AE$19,I$10,FALSE),IF($E35=2035,VLOOKUP($D35,'2035'!$A$1:$AE$19,I$10,FALSE),IF($E35=2030,VLOOKUP($D35,'2030'!$A$1:$AE$19,I$10,FALSE),IF($E35="Business As Usual",VLOOKUP($D35,'Business As Usual'!$A$1:$AE$19,I$10,FALSE),IF($E35="Bespoke",VLOOKUP($C35,$C$41:$AH$61,I$37,FALSE))))))))*(1-'High Level'!$F42))))))))</f>
        <v>0.11412610014230627</v>
      </c>
      <c r="J35" s="23">
        <f>(((((((IF($E35=2050,VLOOKUP($D35,'2050'!$A$1:$AE$19,J$10,FALSE),IF($E35=2045,VLOOKUP($D35,'2045'!$A$1:$AE$19,J$10,FALSE),IF($E35=2040,VLOOKUP($D35,'2040'!$A$1:$AE$19,J$10,FALSE),IF($E35=2035,VLOOKUP($D35,'2035'!$A$1:$AE$19,J$10,FALSE),IF($E35=2030,VLOOKUP($D35,'2030'!$A$1:$AE$19,J$10,FALSE),IF($E35="Business As Usual",VLOOKUP($D35,'Business As Usual'!$A$1:$AE$19,J$10,FALSE),IF($E35="Bespoke",VLOOKUP($C35,$C$41:$AH$61,J$37,FALSE))))))))*(1-'High Level'!$F42))))))))</f>
        <v>0.14996895340737604</v>
      </c>
      <c r="K35" s="23">
        <f>(((((((IF($E35=2050,VLOOKUP($D35,'2050'!$A$1:$AE$19,K$10,FALSE),IF($E35=2045,VLOOKUP($D35,'2045'!$A$1:$AE$19,K$10,FALSE),IF($E35=2040,VLOOKUP($D35,'2040'!$A$1:$AE$19,K$10,FALSE),IF($E35=2035,VLOOKUP($D35,'2035'!$A$1:$AE$19,K$10,FALSE),IF($E35=2030,VLOOKUP($D35,'2030'!$A$1:$AE$19,K$10,FALSE),IF($E35="Business As Usual",VLOOKUP($D35,'Business As Usual'!$A$1:$AE$19,K$10,FALSE),IF($E35="Bespoke",VLOOKUP($C35,$C$41:$AH$61,K$37,FALSE))))))))*(1-'High Level'!$F42))))))))</f>
        <v>0.18882212416688463</v>
      </c>
      <c r="L35" s="23">
        <f>(((((((IF($E35=2050,VLOOKUP($D35,'2050'!$A$1:$AE$19,L$10,FALSE),IF($E35=2045,VLOOKUP($D35,'2045'!$A$1:$AE$19,L$10,FALSE),IF($E35=2040,VLOOKUP($D35,'2040'!$A$1:$AE$19,L$10,FALSE),IF($E35=2035,VLOOKUP($D35,'2035'!$A$1:$AE$19,L$10,FALSE),IF($E35=2030,VLOOKUP($D35,'2030'!$A$1:$AE$19,L$10,FALSE),IF($E35="Business As Usual",VLOOKUP($D35,'Business As Usual'!$A$1:$AE$19,L$10,FALSE),IF($E35="Bespoke",VLOOKUP($C35,$C$41:$AH$61,L$37,FALSE))))))))*(1-'High Level'!$F42))))))))</f>
        <v>0.22722534180507484</v>
      </c>
      <c r="M35" s="23">
        <f>(((((((IF($E35=2050,VLOOKUP($D35,'2050'!$A$1:$AE$19,M$10,FALSE),IF($E35=2045,VLOOKUP($D35,'2045'!$A$1:$AE$19,M$10,FALSE),IF($E35=2040,VLOOKUP($D35,'2040'!$A$1:$AE$19,M$10,FALSE),IF($E35=2035,VLOOKUP($D35,'2035'!$A$1:$AE$19,M$10,FALSE),IF($E35=2030,VLOOKUP($D35,'2030'!$A$1:$AE$19,M$10,FALSE),IF($E35="Business As Usual",VLOOKUP($D35,'Business As Usual'!$A$1:$AE$19,M$10,FALSE),IF($E35="Bespoke",VLOOKUP($C35,$C$41:$AH$61,M$37,FALSE))))))))*(1-'High Level'!$F42))))))))</f>
        <v>0.26984065221778902</v>
      </c>
      <c r="N35" s="23">
        <f>(((((((IF($E35=2050,VLOOKUP($D35,'2050'!$A$1:$AE$19,N$10,FALSE),IF($E35=2045,VLOOKUP($D35,'2045'!$A$1:$AE$19,N$10,FALSE),IF($E35=2040,VLOOKUP($D35,'2040'!$A$1:$AE$19,N$10,FALSE),IF($E35=2035,VLOOKUP($D35,'2035'!$A$1:$AE$19,N$10,FALSE),IF($E35=2030,VLOOKUP($D35,'2030'!$A$1:$AE$19,N$10,FALSE),IF($E35="Business As Usual",VLOOKUP($D35,'Business As Usual'!$A$1:$AE$19,N$10,FALSE),IF($E35="Bespoke",VLOOKUP($C35,$C$41:$AH$61,N$37,FALSE))))))))*(1-'High Level'!$F42))))))))</f>
        <v>0.31287541543929004</v>
      </c>
      <c r="O35" s="23">
        <f>(((((((IF($E35=2050,VLOOKUP($D35,'2050'!$A$1:$AE$19,O$10,FALSE),IF($E35=2045,VLOOKUP($D35,'2045'!$A$1:$AE$19,O$10,FALSE),IF($E35=2040,VLOOKUP($D35,'2040'!$A$1:$AE$19,O$10,FALSE),IF($E35=2035,VLOOKUP($D35,'2035'!$A$1:$AE$19,O$10,FALSE),IF($E35=2030,VLOOKUP($D35,'2030'!$A$1:$AE$19,O$10,FALSE),IF($E35="Business As Usual",VLOOKUP($D35,'Business As Usual'!$A$1:$AE$19,O$10,FALSE),IF($E35="Bespoke",VLOOKUP($C35,$C$41:$AH$61,O$37,FALSE))))))))*(1-'High Level'!$F42))))))))</f>
        <v>0.34072746359385309</v>
      </c>
      <c r="P35" s="23">
        <f>(((((((IF($E35=2050,VLOOKUP($D35,'2050'!$A$1:$AE$19,P$10,FALSE),IF($E35=2045,VLOOKUP($D35,'2045'!$A$1:$AE$19,P$10,FALSE),IF($E35=2040,VLOOKUP($D35,'2040'!$A$1:$AE$19,P$10,FALSE),IF($E35=2035,VLOOKUP($D35,'2035'!$A$1:$AE$19,P$10,FALSE),IF($E35=2030,VLOOKUP($D35,'2030'!$A$1:$AE$19,P$10,FALSE),IF($E35="Business As Usual",VLOOKUP($D35,'Business As Usual'!$A$1:$AE$19,P$10,FALSE),IF($E35="Bespoke",VLOOKUP($C35,$C$41:$AH$61,P$37,FALSE))))))))*(1-'High Level'!$F42))))))))</f>
        <v>0.3693368013150094</v>
      </c>
      <c r="Q35" s="23">
        <f>(((((((IF($E35=2050,VLOOKUP($D35,'2050'!$A$1:$AE$19,Q$10,FALSE),IF($E35=2045,VLOOKUP($D35,'2045'!$A$1:$AE$19,Q$10,FALSE),IF($E35=2040,VLOOKUP($D35,'2040'!$A$1:$AE$19,Q$10,FALSE),IF($E35=2035,VLOOKUP($D35,'2035'!$A$1:$AE$19,Q$10,FALSE),IF($E35=2030,VLOOKUP($D35,'2030'!$A$1:$AE$19,Q$10,FALSE),IF($E35="Business As Usual",VLOOKUP($D35,'Business As Usual'!$A$1:$AE$19,Q$10,FALSE),IF($E35="Bespoke",VLOOKUP($C35,$C$41:$AH$61,Q$37,FALSE))))))))*(1-'High Level'!$F42))))))))</f>
        <v>0.40825022194320287</v>
      </c>
      <c r="R35" s="23">
        <f>(((((((IF($E35=2050,VLOOKUP($D35,'2050'!$A$1:$AE$19,R$10,FALSE),IF($E35=2045,VLOOKUP($D35,'2045'!$A$1:$AE$19,R$10,FALSE),IF($E35=2040,VLOOKUP($D35,'2040'!$A$1:$AE$19,R$10,FALSE),IF($E35=2035,VLOOKUP($D35,'2035'!$A$1:$AE$19,R$10,FALSE),IF($E35=2030,VLOOKUP($D35,'2030'!$A$1:$AE$19,R$10,FALSE),IF($E35="Business As Usual",VLOOKUP($D35,'Business As Usual'!$A$1:$AE$19,R$10,FALSE),IF($E35="Bespoke",VLOOKUP($C35,$C$41:$AH$61,R$37,FALSE))))))))*(1-'High Level'!$F42))))))))</f>
        <v>0.45744184155731871</v>
      </c>
      <c r="S35" s="23">
        <f>(((((((IF($E35=2050,VLOOKUP($D35,'2050'!$A$1:$AE$19,S$10,FALSE),IF($E35=2045,VLOOKUP($D35,'2045'!$A$1:$AE$19,S$10,FALSE),IF($E35=2040,VLOOKUP($D35,'2040'!$A$1:$AE$19,S$10,FALSE),IF($E35=2035,VLOOKUP($D35,'2035'!$A$1:$AE$19,S$10,FALSE),IF($E35=2030,VLOOKUP($D35,'2030'!$A$1:$AE$19,S$10,FALSE),IF($E35="Business As Usual",VLOOKUP($D35,'Business As Usual'!$A$1:$AE$19,S$10,FALSE),IF($E35="Bespoke",VLOOKUP($C35,$C$41:$AH$61,S$37,FALSE))))))))*(1-'High Level'!$F42))))))))</f>
        <v>0.50601995665745447</v>
      </c>
      <c r="T35" s="23">
        <f>(((((((IF($E35=2050,VLOOKUP($D35,'2050'!$A$1:$AE$19,T$10,FALSE),IF($E35=2045,VLOOKUP($D35,'2045'!$A$1:$AE$19,T$10,FALSE),IF($E35=2040,VLOOKUP($D35,'2040'!$A$1:$AE$19,T$10,FALSE),IF($E35=2035,VLOOKUP($D35,'2035'!$A$1:$AE$19,T$10,FALSE),IF($E35=2030,VLOOKUP($D35,'2030'!$A$1:$AE$19,T$10,FALSE),IF($E35="Business As Usual",VLOOKUP($D35,'Business As Usual'!$A$1:$AE$19,T$10,FALSE),IF($E35="Bespoke",VLOOKUP($C35,$C$41:$AH$61,T$37,FALSE))))))))*(1-'High Level'!$F42))))))))</f>
        <v>0.55304164568386294</v>
      </c>
      <c r="U35" s="23">
        <f>(((((((IF($E35=2050,VLOOKUP($D35,'2050'!$A$1:$AE$19,U$10,FALSE),IF($E35=2045,VLOOKUP($D35,'2045'!$A$1:$AE$19,U$10,FALSE),IF($E35=2040,VLOOKUP($D35,'2040'!$A$1:$AE$19,U$10,FALSE),IF($E35=2035,VLOOKUP($D35,'2035'!$A$1:$AE$19,U$10,FALSE),IF($E35=2030,VLOOKUP($D35,'2030'!$A$1:$AE$19,U$10,FALSE),IF($E35="Business As Usual",VLOOKUP($D35,'Business As Usual'!$A$1:$AE$19,U$10,FALSE),IF($E35="Bespoke",VLOOKUP($C35,$C$41:$AH$61,U$37,FALSE))))))))*(1-'High Level'!$F42))))))))</f>
        <v>0.59826572539764622</v>
      </c>
      <c r="V35" s="23">
        <f>(((((((IF($E35=2050,VLOOKUP($D35,'2050'!$A$1:$AE$19,V$10,FALSE),IF($E35=2045,VLOOKUP($D35,'2045'!$A$1:$AE$19,V$10,FALSE),IF($E35=2040,VLOOKUP($D35,'2040'!$A$1:$AE$19,V$10,FALSE),IF($E35=2035,VLOOKUP($D35,'2035'!$A$1:$AE$19,V$10,FALSE),IF($E35=2030,VLOOKUP($D35,'2030'!$A$1:$AE$19,V$10,FALSE),IF($E35="Business As Usual",VLOOKUP($D35,'Business As Usual'!$A$1:$AE$19,V$10,FALSE),IF($E35="Bespoke",VLOOKUP($C35,$C$41:$AH$61,V$37,FALSE))))))))*(1-'High Level'!$F42))))))))</f>
        <v>0.64251025500803627</v>
      </c>
      <c r="W35" s="23">
        <f>(((((((IF($E35=2050,VLOOKUP($D35,'2050'!$A$1:$AE$19,W$10,FALSE),IF($E35=2045,VLOOKUP($D35,'2045'!$A$1:$AE$19,W$10,FALSE),IF($E35=2040,VLOOKUP($D35,'2040'!$A$1:$AE$19,W$10,FALSE),IF($E35=2035,VLOOKUP($D35,'2035'!$A$1:$AE$19,W$10,FALSE),IF($E35=2030,VLOOKUP($D35,'2030'!$A$1:$AE$19,W$10,FALSE),IF($E35="Business As Usual",VLOOKUP($D35,'Business As Usual'!$A$1:$AE$19,W$10,FALSE),IF($E35="Bespoke",VLOOKUP($C35,$C$41:$AH$61,W$37,FALSE))))))))*(1-'High Level'!$F42))))))))</f>
        <v>0.68581261310130814</v>
      </c>
      <c r="X35" s="23">
        <f>(((((((IF($E35=2050,VLOOKUP($D35,'2050'!$A$1:$AE$19,X$10,FALSE),IF($E35=2045,VLOOKUP($D35,'2045'!$A$1:$AE$19,X$10,FALSE),IF($E35=2040,VLOOKUP($D35,'2040'!$A$1:$AE$19,X$10,FALSE),IF($E35=2035,VLOOKUP($D35,'2035'!$A$1:$AE$19,X$10,FALSE),IF($E35=2030,VLOOKUP($D35,'2030'!$A$1:$AE$19,X$10,FALSE),IF($E35="Business As Usual",VLOOKUP($D35,'Business As Usual'!$A$1:$AE$19,X$10,FALSE),IF($E35="Bespoke",VLOOKUP($C35,$C$41:$AH$61,X$37,FALSE))))))))*(1-'High Level'!$F42))))))))</f>
        <v>0.72974221386597959</v>
      </c>
      <c r="Y35" s="23">
        <f>(((((((IF($E35=2050,VLOOKUP($D35,'2050'!$A$1:$AE$19,Y$10,FALSE),IF($E35=2045,VLOOKUP($D35,'2045'!$A$1:$AE$19,Y$10,FALSE),IF($E35=2040,VLOOKUP($D35,'2040'!$A$1:$AE$19,Y$10,FALSE),IF($E35=2035,VLOOKUP($D35,'2035'!$A$1:$AE$19,Y$10,FALSE),IF($E35=2030,VLOOKUP($D35,'2030'!$A$1:$AE$19,Y$10,FALSE),IF($E35="Business As Usual",VLOOKUP($D35,'Business As Usual'!$A$1:$AE$19,Y$10,FALSE),IF($E35="Bespoke",VLOOKUP($C35,$C$41:$AH$61,Y$37,FALSE))))))))*(1-'High Level'!$F42))))))))</f>
        <v>0.77280056318932977</v>
      </c>
      <c r="Z35" s="23">
        <f>(((((((IF($E35=2050,VLOOKUP($D35,'2050'!$A$1:$AE$19,Z$10,FALSE),IF($E35=2045,VLOOKUP($D35,'2045'!$A$1:$AE$19,Z$10,FALSE),IF($E35=2040,VLOOKUP($D35,'2040'!$A$1:$AE$19,Z$10,FALSE),IF($E35=2035,VLOOKUP($D35,'2035'!$A$1:$AE$19,Z$10,FALSE),IF($E35=2030,VLOOKUP($D35,'2030'!$A$1:$AE$19,Z$10,FALSE),IF($E35="Business As Usual",VLOOKUP($D35,'Business As Usual'!$A$1:$AE$19,Z$10,FALSE),IF($E35="Bespoke",VLOOKUP($C35,$C$41:$AH$61,Z$37,FALSE))))))))*(1-'High Level'!$F42))))))))</f>
        <v>0.81109588375334574</v>
      </c>
      <c r="AA35" s="23">
        <f>(((((((IF($E35=2050,VLOOKUP($D35,'2050'!$A$1:$AE$19,AA$10,FALSE),IF($E35=2045,VLOOKUP($D35,'2045'!$A$1:$AE$19,AA$10,FALSE),IF($E35=2040,VLOOKUP($D35,'2040'!$A$1:$AE$19,AA$10,FALSE),IF($E35=2035,VLOOKUP($D35,'2035'!$A$1:$AE$19,AA$10,FALSE),IF($E35=2030,VLOOKUP($D35,'2030'!$A$1:$AE$19,AA$10,FALSE),IF($E35="Business As Usual",VLOOKUP($D35,'Business As Usual'!$A$1:$AE$19,AA$10,FALSE),IF($E35="Bespoke",VLOOKUP($C35,$C$41:$AH$61,AA$37,FALSE))))))))*(1-'High Level'!$F42))))))))</f>
        <v>0.84622093274711407</v>
      </c>
      <c r="AB35" s="23">
        <f>(((((((IF($E35=2050,VLOOKUP($D35,'2050'!$A$1:$AE$19,AB$10,FALSE),IF($E35=2045,VLOOKUP($D35,'2045'!$A$1:$AE$19,AB$10,FALSE),IF($E35=2040,VLOOKUP($D35,'2040'!$A$1:$AE$19,AB$10,FALSE),IF($E35=2035,VLOOKUP($D35,'2035'!$A$1:$AE$19,AB$10,FALSE),IF($E35=2030,VLOOKUP($D35,'2030'!$A$1:$AE$19,AB$10,FALSE),IF($E35="Business As Usual",VLOOKUP($D35,'Business As Usual'!$A$1:$AE$19,AB$10,FALSE),IF($E35="Bespoke",VLOOKUP($C35,$C$41:$AH$61,AB$37,FALSE))))))))*(1-'High Level'!$F42))))))))</f>
        <v>0.88048966419717967</v>
      </c>
      <c r="AC35" s="23">
        <f>(((((((IF($E35=2050,VLOOKUP($D35,'2050'!$A$1:$AE$19,AC$10,FALSE),IF($E35=2045,VLOOKUP($D35,'2045'!$A$1:$AE$19,AC$10,FALSE),IF($E35=2040,VLOOKUP($D35,'2040'!$A$1:$AE$19,AC$10,FALSE),IF($E35=2035,VLOOKUP($D35,'2035'!$A$1:$AE$19,AC$10,FALSE),IF($E35=2030,VLOOKUP($D35,'2030'!$A$1:$AE$19,AC$10,FALSE),IF($E35="Business As Usual",VLOOKUP($D35,'Business As Usual'!$A$1:$AE$19,AC$10,FALSE),IF($E35="Bespoke",VLOOKUP($C35,$C$41:$AH$61,AC$37,FALSE))))))))*(1-'High Level'!$F42))))))))</f>
        <v>0.90473560333637038</v>
      </c>
      <c r="AD35" s="23">
        <f>(((((((IF($E35=2050,VLOOKUP($D35,'2050'!$A$1:$AE$19,AD$10,FALSE),IF($E35=2045,VLOOKUP($D35,'2045'!$A$1:$AE$19,AD$10,FALSE),IF($E35=2040,VLOOKUP($D35,'2040'!$A$1:$AE$19,AD$10,FALSE),IF($E35=2035,VLOOKUP($D35,'2035'!$A$1:$AE$19,AD$10,FALSE),IF($E35=2030,VLOOKUP($D35,'2030'!$A$1:$AE$19,AD$10,FALSE),IF($E35="Business As Usual",VLOOKUP($D35,'Business As Usual'!$A$1:$AE$19,AD$10,FALSE),IF($E35="Bespoke",VLOOKUP($C35,$C$41:$AH$61,AD$37,FALSE))))))))*(1-'High Level'!$F42))))))))</f>
        <v>0.92398813998160378</v>
      </c>
      <c r="AE35" s="23">
        <f>(((((((IF($E35=2050,VLOOKUP($D35,'2050'!$A$1:$AE$19,AE$10,FALSE),IF($E35=2045,VLOOKUP($D35,'2045'!$A$1:$AE$19,AE$10,FALSE),IF($E35=2040,VLOOKUP($D35,'2040'!$A$1:$AE$19,AE$10,FALSE),IF($E35=2035,VLOOKUP($D35,'2035'!$A$1:$AE$19,AE$10,FALSE),IF($E35=2030,VLOOKUP($D35,'2030'!$A$1:$AE$19,AE$10,FALSE),IF($E35="Business As Usual",VLOOKUP($D35,'Business As Usual'!$A$1:$AE$19,AE$10,FALSE),IF($E35="Bespoke",VLOOKUP($C35,$C$41:$AH$61,AE$37,FALSE))))))))*(1-'High Level'!$F42))))))))</f>
        <v>0.94309871837848491</v>
      </c>
      <c r="AF35" s="23">
        <f>(((((((IF($E35=2050,VLOOKUP($D35,'2050'!$A$1:$AE$19,AF$10,FALSE),IF($E35=2045,VLOOKUP($D35,'2045'!$A$1:$AE$19,AF$10,FALSE),IF($E35=2040,VLOOKUP($D35,'2040'!$A$1:$AE$19,AF$10,FALSE),IF($E35=2035,VLOOKUP($D35,'2035'!$A$1:$AE$19,AF$10,FALSE),IF($E35=2030,VLOOKUP($D35,'2030'!$A$1:$AE$19,AF$10,FALSE),IF($E35="Business As Usual",VLOOKUP($D35,'Business As Usual'!$A$1:$AE$19,AF$10,FALSE),IF($E35="Bespoke",VLOOKUP($C35,$C$41:$AH$61,AF$37,FALSE))))))))*(1-'High Level'!$F42))))))))</f>
        <v>0.94462589358997551</v>
      </c>
      <c r="AG35" s="23">
        <f>(((((((IF($E35=2050,VLOOKUP($D35,'2050'!$A$1:$AE$19,AG$10,FALSE),IF($E35=2045,VLOOKUP($D35,'2045'!$A$1:$AE$19,AG$10,FALSE),IF($E35=2040,VLOOKUP($D35,'2040'!$A$1:$AE$19,AG$10,FALSE),IF($E35=2035,VLOOKUP($D35,'2035'!$A$1:$AE$19,AG$10,FALSE),IF($E35=2030,VLOOKUP($D35,'2030'!$A$1:$AE$19,AG$10,FALSE),IF($E35="Business As Usual",VLOOKUP($D35,'Business As Usual'!$A$1:$AE$19,AG$10,FALSE),IF($E35="Bespoke",VLOOKUP($C35,$C$41:$AH$61,AG$37,FALSE))))))))*(1-'High Level'!$F42))))))))</f>
        <v>0.94612426418718354</v>
      </c>
      <c r="AH35" s="23">
        <f>(((((((IF($E35=2050,VLOOKUP($D35,'2050'!$A$1:$AE$19,AH$10,FALSE),IF($E35=2045,VLOOKUP($D35,'2045'!$A$1:$AE$19,AH$10,FALSE),IF($E35=2040,VLOOKUP($D35,'2040'!$A$1:$AE$19,AH$10,FALSE),IF($E35=2035,VLOOKUP($D35,'2035'!$A$1:$AE$19,AH$10,FALSE),IF($E35=2030,VLOOKUP($D35,'2030'!$A$1:$AE$19,AH$10,FALSE),IF($E35="Business As Usual",VLOOKUP($D35,'Business As Usual'!$A$1:$AE$19,AH$10,FALSE),IF($E35="Bespoke",VLOOKUP($C35,$C$41:$AH$61,AH$37,FALSE))))))))*(1-'High Level'!$F42))))))))</f>
        <v>0.94623525695853528</v>
      </c>
    </row>
    <row r="36" spans="2:34" s="1" customFormat="1" hidden="1" x14ac:dyDescent="0.35">
      <c r="B36" s="18">
        <v>3</v>
      </c>
      <c r="C36" s="18" t="s">
        <v>27</v>
      </c>
      <c r="D36" s="18" t="s">
        <v>660</v>
      </c>
      <c r="E36" s="38">
        <v>2050</v>
      </c>
      <c r="F36" s="23">
        <f>(((((((IF($E36=2050,VLOOKUP($D36,'2050'!$A$1:$AE$19,F$10,FALSE),IF($E36=2045,VLOOKUP($D36,'2045'!$A$1:$AE$19,F$10,FALSE),IF($E36=2040,VLOOKUP($D36,'2040'!$A$1:$AE$19,F$10,FALSE),IF($E36=2035,VLOOKUP($D36,'2035'!$A$1:$AE$19,F$10,FALSE),IF($E36=2030,VLOOKUP($D36,'2030'!$A$1:$AE$19,F$10,FALSE),IF($E36="Business As Usual",VLOOKUP($D36,'Business As Usual'!$A$1:$AE$19,F$10,FALSE),IF($E36="Bespoke",VLOOKUP($C36,$C$41:$AH$61,F$37,FALSE))))))))*(1-'High Level'!$F43))))))))</f>
        <v>2.4937114625805494E-2</v>
      </c>
      <c r="G36" s="23">
        <f>(((((((IF($E36=2050,VLOOKUP($D36,'2050'!$A$1:$AE$19,G$10,FALSE),IF($E36=2045,VLOOKUP($D36,'2045'!$A$1:$AE$19,G$10,FALSE),IF($E36=2040,VLOOKUP($D36,'2040'!$A$1:$AE$19,G$10,FALSE),IF($E36=2035,VLOOKUP($D36,'2035'!$A$1:$AE$19,G$10,FALSE),IF($E36=2030,VLOOKUP($D36,'2030'!$A$1:$AE$19,G$10,FALSE),IF($E36="Business As Usual",VLOOKUP($D36,'Business As Usual'!$A$1:$AE$19,G$10,FALSE),IF($E36="Bespoke",VLOOKUP($C36,$C$41:$AH$61,G$37,FALSE))))))))*(1-'High Level'!$F43))))))))</f>
        <v>5.555906430406235E-2</v>
      </c>
      <c r="H36" s="23">
        <f>(((((((IF($E36=2050,VLOOKUP($D36,'2050'!$A$1:$AE$19,H$10,FALSE),IF($E36=2045,VLOOKUP($D36,'2045'!$A$1:$AE$19,H$10,FALSE),IF($E36=2040,VLOOKUP($D36,'2040'!$A$1:$AE$19,H$10,FALSE),IF($E36=2035,VLOOKUP($D36,'2035'!$A$1:$AE$19,H$10,FALSE),IF($E36=2030,VLOOKUP($D36,'2030'!$A$1:$AE$19,H$10,FALSE),IF($E36="Business As Usual",VLOOKUP($D36,'Business As Usual'!$A$1:$AE$19,H$10,FALSE),IF($E36="Bespoke",VLOOKUP($C36,$C$41:$AH$61,H$37,FALSE))))))))*(1-'High Level'!$F43))))))))</f>
        <v>8.3225187026505859E-2</v>
      </c>
      <c r="I36" s="23">
        <f>(((((((IF($E36=2050,VLOOKUP($D36,'2050'!$A$1:$AE$19,I$10,FALSE),IF($E36=2045,VLOOKUP($D36,'2045'!$A$1:$AE$19,I$10,FALSE),IF($E36=2040,VLOOKUP($D36,'2040'!$A$1:$AE$19,I$10,FALSE),IF($E36=2035,VLOOKUP($D36,'2035'!$A$1:$AE$19,I$10,FALSE),IF($E36=2030,VLOOKUP($D36,'2030'!$A$1:$AE$19,I$10,FALSE),IF($E36="Business As Usual",VLOOKUP($D36,'Business As Usual'!$A$1:$AE$19,I$10,FALSE),IF($E36="Bespoke",VLOOKUP($C36,$C$41:$AH$61,I$37,FALSE))))))))*(1-'High Level'!$F43))))))))</f>
        <v>0.11412610014230627</v>
      </c>
      <c r="J36" s="23">
        <f>(((((((IF($E36=2050,VLOOKUP($D36,'2050'!$A$1:$AE$19,J$10,FALSE),IF($E36=2045,VLOOKUP($D36,'2045'!$A$1:$AE$19,J$10,FALSE),IF($E36=2040,VLOOKUP($D36,'2040'!$A$1:$AE$19,J$10,FALSE),IF($E36=2035,VLOOKUP($D36,'2035'!$A$1:$AE$19,J$10,FALSE),IF($E36=2030,VLOOKUP($D36,'2030'!$A$1:$AE$19,J$10,FALSE),IF($E36="Business As Usual",VLOOKUP($D36,'Business As Usual'!$A$1:$AE$19,J$10,FALSE),IF($E36="Bespoke",VLOOKUP($C36,$C$41:$AH$61,J$37,FALSE))))))))*(1-'High Level'!$F43))))))))</f>
        <v>0.14996895340737604</v>
      </c>
      <c r="K36" s="23">
        <f>(((((((IF($E36=2050,VLOOKUP($D36,'2050'!$A$1:$AE$19,K$10,FALSE),IF($E36=2045,VLOOKUP($D36,'2045'!$A$1:$AE$19,K$10,FALSE),IF($E36=2040,VLOOKUP($D36,'2040'!$A$1:$AE$19,K$10,FALSE),IF($E36=2035,VLOOKUP($D36,'2035'!$A$1:$AE$19,K$10,FALSE),IF($E36=2030,VLOOKUP($D36,'2030'!$A$1:$AE$19,K$10,FALSE),IF($E36="Business As Usual",VLOOKUP($D36,'Business As Usual'!$A$1:$AE$19,K$10,FALSE),IF($E36="Bespoke",VLOOKUP($C36,$C$41:$AH$61,K$37,FALSE))))))))*(1-'High Level'!$F43))))))))</f>
        <v>0.18882212416688463</v>
      </c>
      <c r="L36" s="23">
        <f>(((((((IF($E36=2050,VLOOKUP($D36,'2050'!$A$1:$AE$19,L$10,FALSE),IF($E36=2045,VLOOKUP($D36,'2045'!$A$1:$AE$19,L$10,FALSE),IF($E36=2040,VLOOKUP($D36,'2040'!$A$1:$AE$19,L$10,FALSE),IF($E36=2035,VLOOKUP($D36,'2035'!$A$1:$AE$19,L$10,FALSE),IF($E36=2030,VLOOKUP($D36,'2030'!$A$1:$AE$19,L$10,FALSE),IF($E36="Business As Usual",VLOOKUP($D36,'Business As Usual'!$A$1:$AE$19,L$10,FALSE),IF($E36="Bespoke",VLOOKUP($C36,$C$41:$AH$61,L$37,FALSE))))))))*(1-'High Level'!$F43))))))))</f>
        <v>0.22722534180507484</v>
      </c>
      <c r="M36" s="23">
        <f>(((((((IF($E36=2050,VLOOKUP($D36,'2050'!$A$1:$AE$19,M$10,FALSE),IF($E36=2045,VLOOKUP($D36,'2045'!$A$1:$AE$19,M$10,FALSE),IF($E36=2040,VLOOKUP($D36,'2040'!$A$1:$AE$19,M$10,FALSE),IF($E36=2035,VLOOKUP($D36,'2035'!$A$1:$AE$19,M$10,FALSE),IF($E36=2030,VLOOKUP($D36,'2030'!$A$1:$AE$19,M$10,FALSE),IF($E36="Business As Usual",VLOOKUP($D36,'Business As Usual'!$A$1:$AE$19,M$10,FALSE),IF($E36="Bespoke",VLOOKUP($C36,$C$41:$AH$61,M$37,FALSE))))))))*(1-'High Level'!$F43))))))))</f>
        <v>0.26984065221778902</v>
      </c>
      <c r="N36" s="23">
        <f>(((((((IF($E36=2050,VLOOKUP($D36,'2050'!$A$1:$AE$19,N$10,FALSE),IF($E36=2045,VLOOKUP($D36,'2045'!$A$1:$AE$19,N$10,FALSE),IF($E36=2040,VLOOKUP($D36,'2040'!$A$1:$AE$19,N$10,FALSE),IF($E36=2035,VLOOKUP($D36,'2035'!$A$1:$AE$19,N$10,FALSE),IF($E36=2030,VLOOKUP($D36,'2030'!$A$1:$AE$19,N$10,FALSE),IF($E36="Business As Usual",VLOOKUP($D36,'Business As Usual'!$A$1:$AE$19,N$10,FALSE),IF($E36="Bespoke",VLOOKUP($C36,$C$41:$AH$61,N$37,FALSE))))))))*(1-'High Level'!$F43))))))))</f>
        <v>0.31287541543929004</v>
      </c>
      <c r="O36" s="23">
        <f>(((((((IF($E36=2050,VLOOKUP($D36,'2050'!$A$1:$AE$19,O$10,FALSE),IF($E36=2045,VLOOKUP($D36,'2045'!$A$1:$AE$19,O$10,FALSE),IF($E36=2040,VLOOKUP($D36,'2040'!$A$1:$AE$19,O$10,FALSE),IF($E36=2035,VLOOKUP($D36,'2035'!$A$1:$AE$19,O$10,FALSE),IF($E36=2030,VLOOKUP($D36,'2030'!$A$1:$AE$19,O$10,FALSE),IF($E36="Business As Usual",VLOOKUP($D36,'Business As Usual'!$A$1:$AE$19,O$10,FALSE),IF($E36="Bespoke",VLOOKUP($C36,$C$41:$AH$61,O$37,FALSE))))))))*(1-'High Level'!$F43))))))))</f>
        <v>0.34072746359385309</v>
      </c>
      <c r="P36" s="23">
        <f>(((((((IF($E36=2050,VLOOKUP($D36,'2050'!$A$1:$AE$19,P$10,FALSE),IF($E36=2045,VLOOKUP($D36,'2045'!$A$1:$AE$19,P$10,FALSE),IF($E36=2040,VLOOKUP($D36,'2040'!$A$1:$AE$19,P$10,FALSE),IF($E36=2035,VLOOKUP($D36,'2035'!$A$1:$AE$19,P$10,FALSE),IF($E36=2030,VLOOKUP($D36,'2030'!$A$1:$AE$19,P$10,FALSE),IF($E36="Business As Usual",VLOOKUP($D36,'Business As Usual'!$A$1:$AE$19,P$10,FALSE),IF($E36="Bespoke",VLOOKUP($C36,$C$41:$AH$61,P$37,FALSE))))))))*(1-'High Level'!$F43))))))))</f>
        <v>0.3693368013150094</v>
      </c>
      <c r="Q36" s="23">
        <f>(((((((IF($E36=2050,VLOOKUP($D36,'2050'!$A$1:$AE$19,Q$10,FALSE),IF($E36=2045,VLOOKUP($D36,'2045'!$A$1:$AE$19,Q$10,FALSE),IF($E36=2040,VLOOKUP($D36,'2040'!$A$1:$AE$19,Q$10,FALSE),IF($E36=2035,VLOOKUP($D36,'2035'!$A$1:$AE$19,Q$10,FALSE),IF($E36=2030,VLOOKUP($D36,'2030'!$A$1:$AE$19,Q$10,FALSE),IF($E36="Business As Usual",VLOOKUP($D36,'Business As Usual'!$A$1:$AE$19,Q$10,FALSE),IF($E36="Bespoke",VLOOKUP($C36,$C$41:$AH$61,Q$37,FALSE))))))))*(1-'High Level'!$F43))))))))</f>
        <v>0.40825022194320287</v>
      </c>
      <c r="R36" s="23">
        <f>(((((((IF($E36=2050,VLOOKUP($D36,'2050'!$A$1:$AE$19,R$10,FALSE),IF($E36=2045,VLOOKUP($D36,'2045'!$A$1:$AE$19,R$10,FALSE),IF($E36=2040,VLOOKUP($D36,'2040'!$A$1:$AE$19,R$10,FALSE),IF($E36=2035,VLOOKUP($D36,'2035'!$A$1:$AE$19,R$10,FALSE),IF($E36=2030,VLOOKUP($D36,'2030'!$A$1:$AE$19,R$10,FALSE),IF($E36="Business As Usual",VLOOKUP($D36,'Business As Usual'!$A$1:$AE$19,R$10,FALSE),IF($E36="Bespoke",VLOOKUP($C36,$C$41:$AH$61,R$37,FALSE))))))))*(1-'High Level'!$F43))))))))</f>
        <v>0.45744184155731871</v>
      </c>
      <c r="S36" s="23">
        <f>(((((((IF($E36=2050,VLOOKUP($D36,'2050'!$A$1:$AE$19,S$10,FALSE),IF($E36=2045,VLOOKUP($D36,'2045'!$A$1:$AE$19,S$10,FALSE),IF($E36=2040,VLOOKUP($D36,'2040'!$A$1:$AE$19,S$10,FALSE),IF($E36=2035,VLOOKUP($D36,'2035'!$A$1:$AE$19,S$10,FALSE),IF($E36=2030,VLOOKUP($D36,'2030'!$A$1:$AE$19,S$10,FALSE),IF($E36="Business As Usual",VLOOKUP($D36,'Business As Usual'!$A$1:$AE$19,S$10,FALSE),IF($E36="Bespoke",VLOOKUP($C36,$C$41:$AH$61,S$37,FALSE))))))))*(1-'High Level'!$F43))))))))</f>
        <v>0.50601995665745447</v>
      </c>
      <c r="T36" s="23">
        <f>(((((((IF($E36=2050,VLOOKUP($D36,'2050'!$A$1:$AE$19,T$10,FALSE),IF($E36=2045,VLOOKUP($D36,'2045'!$A$1:$AE$19,T$10,FALSE),IF($E36=2040,VLOOKUP($D36,'2040'!$A$1:$AE$19,T$10,FALSE),IF($E36=2035,VLOOKUP($D36,'2035'!$A$1:$AE$19,T$10,FALSE),IF($E36=2030,VLOOKUP($D36,'2030'!$A$1:$AE$19,T$10,FALSE),IF($E36="Business As Usual",VLOOKUP($D36,'Business As Usual'!$A$1:$AE$19,T$10,FALSE),IF($E36="Bespoke",VLOOKUP($C36,$C$41:$AH$61,T$37,FALSE))))))))*(1-'High Level'!$F43))))))))</f>
        <v>0.55304164568386294</v>
      </c>
      <c r="U36" s="23">
        <f>(((((((IF($E36=2050,VLOOKUP($D36,'2050'!$A$1:$AE$19,U$10,FALSE),IF($E36=2045,VLOOKUP($D36,'2045'!$A$1:$AE$19,U$10,FALSE),IF($E36=2040,VLOOKUP($D36,'2040'!$A$1:$AE$19,U$10,FALSE),IF($E36=2035,VLOOKUP($D36,'2035'!$A$1:$AE$19,U$10,FALSE),IF($E36=2030,VLOOKUP($D36,'2030'!$A$1:$AE$19,U$10,FALSE),IF($E36="Business As Usual",VLOOKUP($D36,'Business As Usual'!$A$1:$AE$19,U$10,FALSE),IF($E36="Bespoke",VLOOKUP($C36,$C$41:$AH$61,U$37,FALSE))))))))*(1-'High Level'!$F43))))))))</f>
        <v>0.59826572539764622</v>
      </c>
      <c r="V36" s="23">
        <f>(((((((IF($E36=2050,VLOOKUP($D36,'2050'!$A$1:$AE$19,V$10,FALSE),IF($E36=2045,VLOOKUP($D36,'2045'!$A$1:$AE$19,V$10,FALSE),IF($E36=2040,VLOOKUP($D36,'2040'!$A$1:$AE$19,V$10,FALSE),IF($E36=2035,VLOOKUP($D36,'2035'!$A$1:$AE$19,V$10,FALSE),IF($E36=2030,VLOOKUP($D36,'2030'!$A$1:$AE$19,V$10,FALSE),IF($E36="Business As Usual",VLOOKUP($D36,'Business As Usual'!$A$1:$AE$19,V$10,FALSE),IF($E36="Bespoke",VLOOKUP($C36,$C$41:$AH$61,V$37,FALSE))))))))*(1-'High Level'!$F43))))))))</f>
        <v>0.64251025500803627</v>
      </c>
      <c r="W36" s="23">
        <f>(((((((IF($E36=2050,VLOOKUP($D36,'2050'!$A$1:$AE$19,W$10,FALSE),IF($E36=2045,VLOOKUP($D36,'2045'!$A$1:$AE$19,W$10,FALSE),IF($E36=2040,VLOOKUP($D36,'2040'!$A$1:$AE$19,W$10,FALSE),IF($E36=2035,VLOOKUP($D36,'2035'!$A$1:$AE$19,W$10,FALSE),IF($E36=2030,VLOOKUP($D36,'2030'!$A$1:$AE$19,W$10,FALSE),IF($E36="Business As Usual",VLOOKUP($D36,'Business As Usual'!$A$1:$AE$19,W$10,FALSE),IF($E36="Bespoke",VLOOKUP($C36,$C$41:$AH$61,W$37,FALSE))))))))*(1-'High Level'!$F43))))))))</f>
        <v>0.68581261310130814</v>
      </c>
      <c r="X36" s="23">
        <f>(((((((IF($E36=2050,VLOOKUP($D36,'2050'!$A$1:$AE$19,X$10,FALSE),IF($E36=2045,VLOOKUP($D36,'2045'!$A$1:$AE$19,X$10,FALSE),IF($E36=2040,VLOOKUP($D36,'2040'!$A$1:$AE$19,X$10,FALSE),IF($E36=2035,VLOOKUP($D36,'2035'!$A$1:$AE$19,X$10,FALSE),IF($E36=2030,VLOOKUP($D36,'2030'!$A$1:$AE$19,X$10,FALSE),IF($E36="Business As Usual",VLOOKUP($D36,'Business As Usual'!$A$1:$AE$19,X$10,FALSE),IF($E36="Bespoke",VLOOKUP($C36,$C$41:$AH$61,X$37,FALSE))))))))*(1-'High Level'!$F43))))))))</f>
        <v>0.72974221386597959</v>
      </c>
      <c r="Y36" s="23">
        <f>(((((((IF($E36=2050,VLOOKUP($D36,'2050'!$A$1:$AE$19,Y$10,FALSE),IF($E36=2045,VLOOKUP($D36,'2045'!$A$1:$AE$19,Y$10,FALSE),IF($E36=2040,VLOOKUP($D36,'2040'!$A$1:$AE$19,Y$10,FALSE),IF($E36=2035,VLOOKUP($D36,'2035'!$A$1:$AE$19,Y$10,FALSE),IF($E36=2030,VLOOKUP($D36,'2030'!$A$1:$AE$19,Y$10,FALSE),IF($E36="Business As Usual",VLOOKUP($D36,'Business As Usual'!$A$1:$AE$19,Y$10,FALSE),IF($E36="Bespoke",VLOOKUP($C36,$C$41:$AH$61,Y$37,FALSE))))))))*(1-'High Level'!$F43))))))))</f>
        <v>0.77280056318932977</v>
      </c>
      <c r="Z36" s="23">
        <f>(((((((IF($E36=2050,VLOOKUP($D36,'2050'!$A$1:$AE$19,Z$10,FALSE),IF($E36=2045,VLOOKUP($D36,'2045'!$A$1:$AE$19,Z$10,FALSE),IF($E36=2040,VLOOKUP($D36,'2040'!$A$1:$AE$19,Z$10,FALSE),IF($E36=2035,VLOOKUP($D36,'2035'!$A$1:$AE$19,Z$10,FALSE),IF($E36=2030,VLOOKUP($D36,'2030'!$A$1:$AE$19,Z$10,FALSE),IF($E36="Business As Usual",VLOOKUP($D36,'Business As Usual'!$A$1:$AE$19,Z$10,FALSE),IF($E36="Bespoke",VLOOKUP($C36,$C$41:$AH$61,Z$37,FALSE))))))))*(1-'High Level'!$F43))))))))</f>
        <v>0.81109588375334574</v>
      </c>
      <c r="AA36" s="23">
        <f>(((((((IF($E36=2050,VLOOKUP($D36,'2050'!$A$1:$AE$19,AA$10,FALSE),IF($E36=2045,VLOOKUP($D36,'2045'!$A$1:$AE$19,AA$10,FALSE),IF($E36=2040,VLOOKUP($D36,'2040'!$A$1:$AE$19,AA$10,FALSE),IF($E36=2035,VLOOKUP($D36,'2035'!$A$1:$AE$19,AA$10,FALSE),IF($E36=2030,VLOOKUP($D36,'2030'!$A$1:$AE$19,AA$10,FALSE),IF($E36="Business As Usual",VLOOKUP($D36,'Business As Usual'!$A$1:$AE$19,AA$10,FALSE),IF($E36="Bespoke",VLOOKUP($C36,$C$41:$AH$61,AA$37,FALSE))))))))*(1-'High Level'!$F43))))))))</f>
        <v>0.84622093274711407</v>
      </c>
      <c r="AB36" s="23">
        <f>(((((((IF($E36=2050,VLOOKUP($D36,'2050'!$A$1:$AE$19,AB$10,FALSE),IF($E36=2045,VLOOKUP($D36,'2045'!$A$1:$AE$19,AB$10,FALSE),IF($E36=2040,VLOOKUP($D36,'2040'!$A$1:$AE$19,AB$10,FALSE),IF($E36=2035,VLOOKUP($D36,'2035'!$A$1:$AE$19,AB$10,FALSE),IF($E36=2030,VLOOKUP($D36,'2030'!$A$1:$AE$19,AB$10,FALSE),IF($E36="Business As Usual",VLOOKUP($D36,'Business As Usual'!$A$1:$AE$19,AB$10,FALSE),IF($E36="Bespoke",VLOOKUP($C36,$C$41:$AH$61,AB$37,FALSE))))))))*(1-'High Level'!$F43))))))))</f>
        <v>0.88048966419717967</v>
      </c>
      <c r="AC36" s="23">
        <f>(((((((IF($E36=2050,VLOOKUP($D36,'2050'!$A$1:$AE$19,AC$10,FALSE),IF($E36=2045,VLOOKUP($D36,'2045'!$A$1:$AE$19,AC$10,FALSE),IF($E36=2040,VLOOKUP($D36,'2040'!$A$1:$AE$19,AC$10,FALSE),IF($E36=2035,VLOOKUP($D36,'2035'!$A$1:$AE$19,AC$10,FALSE),IF($E36=2030,VLOOKUP($D36,'2030'!$A$1:$AE$19,AC$10,FALSE),IF($E36="Business As Usual",VLOOKUP($D36,'Business As Usual'!$A$1:$AE$19,AC$10,FALSE),IF($E36="Bespoke",VLOOKUP($C36,$C$41:$AH$61,AC$37,FALSE))))))))*(1-'High Level'!$F43))))))))</f>
        <v>0.90473560333637038</v>
      </c>
      <c r="AD36" s="23">
        <f>(((((((IF($E36=2050,VLOOKUP($D36,'2050'!$A$1:$AE$19,AD$10,FALSE),IF($E36=2045,VLOOKUP($D36,'2045'!$A$1:$AE$19,AD$10,FALSE),IF($E36=2040,VLOOKUP($D36,'2040'!$A$1:$AE$19,AD$10,FALSE),IF($E36=2035,VLOOKUP($D36,'2035'!$A$1:$AE$19,AD$10,FALSE),IF($E36=2030,VLOOKUP($D36,'2030'!$A$1:$AE$19,AD$10,FALSE),IF($E36="Business As Usual",VLOOKUP($D36,'Business As Usual'!$A$1:$AE$19,AD$10,FALSE),IF($E36="Bespoke",VLOOKUP($C36,$C$41:$AH$61,AD$37,FALSE))))))))*(1-'High Level'!$F43))))))))</f>
        <v>0.92398813998160378</v>
      </c>
      <c r="AE36" s="23">
        <f>(((((((IF($E36=2050,VLOOKUP($D36,'2050'!$A$1:$AE$19,AE$10,FALSE),IF($E36=2045,VLOOKUP($D36,'2045'!$A$1:$AE$19,AE$10,FALSE),IF($E36=2040,VLOOKUP($D36,'2040'!$A$1:$AE$19,AE$10,FALSE),IF($E36=2035,VLOOKUP($D36,'2035'!$A$1:$AE$19,AE$10,FALSE),IF($E36=2030,VLOOKUP($D36,'2030'!$A$1:$AE$19,AE$10,FALSE),IF($E36="Business As Usual",VLOOKUP($D36,'Business As Usual'!$A$1:$AE$19,AE$10,FALSE),IF($E36="Bespoke",VLOOKUP($C36,$C$41:$AH$61,AE$37,FALSE))))))))*(1-'High Level'!$F43))))))))</f>
        <v>0.94309871837848491</v>
      </c>
      <c r="AF36" s="23">
        <f>(((((((IF($E36=2050,VLOOKUP($D36,'2050'!$A$1:$AE$19,AF$10,FALSE),IF($E36=2045,VLOOKUP($D36,'2045'!$A$1:$AE$19,AF$10,FALSE),IF($E36=2040,VLOOKUP($D36,'2040'!$A$1:$AE$19,AF$10,FALSE),IF($E36=2035,VLOOKUP($D36,'2035'!$A$1:$AE$19,AF$10,FALSE),IF($E36=2030,VLOOKUP($D36,'2030'!$A$1:$AE$19,AF$10,FALSE),IF($E36="Business As Usual",VLOOKUP($D36,'Business As Usual'!$A$1:$AE$19,AF$10,FALSE),IF($E36="Bespoke",VLOOKUP($C36,$C$41:$AH$61,AF$37,FALSE))))))))*(1-'High Level'!$F43))))))))</f>
        <v>0.94462589358997551</v>
      </c>
      <c r="AG36" s="23">
        <f>(((((((IF($E36=2050,VLOOKUP($D36,'2050'!$A$1:$AE$19,AG$10,FALSE),IF($E36=2045,VLOOKUP($D36,'2045'!$A$1:$AE$19,AG$10,FALSE),IF($E36=2040,VLOOKUP($D36,'2040'!$A$1:$AE$19,AG$10,FALSE),IF($E36=2035,VLOOKUP($D36,'2035'!$A$1:$AE$19,AG$10,FALSE),IF($E36=2030,VLOOKUP($D36,'2030'!$A$1:$AE$19,AG$10,FALSE),IF($E36="Business As Usual",VLOOKUP($D36,'Business As Usual'!$A$1:$AE$19,AG$10,FALSE),IF($E36="Bespoke",VLOOKUP($C36,$C$41:$AH$61,AG$37,FALSE))))))))*(1-'High Level'!$F43))))))))</f>
        <v>0.94612426418718354</v>
      </c>
      <c r="AH36" s="23">
        <f>(((((((IF($E36=2050,VLOOKUP($D36,'2050'!$A$1:$AE$19,AH$10,FALSE),IF($E36=2045,VLOOKUP($D36,'2045'!$A$1:$AE$19,AH$10,FALSE),IF($E36=2040,VLOOKUP($D36,'2040'!$A$1:$AE$19,AH$10,FALSE),IF($E36=2035,VLOOKUP($D36,'2035'!$A$1:$AE$19,AH$10,FALSE),IF($E36=2030,VLOOKUP($D36,'2030'!$A$1:$AE$19,AH$10,FALSE),IF($E36="Business As Usual",VLOOKUP($D36,'Business As Usual'!$A$1:$AE$19,AH$10,FALSE),IF($E36="Bespoke",VLOOKUP($C36,$C$41:$AH$61,AH$37,FALSE))))))))*(1-'High Level'!$F43))))))))</f>
        <v>0.94623525695853528</v>
      </c>
    </row>
    <row r="37" spans="2:34" s="1" customFormat="1" x14ac:dyDescent="0.35">
      <c r="F37" s="25">
        <v>4</v>
      </c>
      <c r="G37" s="25">
        <f>F37+1</f>
        <v>5</v>
      </c>
      <c r="H37" s="25">
        <f t="shared" ref="H37:AH37" si="5">G37+1</f>
        <v>6</v>
      </c>
      <c r="I37" s="25">
        <f t="shared" si="5"/>
        <v>7</v>
      </c>
      <c r="J37" s="25">
        <f t="shared" si="5"/>
        <v>8</v>
      </c>
      <c r="K37" s="25">
        <f t="shared" si="5"/>
        <v>9</v>
      </c>
      <c r="L37" s="25">
        <f t="shared" si="5"/>
        <v>10</v>
      </c>
      <c r="M37" s="25">
        <f t="shared" si="5"/>
        <v>11</v>
      </c>
      <c r="N37" s="25">
        <f t="shared" si="5"/>
        <v>12</v>
      </c>
      <c r="O37" s="25">
        <f t="shared" si="5"/>
        <v>13</v>
      </c>
      <c r="P37" s="25">
        <f t="shared" si="5"/>
        <v>14</v>
      </c>
      <c r="Q37" s="25">
        <f t="shared" si="5"/>
        <v>15</v>
      </c>
      <c r="R37" s="25">
        <f t="shared" si="5"/>
        <v>16</v>
      </c>
      <c r="S37" s="25">
        <f t="shared" si="5"/>
        <v>17</v>
      </c>
      <c r="T37" s="25">
        <f t="shared" si="5"/>
        <v>18</v>
      </c>
      <c r="U37" s="25">
        <f t="shared" si="5"/>
        <v>19</v>
      </c>
      <c r="V37" s="25">
        <f t="shared" si="5"/>
        <v>20</v>
      </c>
      <c r="W37" s="25">
        <f t="shared" si="5"/>
        <v>21</v>
      </c>
      <c r="X37" s="25">
        <f t="shared" si="5"/>
        <v>22</v>
      </c>
      <c r="Y37" s="25">
        <f t="shared" si="5"/>
        <v>23</v>
      </c>
      <c r="Z37" s="25">
        <f t="shared" si="5"/>
        <v>24</v>
      </c>
      <c r="AA37" s="25">
        <f t="shared" si="5"/>
        <v>25</v>
      </c>
      <c r="AB37" s="25">
        <f t="shared" si="5"/>
        <v>26</v>
      </c>
      <c r="AC37" s="25">
        <f t="shared" si="5"/>
        <v>27</v>
      </c>
      <c r="AD37" s="25">
        <f t="shared" si="5"/>
        <v>28</v>
      </c>
      <c r="AE37" s="25">
        <f t="shared" si="5"/>
        <v>29</v>
      </c>
      <c r="AF37" s="25">
        <f t="shared" si="5"/>
        <v>30</v>
      </c>
      <c r="AG37" s="25">
        <f t="shared" si="5"/>
        <v>31</v>
      </c>
      <c r="AH37" s="25">
        <f t="shared" si="5"/>
        <v>32</v>
      </c>
    </row>
    <row r="38" spans="2:34" s="1" customFormat="1" ht="18" customHeight="1" x14ac:dyDescent="0.35">
      <c r="B38" s="208" t="s">
        <v>812</v>
      </c>
      <c r="C38" s="208"/>
      <c r="D38" s="208"/>
      <c r="E38" s="208"/>
      <c r="F38" s="208"/>
      <c r="G38" s="208"/>
      <c r="H38" s="208"/>
      <c r="I38" s="208"/>
      <c r="J38" s="208"/>
      <c r="K38" s="208"/>
    </row>
    <row r="39" spans="2:34" s="1" customFormat="1" ht="45.5" customHeight="1" x14ac:dyDescent="0.35">
      <c r="B39" s="207" t="s">
        <v>825</v>
      </c>
      <c r="C39" s="207"/>
      <c r="D39" s="207"/>
      <c r="E39" s="207"/>
      <c r="F39" s="207"/>
      <c r="G39" s="207"/>
      <c r="H39" s="207"/>
      <c r="I39" s="207"/>
      <c r="J39" s="207"/>
      <c r="K39" s="207"/>
    </row>
    <row r="40" spans="2:34" s="1" customFormat="1" x14ac:dyDescent="0.35">
      <c r="B40" s="8" t="s">
        <v>4</v>
      </c>
      <c r="C40" s="8" t="s">
        <v>5</v>
      </c>
      <c r="D40" s="8" t="s">
        <v>664</v>
      </c>
      <c r="E40" s="8"/>
      <c r="F40" s="8">
        <v>2022</v>
      </c>
      <c r="G40" s="8">
        <v>2023</v>
      </c>
      <c r="H40" s="8">
        <v>2024</v>
      </c>
      <c r="I40" s="8">
        <v>2025</v>
      </c>
      <c r="J40" s="8">
        <v>2026</v>
      </c>
      <c r="K40" s="8">
        <v>2027</v>
      </c>
      <c r="L40" s="8">
        <v>2028</v>
      </c>
      <c r="M40" s="8">
        <v>2029</v>
      </c>
      <c r="N40" s="8">
        <v>2030</v>
      </c>
      <c r="O40" s="8">
        <v>2031</v>
      </c>
      <c r="P40" s="8">
        <v>2032</v>
      </c>
      <c r="Q40" s="8">
        <v>2033</v>
      </c>
      <c r="R40" s="8">
        <v>2034</v>
      </c>
      <c r="S40" s="8">
        <v>2035</v>
      </c>
      <c r="T40" s="8">
        <v>2036</v>
      </c>
      <c r="U40" s="8">
        <v>2037</v>
      </c>
      <c r="V40" s="8">
        <v>2038</v>
      </c>
      <c r="W40" s="8">
        <v>2039</v>
      </c>
      <c r="X40" s="8">
        <v>2040</v>
      </c>
      <c r="Y40" s="8">
        <v>2041</v>
      </c>
      <c r="Z40" s="8">
        <v>2042</v>
      </c>
      <c r="AA40" s="8">
        <v>2043</v>
      </c>
      <c r="AB40" s="8">
        <v>2044</v>
      </c>
      <c r="AC40" s="8">
        <v>2045</v>
      </c>
      <c r="AD40" s="8">
        <v>2046</v>
      </c>
      <c r="AE40" s="8">
        <v>2047</v>
      </c>
      <c r="AF40" s="8">
        <v>2048</v>
      </c>
      <c r="AG40" s="8">
        <v>2049</v>
      </c>
      <c r="AH40" s="8">
        <v>2050</v>
      </c>
    </row>
    <row r="41" spans="2:34" s="1" customFormat="1" x14ac:dyDescent="0.35">
      <c r="B41" s="18">
        <v>1</v>
      </c>
      <c r="C41" s="18" t="s">
        <v>9</v>
      </c>
      <c r="D41" s="18" t="s">
        <v>692</v>
      </c>
      <c r="E41" s="131"/>
      <c r="F41" s="48">
        <v>0</v>
      </c>
      <c r="G41" s="48">
        <v>0</v>
      </c>
      <c r="H41" s="48">
        <v>0</v>
      </c>
      <c r="I41" s="48">
        <v>0</v>
      </c>
      <c r="J41" s="48">
        <v>0</v>
      </c>
      <c r="K41" s="48">
        <v>0</v>
      </c>
      <c r="L41" s="48">
        <v>0</v>
      </c>
      <c r="M41" s="48">
        <v>0</v>
      </c>
      <c r="N41" s="48">
        <v>0</v>
      </c>
      <c r="O41" s="48">
        <v>0</v>
      </c>
      <c r="P41" s="48">
        <v>0</v>
      </c>
      <c r="Q41" s="48">
        <v>0</v>
      </c>
      <c r="R41" s="48">
        <v>0</v>
      </c>
      <c r="S41" s="48">
        <v>0</v>
      </c>
      <c r="T41" s="48">
        <v>0</v>
      </c>
      <c r="U41" s="48">
        <v>0</v>
      </c>
      <c r="V41" s="48">
        <v>0</v>
      </c>
      <c r="W41" s="48">
        <v>0</v>
      </c>
      <c r="X41" s="48">
        <v>0</v>
      </c>
      <c r="Y41" s="48">
        <v>0</v>
      </c>
      <c r="Z41" s="48">
        <v>0</v>
      </c>
      <c r="AA41" s="48">
        <v>0</v>
      </c>
      <c r="AB41" s="48">
        <v>0</v>
      </c>
      <c r="AC41" s="48">
        <v>0</v>
      </c>
      <c r="AD41" s="48">
        <v>0</v>
      </c>
      <c r="AE41" s="48">
        <v>0</v>
      </c>
      <c r="AF41" s="48">
        <v>0</v>
      </c>
      <c r="AG41" s="48">
        <v>0</v>
      </c>
      <c r="AH41" s="48">
        <v>0</v>
      </c>
    </row>
    <row r="42" spans="2:34" s="1" customFormat="1" x14ac:dyDescent="0.35">
      <c r="B42" s="18">
        <v>1</v>
      </c>
      <c r="C42" s="18" t="s">
        <v>10</v>
      </c>
      <c r="D42" s="18" t="s">
        <v>692</v>
      </c>
      <c r="E42" s="131"/>
      <c r="F42" s="48">
        <v>0</v>
      </c>
      <c r="G42" s="48">
        <v>0</v>
      </c>
      <c r="H42" s="48">
        <v>0</v>
      </c>
      <c r="I42" s="48">
        <v>0</v>
      </c>
      <c r="J42" s="48">
        <v>0</v>
      </c>
      <c r="K42" s="48">
        <v>0</v>
      </c>
      <c r="L42" s="48">
        <v>0</v>
      </c>
      <c r="M42" s="48">
        <v>0</v>
      </c>
      <c r="N42" s="48">
        <v>0</v>
      </c>
      <c r="O42" s="48">
        <v>0</v>
      </c>
      <c r="P42" s="48">
        <v>0</v>
      </c>
      <c r="Q42" s="48">
        <v>0</v>
      </c>
      <c r="R42" s="48">
        <v>0</v>
      </c>
      <c r="S42" s="48">
        <v>0</v>
      </c>
      <c r="T42" s="48">
        <v>0</v>
      </c>
      <c r="U42" s="48">
        <v>0</v>
      </c>
      <c r="V42" s="48">
        <v>0</v>
      </c>
      <c r="W42" s="48">
        <v>0</v>
      </c>
      <c r="X42" s="48">
        <v>0</v>
      </c>
      <c r="Y42" s="48">
        <v>0</v>
      </c>
      <c r="Z42" s="48">
        <v>0</v>
      </c>
      <c r="AA42" s="48">
        <v>0</v>
      </c>
      <c r="AB42" s="48">
        <v>0</v>
      </c>
      <c r="AC42" s="48">
        <v>0</v>
      </c>
      <c r="AD42" s="48">
        <v>0</v>
      </c>
      <c r="AE42" s="48">
        <v>0</v>
      </c>
      <c r="AF42" s="48">
        <v>0</v>
      </c>
      <c r="AG42" s="48">
        <v>0</v>
      </c>
      <c r="AH42" s="48">
        <v>0</v>
      </c>
    </row>
    <row r="43" spans="2:34" s="1" customFormat="1" x14ac:dyDescent="0.35">
      <c r="B43" s="18">
        <v>1</v>
      </c>
      <c r="C43" s="18" t="s">
        <v>11</v>
      </c>
      <c r="D43" s="18" t="s">
        <v>692</v>
      </c>
      <c r="E43" s="131"/>
      <c r="F43" s="48">
        <v>0</v>
      </c>
      <c r="G43" s="48">
        <v>0</v>
      </c>
      <c r="H43" s="48">
        <v>0</v>
      </c>
      <c r="I43" s="48">
        <v>0</v>
      </c>
      <c r="J43" s="48">
        <v>0</v>
      </c>
      <c r="K43" s="48">
        <v>0</v>
      </c>
      <c r="L43" s="48">
        <v>0</v>
      </c>
      <c r="M43" s="48">
        <v>0</v>
      </c>
      <c r="N43" s="48">
        <v>0</v>
      </c>
      <c r="O43" s="48">
        <v>0</v>
      </c>
      <c r="P43" s="48">
        <v>0</v>
      </c>
      <c r="Q43" s="48">
        <v>0</v>
      </c>
      <c r="R43" s="48">
        <v>0</v>
      </c>
      <c r="S43" s="48">
        <v>0</v>
      </c>
      <c r="T43" s="48">
        <v>0</v>
      </c>
      <c r="U43" s="48">
        <v>0</v>
      </c>
      <c r="V43" s="48">
        <v>0</v>
      </c>
      <c r="W43" s="48">
        <v>0</v>
      </c>
      <c r="X43" s="48">
        <v>0</v>
      </c>
      <c r="Y43" s="48">
        <v>0</v>
      </c>
      <c r="Z43" s="48">
        <v>0</v>
      </c>
      <c r="AA43" s="48">
        <v>0</v>
      </c>
      <c r="AB43" s="48">
        <v>0</v>
      </c>
      <c r="AC43" s="48">
        <v>0</v>
      </c>
      <c r="AD43" s="48">
        <v>0</v>
      </c>
      <c r="AE43" s="48">
        <v>0</v>
      </c>
      <c r="AF43" s="48">
        <v>0</v>
      </c>
      <c r="AG43" s="48">
        <v>0</v>
      </c>
      <c r="AH43" s="48">
        <v>0</v>
      </c>
    </row>
    <row r="44" spans="2:34" s="1" customFormat="1" x14ac:dyDescent="0.35">
      <c r="B44" s="18">
        <v>1</v>
      </c>
      <c r="C44" s="18" t="s">
        <v>12</v>
      </c>
      <c r="D44" s="18" t="s">
        <v>692</v>
      </c>
      <c r="E44" s="131"/>
      <c r="F44" s="48">
        <v>0</v>
      </c>
      <c r="G44" s="48">
        <v>0</v>
      </c>
      <c r="H44" s="48">
        <v>0</v>
      </c>
      <c r="I44" s="48">
        <v>0</v>
      </c>
      <c r="J44" s="48">
        <v>0</v>
      </c>
      <c r="K44" s="48">
        <v>0</v>
      </c>
      <c r="L44" s="48">
        <v>0</v>
      </c>
      <c r="M44" s="48">
        <v>0</v>
      </c>
      <c r="N44" s="48">
        <v>0</v>
      </c>
      <c r="O44" s="48">
        <v>0</v>
      </c>
      <c r="P44" s="48">
        <v>0</v>
      </c>
      <c r="Q44" s="48">
        <v>0</v>
      </c>
      <c r="R44" s="48">
        <v>0</v>
      </c>
      <c r="S44" s="48">
        <v>0</v>
      </c>
      <c r="T44" s="48">
        <v>0</v>
      </c>
      <c r="U44" s="48">
        <v>0</v>
      </c>
      <c r="V44" s="48">
        <v>0</v>
      </c>
      <c r="W44" s="48">
        <v>0</v>
      </c>
      <c r="X44" s="48">
        <v>0</v>
      </c>
      <c r="Y44" s="48">
        <v>0</v>
      </c>
      <c r="Z44" s="48">
        <v>0</v>
      </c>
      <c r="AA44" s="48">
        <v>0</v>
      </c>
      <c r="AB44" s="48">
        <v>0</v>
      </c>
      <c r="AC44" s="48">
        <v>0</v>
      </c>
      <c r="AD44" s="48">
        <v>0</v>
      </c>
      <c r="AE44" s="48">
        <v>0</v>
      </c>
      <c r="AF44" s="48">
        <v>0</v>
      </c>
      <c r="AG44" s="48">
        <v>0</v>
      </c>
      <c r="AH44" s="48">
        <v>0</v>
      </c>
    </row>
    <row r="45" spans="2:34" s="1" customFormat="1" x14ac:dyDescent="0.35">
      <c r="B45" s="18">
        <v>1</v>
      </c>
      <c r="C45" s="18" t="s">
        <v>13</v>
      </c>
      <c r="D45" s="18" t="s">
        <v>692</v>
      </c>
      <c r="E45" s="131"/>
      <c r="F45" s="48">
        <v>0</v>
      </c>
      <c r="G45" s="48">
        <v>0</v>
      </c>
      <c r="H45" s="48">
        <v>0</v>
      </c>
      <c r="I45" s="48">
        <v>0</v>
      </c>
      <c r="J45" s="48">
        <v>0</v>
      </c>
      <c r="K45" s="48">
        <v>0</v>
      </c>
      <c r="L45" s="48">
        <v>0</v>
      </c>
      <c r="M45" s="48">
        <v>0</v>
      </c>
      <c r="N45" s="48">
        <v>0</v>
      </c>
      <c r="O45" s="48">
        <v>0</v>
      </c>
      <c r="P45" s="48">
        <v>0</v>
      </c>
      <c r="Q45" s="48">
        <v>0</v>
      </c>
      <c r="R45" s="48">
        <v>0</v>
      </c>
      <c r="S45" s="48">
        <v>0</v>
      </c>
      <c r="T45" s="48">
        <v>0</v>
      </c>
      <c r="U45" s="48">
        <v>0</v>
      </c>
      <c r="V45" s="48">
        <v>0</v>
      </c>
      <c r="W45" s="48">
        <v>0</v>
      </c>
      <c r="X45" s="48">
        <v>0</v>
      </c>
      <c r="Y45" s="48">
        <v>0</v>
      </c>
      <c r="Z45" s="48">
        <v>0</v>
      </c>
      <c r="AA45" s="48">
        <v>0</v>
      </c>
      <c r="AB45" s="48">
        <v>0</v>
      </c>
      <c r="AC45" s="48">
        <v>0</v>
      </c>
      <c r="AD45" s="48">
        <v>0</v>
      </c>
      <c r="AE45" s="48">
        <v>0</v>
      </c>
      <c r="AF45" s="48">
        <v>0</v>
      </c>
      <c r="AG45" s="48">
        <v>0</v>
      </c>
      <c r="AH45" s="48">
        <v>0</v>
      </c>
    </row>
    <row r="46" spans="2:34" s="1" customFormat="1" x14ac:dyDescent="0.35">
      <c r="B46" s="18">
        <v>2</v>
      </c>
      <c r="C46" s="18" t="s">
        <v>14</v>
      </c>
      <c r="D46" s="18" t="s">
        <v>692</v>
      </c>
      <c r="E46" s="131"/>
      <c r="F46" s="48">
        <v>0</v>
      </c>
      <c r="G46" s="48">
        <v>0</v>
      </c>
      <c r="H46" s="48">
        <v>0</v>
      </c>
      <c r="I46" s="48">
        <v>0</v>
      </c>
      <c r="J46" s="48">
        <v>0</v>
      </c>
      <c r="K46" s="48">
        <v>0</v>
      </c>
      <c r="L46" s="48">
        <v>0</v>
      </c>
      <c r="M46" s="48">
        <v>0</v>
      </c>
      <c r="N46" s="48">
        <v>0</v>
      </c>
      <c r="O46" s="48">
        <v>0</v>
      </c>
      <c r="P46" s="48">
        <v>0</v>
      </c>
      <c r="Q46" s="48">
        <v>0</v>
      </c>
      <c r="R46" s="48">
        <v>0</v>
      </c>
      <c r="S46" s="48">
        <v>0</v>
      </c>
      <c r="T46" s="48">
        <v>0</v>
      </c>
      <c r="U46" s="48">
        <v>0</v>
      </c>
      <c r="V46" s="48">
        <v>0</v>
      </c>
      <c r="W46" s="48">
        <v>0</v>
      </c>
      <c r="X46" s="48">
        <v>0</v>
      </c>
      <c r="Y46" s="48">
        <v>0</v>
      </c>
      <c r="Z46" s="48">
        <v>0</v>
      </c>
      <c r="AA46" s="48">
        <v>0</v>
      </c>
      <c r="AB46" s="48">
        <v>0</v>
      </c>
      <c r="AC46" s="48">
        <v>0</v>
      </c>
      <c r="AD46" s="48">
        <v>0</v>
      </c>
      <c r="AE46" s="48">
        <v>0</v>
      </c>
      <c r="AF46" s="48">
        <v>0</v>
      </c>
      <c r="AG46" s="48">
        <v>0</v>
      </c>
      <c r="AH46" s="48">
        <v>0</v>
      </c>
    </row>
    <row r="47" spans="2:34" s="1" customFormat="1" x14ac:dyDescent="0.35">
      <c r="B47" s="18">
        <v>2</v>
      </c>
      <c r="C47" s="18" t="s">
        <v>15</v>
      </c>
      <c r="D47" s="18" t="s">
        <v>692</v>
      </c>
      <c r="E47" s="131"/>
      <c r="F47" s="48">
        <v>0</v>
      </c>
      <c r="G47" s="48">
        <v>0</v>
      </c>
      <c r="H47" s="48">
        <v>0</v>
      </c>
      <c r="I47" s="48">
        <v>0</v>
      </c>
      <c r="J47" s="48">
        <v>0</v>
      </c>
      <c r="K47" s="48">
        <v>0</v>
      </c>
      <c r="L47" s="48">
        <v>0</v>
      </c>
      <c r="M47" s="48">
        <v>0</v>
      </c>
      <c r="N47" s="48">
        <v>0</v>
      </c>
      <c r="O47" s="48">
        <v>0</v>
      </c>
      <c r="P47" s="48">
        <v>0</v>
      </c>
      <c r="Q47" s="48">
        <v>0</v>
      </c>
      <c r="R47" s="48">
        <v>0</v>
      </c>
      <c r="S47" s="48">
        <v>0</v>
      </c>
      <c r="T47" s="48">
        <v>0</v>
      </c>
      <c r="U47" s="48">
        <v>0</v>
      </c>
      <c r="V47" s="48">
        <v>0</v>
      </c>
      <c r="W47" s="48">
        <v>0</v>
      </c>
      <c r="X47" s="48">
        <v>0</v>
      </c>
      <c r="Y47" s="48">
        <v>0</v>
      </c>
      <c r="Z47" s="48">
        <v>0</v>
      </c>
      <c r="AA47" s="48">
        <v>0</v>
      </c>
      <c r="AB47" s="48">
        <v>0</v>
      </c>
      <c r="AC47" s="48">
        <v>0</v>
      </c>
      <c r="AD47" s="48">
        <v>0</v>
      </c>
      <c r="AE47" s="48">
        <v>0</v>
      </c>
      <c r="AF47" s="48">
        <v>0</v>
      </c>
      <c r="AG47" s="48">
        <v>0</v>
      </c>
      <c r="AH47" s="48">
        <v>0</v>
      </c>
    </row>
    <row r="48" spans="2:34" s="1" customFormat="1" x14ac:dyDescent="0.35">
      <c r="B48" s="18">
        <v>2</v>
      </c>
      <c r="C48" s="18" t="s">
        <v>16</v>
      </c>
      <c r="D48" s="18" t="s">
        <v>692</v>
      </c>
      <c r="E48" s="131"/>
      <c r="F48" s="48">
        <v>0</v>
      </c>
      <c r="G48" s="48">
        <v>0</v>
      </c>
      <c r="H48" s="48">
        <v>0</v>
      </c>
      <c r="I48" s="48">
        <v>0</v>
      </c>
      <c r="J48" s="48">
        <v>0</v>
      </c>
      <c r="K48" s="48">
        <v>0</v>
      </c>
      <c r="L48" s="48">
        <v>0</v>
      </c>
      <c r="M48" s="48">
        <v>0</v>
      </c>
      <c r="N48" s="48">
        <v>0</v>
      </c>
      <c r="O48" s="48">
        <v>0</v>
      </c>
      <c r="P48" s="48">
        <v>0</v>
      </c>
      <c r="Q48" s="48">
        <v>0</v>
      </c>
      <c r="R48" s="48">
        <v>0</v>
      </c>
      <c r="S48" s="48">
        <v>0</v>
      </c>
      <c r="T48" s="48">
        <v>0</v>
      </c>
      <c r="U48" s="48">
        <v>0</v>
      </c>
      <c r="V48" s="48">
        <v>0</v>
      </c>
      <c r="W48" s="48">
        <v>0</v>
      </c>
      <c r="X48" s="48">
        <v>0</v>
      </c>
      <c r="Y48" s="48">
        <v>0</v>
      </c>
      <c r="Z48" s="48">
        <v>0</v>
      </c>
      <c r="AA48" s="48">
        <v>0</v>
      </c>
      <c r="AB48" s="48">
        <v>0</v>
      </c>
      <c r="AC48" s="48">
        <v>0</v>
      </c>
      <c r="AD48" s="48">
        <v>0</v>
      </c>
      <c r="AE48" s="48">
        <v>0</v>
      </c>
      <c r="AF48" s="48">
        <v>0</v>
      </c>
      <c r="AG48" s="48">
        <v>0</v>
      </c>
      <c r="AH48" s="48">
        <v>0</v>
      </c>
    </row>
    <row r="49" spans="2:34" s="1" customFormat="1" x14ac:dyDescent="0.35">
      <c r="B49" s="18"/>
      <c r="C49" s="18"/>
      <c r="D49" s="18"/>
    </row>
    <row r="50" spans="2:34" s="1" customFormat="1" x14ac:dyDescent="0.35">
      <c r="B50" s="8" t="s">
        <v>4</v>
      </c>
      <c r="C50" s="8" t="s">
        <v>5</v>
      </c>
      <c r="D50" s="8" t="s">
        <v>664</v>
      </c>
      <c r="E50" s="132"/>
      <c r="F50" s="8">
        <v>2022</v>
      </c>
      <c r="G50" s="8">
        <v>2023</v>
      </c>
      <c r="H50" s="8">
        <v>2024</v>
      </c>
      <c r="I50" s="8">
        <v>2025</v>
      </c>
      <c r="J50" s="8">
        <v>2026</v>
      </c>
      <c r="K50" s="8">
        <v>2027</v>
      </c>
      <c r="L50" s="8">
        <v>2028</v>
      </c>
      <c r="M50" s="8">
        <v>2029</v>
      </c>
      <c r="N50" s="8">
        <v>2030</v>
      </c>
      <c r="O50" s="8">
        <v>2031</v>
      </c>
      <c r="P50" s="8">
        <v>2032</v>
      </c>
      <c r="Q50" s="8">
        <v>2033</v>
      </c>
      <c r="R50" s="8">
        <v>2034</v>
      </c>
      <c r="S50" s="8">
        <v>2035</v>
      </c>
      <c r="T50" s="8">
        <v>2036</v>
      </c>
      <c r="U50" s="8">
        <v>2037</v>
      </c>
      <c r="V50" s="8">
        <v>2038</v>
      </c>
      <c r="W50" s="8">
        <v>2039</v>
      </c>
      <c r="X50" s="8">
        <v>2040</v>
      </c>
      <c r="Y50" s="8">
        <v>2041</v>
      </c>
      <c r="Z50" s="8">
        <v>2042</v>
      </c>
      <c r="AA50" s="8">
        <v>2043</v>
      </c>
      <c r="AB50" s="8">
        <v>2044</v>
      </c>
      <c r="AC50" s="8">
        <v>2045</v>
      </c>
      <c r="AD50" s="8">
        <v>2046</v>
      </c>
      <c r="AE50" s="8">
        <v>2047</v>
      </c>
      <c r="AF50" s="8">
        <v>2048</v>
      </c>
      <c r="AG50" s="8">
        <v>2049</v>
      </c>
      <c r="AH50" s="8">
        <v>2050</v>
      </c>
    </row>
    <row r="51" spans="2:34" s="1" customFormat="1" x14ac:dyDescent="0.35">
      <c r="B51" s="18">
        <v>3</v>
      </c>
      <c r="C51" s="18" t="s">
        <v>6</v>
      </c>
      <c r="D51" s="18" t="s">
        <v>692</v>
      </c>
      <c r="E51" s="131"/>
      <c r="F51" s="48">
        <v>0</v>
      </c>
      <c r="G51" s="48">
        <v>0</v>
      </c>
      <c r="H51" s="48">
        <v>0</v>
      </c>
      <c r="I51" s="48">
        <v>0</v>
      </c>
      <c r="J51" s="48">
        <v>0</v>
      </c>
      <c r="K51" s="48">
        <v>0</v>
      </c>
      <c r="L51" s="48">
        <v>0</v>
      </c>
      <c r="M51" s="48">
        <v>0</v>
      </c>
      <c r="N51" s="48">
        <v>0</v>
      </c>
      <c r="O51" s="48">
        <v>0</v>
      </c>
      <c r="P51" s="48">
        <v>0</v>
      </c>
      <c r="Q51" s="48">
        <v>0</v>
      </c>
      <c r="R51" s="48">
        <v>0</v>
      </c>
      <c r="S51" s="48">
        <v>0</v>
      </c>
      <c r="T51" s="48">
        <v>0</v>
      </c>
      <c r="U51" s="48">
        <v>0</v>
      </c>
      <c r="V51" s="48">
        <v>0</v>
      </c>
      <c r="W51" s="48">
        <v>0</v>
      </c>
      <c r="X51" s="48">
        <v>0</v>
      </c>
      <c r="Y51" s="48">
        <v>0</v>
      </c>
      <c r="Z51" s="48">
        <v>0</v>
      </c>
      <c r="AA51" s="48">
        <v>0</v>
      </c>
      <c r="AB51" s="48">
        <v>0</v>
      </c>
      <c r="AC51" s="48">
        <v>0</v>
      </c>
      <c r="AD51" s="48">
        <v>0</v>
      </c>
      <c r="AE51" s="48">
        <v>0</v>
      </c>
      <c r="AF51" s="48">
        <v>0</v>
      </c>
      <c r="AG51" s="48">
        <v>0</v>
      </c>
      <c r="AH51" s="48">
        <v>0</v>
      </c>
    </row>
    <row r="52" spans="2:34" s="1" customFormat="1" x14ac:dyDescent="0.35">
      <c r="B52" s="18">
        <v>3</v>
      </c>
      <c r="C52" s="18" t="s">
        <v>8</v>
      </c>
      <c r="D52" s="18" t="s">
        <v>692</v>
      </c>
      <c r="E52" s="131"/>
      <c r="F52" s="48">
        <v>0</v>
      </c>
      <c r="G52" s="48">
        <v>0</v>
      </c>
      <c r="H52" s="48">
        <v>0</v>
      </c>
      <c r="I52" s="48">
        <v>0</v>
      </c>
      <c r="J52" s="48">
        <v>0</v>
      </c>
      <c r="K52" s="48">
        <v>0</v>
      </c>
      <c r="L52" s="48">
        <v>0</v>
      </c>
      <c r="M52" s="48">
        <v>0</v>
      </c>
      <c r="N52" s="48">
        <v>0</v>
      </c>
      <c r="O52" s="48">
        <v>0</v>
      </c>
      <c r="P52" s="48">
        <v>0</v>
      </c>
      <c r="Q52" s="48">
        <v>0</v>
      </c>
      <c r="R52" s="48">
        <v>0</v>
      </c>
      <c r="S52" s="48">
        <v>0</v>
      </c>
      <c r="T52" s="48">
        <v>0</v>
      </c>
      <c r="U52" s="48">
        <v>0</v>
      </c>
      <c r="V52" s="48">
        <v>0</v>
      </c>
      <c r="W52" s="48">
        <v>0</v>
      </c>
      <c r="X52" s="48">
        <v>0</v>
      </c>
      <c r="Y52" s="48">
        <v>0</v>
      </c>
      <c r="Z52" s="48">
        <v>0</v>
      </c>
      <c r="AA52" s="48">
        <v>0</v>
      </c>
      <c r="AB52" s="48">
        <v>0</v>
      </c>
      <c r="AC52" s="48">
        <v>0</v>
      </c>
      <c r="AD52" s="48">
        <v>0</v>
      </c>
      <c r="AE52" s="48">
        <v>0</v>
      </c>
      <c r="AF52" s="48">
        <v>0</v>
      </c>
      <c r="AG52" s="48">
        <v>0</v>
      </c>
      <c r="AH52" s="48">
        <v>0</v>
      </c>
    </row>
    <row r="53" spans="2:34" s="1" customFormat="1" x14ac:dyDescent="0.35">
      <c r="B53" s="18">
        <v>3</v>
      </c>
      <c r="C53" s="18" t="s">
        <v>17</v>
      </c>
      <c r="D53" s="18" t="s">
        <v>692</v>
      </c>
      <c r="E53" s="131"/>
      <c r="F53" s="48">
        <v>0.1</v>
      </c>
      <c r="G53" s="48">
        <v>0</v>
      </c>
      <c r="H53" s="48">
        <v>0</v>
      </c>
      <c r="I53" s="48">
        <v>0</v>
      </c>
      <c r="J53" s="48">
        <v>0</v>
      </c>
      <c r="K53" s="48">
        <v>0</v>
      </c>
      <c r="L53" s="48">
        <v>0</v>
      </c>
      <c r="M53" s="48">
        <v>0</v>
      </c>
      <c r="N53" s="48">
        <v>0</v>
      </c>
      <c r="O53" s="48">
        <v>0</v>
      </c>
      <c r="P53" s="48">
        <v>0</v>
      </c>
      <c r="Q53" s="48">
        <v>0</v>
      </c>
      <c r="R53" s="48">
        <v>0</v>
      </c>
      <c r="S53" s="48">
        <v>0</v>
      </c>
      <c r="T53" s="48">
        <v>0</v>
      </c>
      <c r="U53" s="48">
        <v>0</v>
      </c>
      <c r="V53" s="48">
        <v>0</v>
      </c>
      <c r="W53" s="48">
        <v>0</v>
      </c>
      <c r="X53" s="48">
        <v>0</v>
      </c>
      <c r="Y53" s="48">
        <v>0</v>
      </c>
      <c r="Z53" s="48">
        <v>0</v>
      </c>
      <c r="AA53" s="48">
        <v>0</v>
      </c>
      <c r="AB53" s="48">
        <v>0</v>
      </c>
      <c r="AC53" s="48">
        <v>0</v>
      </c>
      <c r="AD53" s="48">
        <v>0</v>
      </c>
      <c r="AE53" s="48">
        <v>0</v>
      </c>
      <c r="AF53" s="48">
        <v>0</v>
      </c>
      <c r="AG53" s="48">
        <v>0</v>
      </c>
      <c r="AH53" s="48">
        <v>0</v>
      </c>
    </row>
    <row r="54" spans="2:34" s="1" customFormat="1" x14ac:dyDescent="0.35">
      <c r="B54" s="18">
        <v>3</v>
      </c>
      <c r="C54" s="18" t="s">
        <v>7</v>
      </c>
      <c r="D54" s="18" t="s">
        <v>692</v>
      </c>
      <c r="E54" s="131"/>
      <c r="F54" s="48">
        <v>0</v>
      </c>
      <c r="G54" s="48">
        <v>0</v>
      </c>
      <c r="H54" s="48">
        <v>0</v>
      </c>
      <c r="I54" s="48">
        <v>0</v>
      </c>
      <c r="J54" s="48">
        <v>0</v>
      </c>
      <c r="K54" s="48">
        <v>0</v>
      </c>
      <c r="L54" s="48">
        <v>0</v>
      </c>
      <c r="M54" s="48">
        <v>0</v>
      </c>
      <c r="N54" s="48">
        <v>0</v>
      </c>
      <c r="O54" s="48">
        <v>0</v>
      </c>
      <c r="P54" s="48">
        <v>0</v>
      </c>
      <c r="Q54" s="48">
        <v>0</v>
      </c>
      <c r="R54" s="48">
        <v>0</v>
      </c>
      <c r="S54" s="48">
        <v>0</v>
      </c>
      <c r="T54" s="48">
        <v>0</v>
      </c>
      <c r="U54" s="48">
        <v>0</v>
      </c>
      <c r="V54" s="48">
        <v>0</v>
      </c>
      <c r="W54" s="48">
        <v>0</v>
      </c>
      <c r="X54" s="48">
        <v>0</v>
      </c>
      <c r="Y54" s="48">
        <v>0</v>
      </c>
      <c r="Z54" s="48">
        <v>0</v>
      </c>
      <c r="AA54" s="48">
        <v>0</v>
      </c>
      <c r="AB54" s="48">
        <v>0</v>
      </c>
      <c r="AC54" s="48">
        <v>0</v>
      </c>
      <c r="AD54" s="48">
        <v>0</v>
      </c>
      <c r="AE54" s="48">
        <v>0</v>
      </c>
      <c r="AF54" s="48">
        <v>0</v>
      </c>
      <c r="AG54" s="48">
        <v>0</v>
      </c>
      <c r="AH54" s="48">
        <v>0</v>
      </c>
    </row>
    <row r="55" spans="2:34" s="1" customFormat="1" x14ac:dyDescent="0.35">
      <c r="B55" s="18">
        <v>3</v>
      </c>
      <c r="C55" s="18" t="s">
        <v>18</v>
      </c>
      <c r="D55" s="18" t="s">
        <v>692</v>
      </c>
      <c r="E55" s="131"/>
      <c r="F55" s="48">
        <v>0</v>
      </c>
      <c r="G55" s="48">
        <v>0</v>
      </c>
      <c r="H55" s="48">
        <v>0</v>
      </c>
      <c r="I55" s="48">
        <v>0</v>
      </c>
      <c r="J55" s="48">
        <v>0</v>
      </c>
      <c r="K55" s="48">
        <v>0</v>
      </c>
      <c r="L55" s="48">
        <v>0</v>
      </c>
      <c r="M55" s="48">
        <v>0</v>
      </c>
      <c r="N55" s="48">
        <v>0</v>
      </c>
      <c r="O55" s="48">
        <v>0</v>
      </c>
      <c r="P55" s="48">
        <v>0</v>
      </c>
      <c r="Q55" s="48">
        <v>0</v>
      </c>
      <c r="R55" s="48">
        <v>0</v>
      </c>
      <c r="S55" s="48">
        <v>0</v>
      </c>
      <c r="T55" s="48">
        <v>0</v>
      </c>
      <c r="U55" s="48">
        <v>0</v>
      </c>
      <c r="V55" s="48">
        <v>0</v>
      </c>
      <c r="W55" s="48">
        <v>0</v>
      </c>
      <c r="X55" s="48">
        <v>0</v>
      </c>
      <c r="Y55" s="48">
        <v>0</v>
      </c>
      <c r="Z55" s="48">
        <v>0</v>
      </c>
      <c r="AA55" s="48">
        <v>0</v>
      </c>
      <c r="AB55" s="48">
        <v>0</v>
      </c>
      <c r="AC55" s="48">
        <v>0</v>
      </c>
      <c r="AD55" s="48">
        <v>0</v>
      </c>
      <c r="AE55" s="48">
        <v>0</v>
      </c>
      <c r="AF55" s="48">
        <v>0</v>
      </c>
      <c r="AG55" s="48">
        <v>0</v>
      </c>
      <c r="AH55" s="48">
        <v>0</v>
      </c>
    </row>
    <row r="56" spans="2:34" s="1" customFormat="1" x14ac:dyDescent="0.35">
      <c r="B56" s="18">
        <v>3</v>
      </c>
      <c r="C56" s="18" t="s">
        <v>19</v>
      </c>
      <c r="D56" s="18" t="s">
        <v>692</v>
      </c>
      <c r="E56" s="131"/>
      <c r="F56" s="48">
        <v>0</v>
      </c>
      <c r="G56" s="48">
        <v>0</v>
      </c>
      <c r="H56" s="48">
        <v>0</v>
      </c>
      <c r="I56" s="48">
        <v>0</v>
      </c>
      <c r="J56" s="48">
        <v>0</v>
      </c>
      <c r="K56" s="48">
        <v>0</v>
      </c>
      <c r="L56" s="48">
        <v>0</v>
      </c>
      <c r="M56" s="48">
        <v>0</v>
      </c>
      <c r="N56" s="48">
        <v>0</v>
      </c>
      <c r="O56" s="48">
        <v>0</v>
      </c>
      <c r="P56" s="48">
        <v>0</v>
      </c>
      <c r="Q56" s="48">
        <v>0</v>
      </c>
      <c r="R56" s="48">
        <v>0</v>
      </c>
      <c r="S56" s="48">
        <v>0</v>
      </c>
      <c r="T56" s="48">
        <v>0</v>
      </c>
      <c r="U56" s="48">
        <v>0</v>
      </c>
      <c r="V56" s="48">
        <v>0</v>
      </c>
      <c r="W56" s="48">
        <v>0</v>
      </c>
      <c r="X56" s="48">
        <v>0</v>
      </c>
      <c r="Y56" s="48">
        <v>0</v>
      </c>
      <c r="Z56" s="48">
        <v>0</v>
      </c>
      <c r="AA56" s="48">
        <v>0</v>
      </c>
      <c r="AB56" s="48">
        <v>0</v>
      </c>
      <c r="AC56" s="48">
        <v>0</v>
      </c>
      <c r="AD56" s="48">
        <v>0</v>
      </c>
      <c r="AE56" s="48">
        <v>0</v>
      </c>
      <c r="AF56" s="48">
        <v>0</v>
      </c>
      <c r="AG56" s="48">
        <v>0</v>
      </c>
      <c r="AH56" s="48">
        <v>0</v>
      </c>
    </row>
    <row r="57" spans="2:34" s="1" customFormat="1" x14ac:dyDescent="0.35">
      <c r="B57" s="18">
        <v>3</v>
      </c>
      <c r="C57" s="18" t="s">
        <v>20</v>
      </c>
      <c r="D57" s="18" t="s">
        <v>692</v>
      </c>
      <c r="E57" s="131"/>
      <c r="F57" s="48">
        <v>0</v>
      </c>
      <c r="G57" s="48">
        <v>0</v>
      </c>
      <c r="H57" s="48">
        <v>0</v>
      </c>
      <c r="I57" s="48">
        <v>0</v>
      </c>
      <c r="J57" s="48">
        <v>0</v>
      </c>
      <c r="K57" s="48">
        <v>0</v>
      </c>
      <c r="L57" s="48">
        <v>0</v>
      </c>
      <c r="M57" s="48">
        <v>0</v>
      </c>
      <c r="N57" s="48">
        <v>0</v>
      </c>
      <c r="O57" s="48">
        <v>0</v>
      </c>
      <c r="P57" s="48">
        <v>0</v>
      </c>
      <c r="Q57" s="48">
        <v>0</v>
      </c>
      <c r="R57" s="48">
        <v>0</v>
      </c>
      <c r="S57" s="48">
        <v>0</v>
      </c>
      <c r="T57" s="48">
        <v>0</v>
      </c>
      <c r="U57" s="48">
        <v>0</v>
      </c>
      <c r="V57" s="48">
        <v>0</v>
      </c>
      <c r="W57" s="48">
        <v>0</v>
      </c>
      <c r="X57" s="48">
        <v>0</v>
      </c>
      <c r="Y57" s="48">
        <v>0</v>
      </c>
      <c r="Z57" s="48">
        <v>0</v>
      </c>
      <c r="AA57" s="48">
        <v>0</v>
      </c>
      <c r="AB57" s="48">
        <v>0</v>
      </c>
      <c r="AC57" s="48">
        <v>0</v>
      </c>
      <c r="AD57" s="48">
        <v>0</v>
      </c>
      <c r="AE57" s="48">
        <v>0</v>
      </c>
      <c r="AF57" s="48">
        <v>0</v>
      </c>
      <c r="AG57" s="48">
        <v>0</v>
      </c>
      <c r="AH57" s="48">
        <v>0</v>
      </c>
    </row>
    <row r="58" spans="2:34" s="1" customFormat="1" x14ac:dyDescent="0.35">
      <c r="B58" s="18">
        <v>3</v>
      </c>
      <c r="C58" s="18" t="s">
        <v>21</v>
      </c>
      <c r="D58" s="18" t="s">
        <v>692</v>
      </c>
      <c r="E58" s="131"/>
      <c r="F58" s="48">
        <v>0</v>
      </c>
      <c r="G58" s="48">
        <v>0</v>
      </c>
      <c r="H58" s="48">
        <v>0</v>
      </c>
      <c r="I58" s="48">
        <v>0</v>
      </c>
      <c r="J58" s="48">
        <v>0</v>
      </c>
      <c r="K58" s="48">
        <v>0</v>
      </c>
      <c r="L58" s="48">
        <v>0</v>
      </c>
      <c r="M58" s="48">
        <v>0</v>
      </c>
      <c r="N58" s="48">
        <v>0</v>
      </c>
      <c r="O58" s="48">
        <v>0</v>
      </c>
      <c r="P58" s="48">
        <v>0</v>
      </c>
      <c r="Q58" s="48">
        <v>0</v>
      </c>
      <c r="R58" s="48">
        <v>0</v>
      </c>
      <c r="S58" s="48">
        <v>0</v>
      </c>
      <c r="T58" s="48">
        <v>0</v>
      </c>
      <c r="U58" s="48">
        <v>0</v>
      </c>
      <c r="V58" s="48">
        <v>0</v>
      </c>
      <c r="W58" s="48">
        <v>0</v>
      </c>
      <c r="X58" s="48">
        <v>0</v>
      </c>
      <c r="Y58" s="48">
        <v>0</v>
      </c>
      <c r="Z58" s="48">
        <v>0</v>
      </c>
      <c r="AA58" s="48">
        <v>0</v>
      </c>
      <c r="AB58" s="48">
        <v>0</v>
      </c>
      <c r="AC58" s="48">
        <v>0</v>
      </c>
      <c r="AD58" s="48">
        <v>0</v>
      </c>
      <c r="AE58" s="48">
        <v>0</v>
      </c>
      <c r="AF58" s="48">
        <v>0</v>
      </c>
      <c r="AG58" s="48">
        <v>0</v>
      </c>
      <c r="AH58" s="48">
        <v>0</v>
      </c>
    </row>
    <row r="59" spans="2:34" s="1" customFormat="1" x14ac:dyDescent="0.35">
      <c r="B59" s="18">
        <v>3</v>
      </c>
      <c r="C59" s="18" t="s">
        <v>22</v>
      </c>
      <c r="D59" s="18" t="s">
        <v>692</v>
      </c>
      <c r="E59" s="131"/>
      <c r="F59" s="48">
        <v>0</v>
      </c>
      <c r="G59" s="48">
        <v>0</v>
      </c>
      <c r="H59" s="48">
        <v>0</v>
      </c>
      <c r="I59" s="48">
        <v>0</v>
      </c>
      <c r="J59" s="48">
        <v>0</v>
      </c>
      <c r="K59" s="48">
        <v>0</v>
      </c>
      <c r="L59" s="48">
        <v>0</v>
      </c>
      <c r="M59" s="48">
        <v>0</v>
      </c>
      <c r="N59" s="48">
        <v>0</v>
      </c>
      <c r="O59" s="48">
        <v>0</v>
      </c>
      <c r="P59" s="48">
        <v>0</v>
      </c>
      <c r="Q59" s="48">
        <v>0</v>
      </c>
      <c r="R59" s="48">
        <v>0</v>
      </c>
      <c r="S59" s="48">
        <v>0</v>
      </c>
      <c r="T59" s="48">
        <v>0</v>
      </c>
      <c r="U59" s="48">
        <v>0</v>
      </c>
      <c r="V59" s="48">
        <v>0</v>
      </c>
      <c r="W59" s="48">
        <v>0</v>
      </c>
      <c r="X59" s="48">
        <v>0</v>
      </c>
      <c r="Y59" s="48">
        <v>0</v>
      </c>
      <c r="Z59" s="48">
        <v>0</v>
      </c>
      <c r="AA59" s="48">
        <v>0</v>
      </c>
      <c r="AB59" s="48">
        <v>0</v>
      </c>
      <c r="AC59" s="48">
        <v>0</v>
      </c>
      <c r="AD59" s="48">
        <v>0</v>
      </c>
      <c r="AE59" s="48">
        <v>0</v>
      </c>
      <c r="AF59" s="48">
        <v>0</v>
      </c>
      <c r="AG59" s="48">
        <v>0</v>
      </c>
      <c r="AH59" s="48">
        <v>0</v>
      </c>
    </row>
    <row r="60" spans="2:34" s="1" customFormat="1" x14ac:dyDescent="0.35">
      <c r="B60" s="18">
        <v>3</v>
      </c>
      <c r="C60" s="18" t="s">
        <v>23</v>
      </c>
      <c r="D60" s="18" t="s">
        <v>692</v>
      </c>
      <c r="E60" s="131"/>
      <c r="F60" s="48">
        <v>0</v>
      </c>
      <c r="G60" s="48">
        <v>0</v>
      </c>
      <c r="H60" s="48">
        <v>0</v>
      </c>
      <c r="I60" s="48">
        <v>0</v>
      </c>
      <c r="J60" s="48">
        <v>0</v>
      </c>
      <c r="K60" s="48">
        <v>0</v>
      </c>
      <c r="L60" s="48">
        <v>0</v>
      </c>
      <c r="M60" s="48">
        <v>0</v>
      </c>
      <c r="N60" s="48">
        <v>0</v>
      </c>
      <c r="O60" s="48">
        <v>0</v>
      </c>
      <c r="P60" s="48">
        <v>0</v>
      </c>
      <c r="Q60" s="48">
        <v>0</v>
      </c>
      <c r="R60" s="48">
        <v>0</v>
      </c>
      <c r="S60" s="48">
        <v>0</v>
      </c>
      <c r="T60" s="48">
        <v>0</v>
      </c>
      <c r="U60" s="48">
        <v>0</v>
      </c>
      <c r="V60" s="48">
        <v>0</v>
      </c>
      <c r="W60" s="48">
        <v>0</v>
      </c>
      <c r="X60" s="48">
        <v>0</v>
      </c>
      <c r="Y60" s="48">
        <v>0</v>
      </c>
      <c r="Z60" s="48">
        <v>0</v>
      </c>
      <c r="AA60" s="48">
        <v>0</v>
      </c>
      <c r="AB60" s="48">
        <v>0</v>
      </c>
      <c r="AC60" s="48">
        <v>0</v>
      </c>
      <c r="AD60" s="48">
        <v>0</v>
      </c>
      <c r="AE60" s="48">
        <v>0</v>
      </c>
      <c r="AF60" s="48">
        <v>0</v>
      </c>
      <c r="AG60" s="48">
        <v>0</v>
      </c>
      <c r="AH60" s="48">
        <v>0</v>
      </c>
    </row>
    <row r="61" spans="2:34" s="1" customFormat="1" hidden="1" x14ac:dyDescent="0.35">
      <c r="B61" s="18">
        <v>3</v>
      </c>
      <c r="C61" s="18" t="s">
        <v>24</v>
      </c>
      <c r="D61" s="18" t="s">
        <v>692</v>
      </c>
      <c r="E61" s="18"/>
      <c r="F61" s="48">
        <v>0</v>
      </c>
      <c r="G61" s="48">
        <v>0</v>
      </c>
      <c r="H61" s="48">
        <v>0</v>
      </c>
      <c r="I61" s="48">
        <v>0</v>
      </c>
      <c r="J61" s="48">
        <v>0</v>
      </c>
      <c r="K61" s="48">
        <v>0</v>
      </c>
      <c r="L61" s="48">
        <v>0</v>
      </c>
      <c r="M61" s="48">
        <v>0</v>
      </c>
      <c r="N61" s="48">
        <v>0</v>
      </c>
      <c r="O61" s="48">
        <v>0</v>
      </c>
      <c r="P61" s="48">
        <v>0</v>
      </c>
      <c r="Q61" s="48">
        <v>0</v>
      </c>
      <c r="R61" s="48">
        <v>0</v>
      </c>
      <c r="S61" s="48">
        <v>0</v>
      </c>
      <c r="T61" s="48">
        <v>0</v>
      </c>
      <c r="U61" s="48">
        <v>0</v>
      </c>
      <c r="V61" s="48">
        <v>0</v>
      </c>
      <c r="W61" s="48">
        <v>0</v>
      </c>
      <c r="X61" s="48">
        <v>0</v>
      </c>
      <c r="Y61" s="48">
        <v>0</v>
      </c>
      <c r="Z61" s="48">
        <v>0</v>
      </c>
      <c r="AA61" s="48">
        <v>0</v>
      </c>
      <c r="AB61" s="48">
        <v>0</v>
      </c>
      <c r="AC61" s="48">
        <v>0</v>
      </c>
      <c r="AD61" s="48">
        <v>0</v>
      </c>
      <c r="AE61" s="48">
        <v>0</v>
      </c>
      <c r="AF61" s="48">
        <v>0</v>
      </c>
      <c r="AG61" s="48">
        <v>0</v>
      </c>
      <c r="AH61" s="48">
        <v>0</v>
      </c>
    </row>
    <row r="62" spans="2:34" s="1" customFormat="1" hidden="1" x14ac:dyDescent="0.35">
      <c r="B62" s="18">
        <v>3</v>
      </c>
      <c r="C62" s="18" t="s">
        <v>25</v>
      </c>
      <c r="D62" s="18" t="s">
        <v>692</v>
      </c>
      <c r="E62" s="18"/>
      <c r="F62" s="48">
        <v>0</v>
      </c>
      <c r="G62" s="48">
        <v>0</v>
      </c>
      <c r="H62" s="48">
        <v>0</v>
      </c>
      <c r="I62" s="48">
        <v>0</v>
      </c>
      <c r="J62" s="48">
        <v>0</v>
      </c>
      <c r="K62" s="48">
        <v>0</v>
      </c>
      <c r="L62" s="48">
        <v>0</v>
      </c>
      <c r="M62" s="48">
        <v>0</v>
      </c>
      <c r="N62" s="48">
        <v>0</v>
      </c>
      <c r="O62" s="48">
        <v>0</v>
      </c>
      <c r="P62" s="48">
        <v>0</v>
      </c>
      <c r="Q62" s="48">
        <v>0</v>
      </c>
      <c r="R62" s="48">
        <v>0</v>
      </c>
      <c r="S62" s="48">
        <v>0</v>
      </c>
      <c r="T62" s="48">
        <v>0</v>
      </c>
      <c r="U62" s="48">
        <v>0</v>
      </c>
      <c r="V62" s="48">
        <v>0</v>
      </c>
      <c r="W62" s="48">
        <v>0</v>
      </c>
      <c r="X62" s="48">
        <v>0</v>
      </c>
      <c r="Y62" s="48">
        <v>0</v>
      </c>
      <c r="Z62" s="48">
        <v>0</v>
      </c>
      <c r="AA62" s="48">
        <v>0</v>
      </c>
      <c r="AB62" s="48">
        <v>0</v>
      </c>
      <c r="AC62" s="48">
        <v>0</v>
      </c>
      <c r="AD62" s="48">
        <v>0</v>
      </c>
      <c r="AE62" s="48">
        <v>0</v>
      </c>
      <c r="AF62" s="48">
        <v>0</v>
      </c>
      <c r="AG62" s="48">
        <v>0</v>
      </c>
      <c r="AH62" s="48">
        <v>0</v>
      </c>
    </row>
    <row r="63" spans="2:34" s="1" customFormat="1" hidden="1" x14ac:dyDescent="0.35">
      <c r="B63" s="18">
        <v>3</v>
      </c>
      <c r="C63" s="18" t="s">
        <v>26</v>
      </c>
      <c r="D63" s="18" t="s">
        <v>692</v>
      </c>
      <c r="E63" s="18"/>
      <c r="F63" s="48">
        <v>0</v>
      </c>
      <c r="G63" s="48">
        <v>0</v>
      </c>
      <c r="H63" s="48">
        <v>0</v>
      </c>
      <c r="I63" s="48">
        <v>0</v>
      </c>
      <c r="J63" s="48">
        <v>0</v>
      </c>
      <c r="K63" s="48">
        <v>0</v>
      </c>
      <c r="L63" s="48">
        <v>0</v>
      </c>
      <c r="M63" s="48">
        <v>0</v>
      </c>
      <c r="N63" s="48">
        <v>0</v>
      </c>
      <c r="O63" s="48">
        <v>0</v>
      </c>
      <c r="P63" s="48">
        <v>0</v>
      </c>
      <c r="Q63" s="48">
        <v>0</v>
      </c>
      <c r="R63" s="48">
        <v>0</v>
      </c>
      <c r="S63" s="48">
        <v>0</v>
      </c>
      <c r="T63" s="48">
        <v>0</v>
      </c>
      <c r="U63" s="48">
        <v>0</v>
      </c>
      <c r="V63" s="48">
        <v>0</v>
      </c>
      <c r="W63" s="48">
        <v>0</v>
      </c>
      <c r="X63" s="48">
        <v>0</v>
      </c>
      <c r="Y63" s="48">
        <v>0</v>
      </c>
      <c r="Z63" s="48">
        <v>0</v>
      </c>
      <c r="AA63" s="48">
        <v>0</v>
      </c>
      <c r="AB63" s="48">
        <v>0</v>
      </c>
      <c r="AC63" s="48">
        <v>0</v>
      </c>
      <c r="AD63" s="48">
        <v>0</v>
      </c>
      <c r="AE63" s="48">
        <v>0</v>
      </c>
      <c r="AF63" s="48">
        <v>0</v>
      </c>
      <c r="AG63" s="48">
        <v>0</v>
      </c>
      <c r="AH63" s="48">
        <v>0</v>
      </c>
    </row>
    <row r="64" spans="2:34" s="1" customFormat="1" hidden="1" x14ac:dyDescent="0.35">
      <c r="B64" s="18">
        <v>3</v>
      </c>
      <c r="C64" s="18" t="s">
        <v>27</v>
      </c>
      <c r="D64" s="18" t="s">
        <v>692</v>
      </c>
      <c r="E64" s="18"/>
      <c r="F64" s="48">
        <v>0</v>
      </c>
      <c r="G64" s="48">
        <v>0</v>
      </c>
      <c r="H64" s="48">
        <v>0</v>
      </c>
      <c r="I64" s="48">
        <v>0</v>
      </c>
      <c r="J64" s="48">
        <v>0</v>
      </c>
      <c r="K64" s="48">
        <v>0</v>
      </c>
      <c r="L64" s="48">
        <v>0</v>
      </c>
      <c r="M64" s="48">
        <v>0</v>
      </c>
      <c r="N64" s="48">
        <v>0</v>
      </c>
      <c r="O64" s="48">
        <v>0</v>
      </c>
      <c r="P64" s="48">
        <v>0</v>
      </c>
      <c r="Q64" s="48">
        <v>0</v>
      </c>
      <c r="R64" s="48">
        <v>0</v>
      </c>
      <c r="S64" s="48">
        <v>0</v>
      </c>
      <c r="T64" s="48">
        <v>0</v>
      </c>
      <c r="U64" s="48">
        <v>0</v>
      </c>
      <c r="V64" s="48">
        <v>0</v>
      </c>
      <c r="W64" s="48">
        <v>0</v>
      </c>
      <c r="X64" s="48">
        <v>0</v>
      </c>
      <c r="Y64" s="48">
        <v>0</v>
      </c>
      <c r="Z64" s="48">
        <v>0</v>
      </c>
      <c r="AA64" s="48">
        <v>0</v>
      </c>
      <c r="AB64" s="48">
        <v>0</v>
      </c>
      <c r="AC64" s="48">
        <v>0</v>
      </c>
      <c r="AD64" s="48">
        <v>0</v>
      </c>
      <c r="AE64" s="48">
        <v>0</v>
      </c>
      <c r="AF64" s="48">
        <v>0</v>
      </c>
      <c r="AG64" s="48">
        <v>0</v>
      </c>
      <c r="AH64" s="48">
        <v>0</v>
      </c>
    </row>
    <row r="65" spans="1:38" s="1" customFormat="1" x14ac:dyDescent="0.35"/>
    <row r="66" spans="1:38" s="1" customFormat="1" x14ac:dyDescent="0.35"/>
    <row r="67" spans="1:38" s="1" customFormat="1" x14ac:dyDescent="0.35"/>
    <row r="68" spans="1:38" x14ac:dyDescent="0.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x14ac:dyDescent="0.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idden="1" x14ac:dyDescent="0.3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sheetData>
  <mergeCells count="3">
    <mergeCell ref="B39:K39"/>
    <mergeCell ref="B38:K38"/>
    <mergeCell ref="B3:R7"/>
  </mergeCells>
  <dataValidations count="1">
    <dataValidation type="list" allowBlank="1" showInputMessage="1" showErrorMessage="1" sqref="E23:E36 E12:E19" xr:uid="{951F6869-5B95-44EC-9097-37EA05667AEA}">
      <formula1>"Business As Usual,2030,2035,2040,2045,2050,Bespoke"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DFAD484-10B6-4C47-8C3C-2E5B47F61203}">
          <x14:formula1>
            <xm:f>'2050'!$A$2:$A$19</xm:f>
          </x14:formula1>
          <xm:sqref>D12:D19 D23:D36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461DB-D067-4152-8487-B8E2B3DB40BB}">
  <sheetPr>
    <tabColor rgb="FFFFC000"/>
  </sheetPr>
  <dimension ref="A1:AO64"/>
  <sheetViews>
    <sheetView zoomScale="55" zoomScaleNormal="55" workbookViewId="0"/>
  </sheetViews>
  <sheetFormatPr defaultColWidth="0" defaultRowHeight="14.5" zeroHeight="1" x14ac:dyDescent="0.35"/>
  <cols>
    <col min="1" max="1" width="3.1796875" customWidth="1"/>
    <col min="2" max="2" width="6.1796875" bestFit="1" customWidth="1"/>
    <col min="3" max="3" width="44" bestFit="1" customWidth="1"/>
    <col min="4" max="4" width="13.81640625" customWidth="1"/>
    <col min="5" max="5" width="9.90625" customWidth="1"/>
    <col min="6" max="7" width="9.6328125" customWidth="1"/>
    <col min="8" max="8" width="11.6328125" customWidth="1"/>
    <col min="9" max="9" width="13.81640625" customWidth="1"/>
    <col min="10" max="12" width="13.81640625" bestFit="1" customWidth="1"/>
    <col min="13" max="14" width="14.81640625" bestFit="1" customWidth="1"/>
    <col min="15" max="15" width="18.1796875" customWidth="1"/>
    <col min="16" max="36" width="14.81640625" bestFit="1" customWidth="1"/>
    <col min="37" max="37" width="17.81640625" customWidth="1"/>
    <col min="38" max="40" width="8.81640625" customWidth="1"/>
    <col min="41" max="41" width="0" hidden="1" customWidth="1"/>
    <col min="42" max="16384" width="8.81640625" hidden="1"/>
  </cols>
  <sheetData>
    <row r="1" spans="1:37" s="14" customFormat="1" ht="27" customHeight="1" x14ac:dyDescent="0.55000000000000004">
      <c r="A1" s="15" t="s">
        <v>707</v>
      </c>
    </row>
    <row r="2" spans="1:37" s="1" customFormat="1" x14ac:dyDescent="0.35">
      <c r="I2" s="17">
        <v>3</v>
      </c>
      <c r="J2" s="17">
        <f>I2+1</f>
        <v>4</v>
      </c>
      <c r="K2" s="17">
        <f t="shared" ref="K2" si="0">J2+1</f>
        <v>5</v>
      </c>
      <c r="L2" s="17">
        <f t="shared" ref="L2" si="1">K2+1</f>
        <v>6</v>
      </c>
      <c r="M2" s="17">
        <f t="shared" ref="M2" si="2">L2+1</f>
        <v>7</v>
      </c>
      <c r="N2" s="17">
        <f t="shared" ref="N2" si="3">M2+1</f>
        <v>8</v>
      </c>
      <c r="O2" s="17">
        <f t="shared" ref="O2" si="4">N2+1</f>
        <v>9</v>
      </c>
      <c r="P2" s="17">
        <f t="shared" ref="P2" si="5">O2+1</f>
        <v>10</v>
      </c>
      <c r="Q2" s="17">
        <f t="shared" ref="Q2" si="6">P2+1</f>
        <v>11</v>
      </c>
      <c r="R2" s="17">
        <f t="shared" ref="R2" si="7">Q2+1</f>
        <v>12</v>
      </c>
      <c r="S2" s="17">
        <f t="shared" ref="S2" si="8">R2+1</f>
        <v>13</v>
      </c>
      <c r="T2" s="17">
        <f t="shared" ref="T2" si="9">S2+1</f>
        <v>14</v>
      </c>
      <c r="U2" s="17">
        <f t="shared" ref="U2" si="10">T2+1</f>
        <v>15</v>
      </c>
      <c r="V2" s="17">
        <f t="shared" ref="V2" si="11">U2+1</f>
        <v>16</v>
      </c>
      <c r="W2" s="17">
        <f t="shared" ref="W2" si="12">V2+1</f>
        <v>17</v>
      </c>
      <c r="X2" s="17">
        <f t="shared" ref="X2" si="13">W2+1</f>
        <v>18</v>
      </c>
      <c r="Y2" s="17">
        <f t="shared" ref="Y2" si="14">X2+1</f>
        <v>19</v>
      </c>
      <c r="Z2" s="17">
        <f t="shared" ref="Z2" si="15">Y2+1</f>
        <v>20</v>
      </c>
      <c r="AA2" s="17">
        <f t="shared" ref="AA2" si="16">Z2+1</f>
        <v>21</v>
      </c>
      <c r="AB2" s="17">
        <f t="shared" ref="AB2" si="17">AA2+1</f>
        <v>22</v>
      </c>
      <c r="AC2" s="17">
        <f t="shared" ref="AC2" si="18">AB2+1</f>
        <v>23</v>
      </c>
      <c r="AD2" s="17">
        <f t="shared" ref="AD2" si="19">AC2+1</f>
        <v>24</v>
      </c>
      <c r="AE2" s="17">
        <f t="shared" ref="AE2" si="20">AD2+1</f>
        <v>25</v>
      </c>
      <c r="AF2" s="17">
        <f t="shared" ref="AF2" si="21">AE2+1</f>
        <v>26</v>
      </c>
      <c r="AG2" s="17">
        <f t="shared" ref="AG2" si="22">AF2+1</f>
        <v>27</v>
      </c>
      <c r="AH2" s="17">
        <f t="shared" ref="AH2" si="23">AG2+1</f>
        <v>28</v>
      </c>
      <c r="AI2" s="17">
        <f t="shared" ref="AI2" si="24">AH2+1</f>
        <v>29</v>
      </c>
      <c r="AJ2" s="17">
        <f t="shared" ref="AJ2" si="25">AI2+1</f>
        <v>30</v>
      </c>
      <c r="AK2" s="17" t="e">
        <f>#REF!+1</f>
        <v>#REF!</v>
      </c>
    </row>
    <row r="3" spans="1:37" s="1" customFormat="1" x14ac:dyDescent="0.35">
      <c r="B3" s="209" t="s">
        <v>775</v>
      </c>
      <c r="C3" s="209"/>
      <c r="D3" s="209"/>
      <c r="E3" s="209"/>
      <c r="F3" s="209"/>
      <c r="G3" s="209"/>
      <c r="H3" s="209"/>
      <c r="I3" s="209"/>
      <c r="J3" s="209"/>
      <c r="K3" s="209"/>
      <c r="L3" s="209"/>
      <c r="M3" s="209"/>
      <c r="N3" s="209"/>
      <c r="P3" s="97"/>
      <c r="Q3" s="214"/>
      <c r="R3" s="214"/>
      <c r="S3" s="214"/>
    </row>
    <row r="4" spans="1:37" s="1" customFormat="1" x14ac:dyDescent="0.35">
      <c r="B4" s="209"/>
      <c r="C4" s="209"/>
      <c r="D4" s="209"/>
      <c r="E4" s="209"/>
      <c r="F4" s="209"/>
      <c r="G4" s="209"/>
      <c r="H4" s="209"/>
      <c r="I4" s="209"/>
      <c r="J4" s="209"/>
      <c r="K4" s="209"/>
      <c r="L4" s="209"/>
      <c r="M4" s="209"/>
      <c r="N4" s="209"/>
      <c r="P4" s="98"/>
      <c r="Q4" s="215"/>
      <c r="R4" s="215"/>
      <c r="S4" s="215"/>
    </row>
    <row r="5" spans="1:37" s="1" customFormat="1" x14ac:dyDescent="0.35">
      <c r="B5" s="209"/>
      <c r="C5" s="209"/>
      <c r="D5" s="209"/>
      <c r="E5" s="209"/>
      <c r="F5" s="209"/>
      <c r="G5" s="209"/>
      <c r="H5" s="209"/>
      <c r="I5" s="209"/>
      <c r="J5" s="209"/>
      <c r="K5" s="209"/>
      <c r="L5" s="209"/>
      <c r="M5" s="209"/>
      <c r="N5" s="209"/>
      <c r="P5" s="99"/>
      <c r="Q5" s="215"/>
      <c r="R5" s="215"/>
      <c r="S5" s="215"/>
    </row>
    <row r="6" spans="1:37" s="1" customFormat="1" x14ac:dyDescent="0.35">
      <c r="B6" s="209"/>
      <c r="C6" s="209"/>
      <c r="D6" s="209"/>
      <c r="E6" s="209"/>
      <c r="F6" s="209"/>
      <c r="G6" s="209"/>
      <c r="H6" s="209"/>
      <c r="I6" s="209"/>
      <c r="J6" s="209"/>
      <c r="K6" s="209"/>
      <c r="L6" s="209"/>
      <c r="M6" s="209"/>
      <c r="N6" s="209"/>
      <c r="P6" s="98"/>
      <c r="Q6" s="213"/>
      <c r="R6" s="213"/>
      <c r="S6" s="213"/>
    </row>
    <row r="7" spans="1:37" s="1" customFormat="1" ht="180" customHeight="1" x14ac:dyDescent="0.35">
      <c r="B7" s="209"/>
      <c r="C7" s="209"/>
      <c r="D7" s="209"/>
      <c r="E7" s="209"/>
      <c r="F7" s="209"/>
      <c r="G7" s="209"/>
      <c r="H7" s="209"/>
      <c r="I7" s="209"/>
      <c r="J7" s="209"/>
      <c r="K7" s="209"/>
      <c r="L7" s="209"/>
      <c r="M7" s="209"/>
      <c r="N7" s="209"/>
      <c r="P7" s="96"/>
      <c r="Q7" s="213"/>
      <c r="R7" s="213"/>
      <c r="S7" s="213"/>
    </row>
    <row r="8" spans="1:37" s="1" customFormat="1" x14ac:dyDescent="0.35">
      <c r="I8" s="17">
        <v>3</v>
      </c>
      <c r="J8" s="17">
        <f>I8+1</f>
        <v>4</v>
      </c>
      <c r="K8" s="17">
        <f t="shared" ref="K8:AJ8" si="26">J8+1</f>
        <v>5</v>
      </c>
      <c r="L8" s="17">
        <f t="shared" si="26"/>
        <v>6</v>
      </c>
      <c r="M8" s="17">
        <f t="shared" si="26"/>
        <v>7</v>
      </c>
      <c r="N8" s="17">
        <f t="shared" si="26"/>
        <v>8</v>
      </c>
      <c r="O8" s="17">
        <f t="shared" si="26"/>
        <v>9</v>
      </c>
      <c r="P8" s="17"/>
      <c r="Q8" s="17"/>
      <c r="R8" s="17"/>
      <c r="S8" s="17"/>
      <c r="T8" s="17"/>
      <c r="U8" s="17">
        <f t="shared" si="26"/>
        <v>1</v>
      </c>
      <c r="V8" s="17">
        <f t="shared" si="26"/>
        <v>2</v>
      </c>
      <c r="W8" s="17">
        <f t="shared" si="26"/>
        <v>3</v>
      </c>
      <c r="X8" s="17">
        <f t="shared" si="26"/>
        <v>4</v>
      </c>
      <c r="Y8" s="17">
        <f t="shared" si="26"/>
        <v>5</v>
      </c>
      <c r="Z8" s="17">
        <f t="shared" si="26"/>
        <v>6</v>
      </c>
      <c r="AA8" s="17">
        <f t="shared" si="26"/>
        <v>7</v>
      </c>
      <c r="AB8" s="17">
        <f t="shared" si="26"/>
        <v>8</v>
      </c>
      <c r="AC8" s="17">
        <f t="shared" si="26"/>
        <v>9</v>
      </c>
      <c r="AD8" s="17">
        <f t="shared" si="26"/>
        <v>10</v>
      </c>
      <c r="AE8" s="17">
        <f t="shared" si="26"/>
        <v>11</v>
      </c>
      <c r="AF8" s="17">
        <f t="shared" si="26"/>
        <v>12</v>
      </c>
      <c r="AG8" s="17">
        <f t="shared" si="26"/>
        <v>13</v>
      </c>
      <c r="AH8" s="17">
        <f t="shared" si="26"/>
        <v>14</v>
      </c>
      <c r="AI8" s="17">
        <f t="shared" si="26"/>
        <v>15</v>
      </c>
      <c r="AJ8" s="17">
        <f t="shared" si="26"/>
        <v>16</v>
      </c>
      <c r="AK8" s="17" t="e">
        <f>#REF!+1</f>
        <v>#REF!</v>
      </c>
    </row>
    <row r="9" spans="1:37" s="1" customFormat="1" x14ac:dyDescent="0.35">
      <c r="B9" s="86" t="s">
        <v>717</v>
      </c>
      <c r="E9" s="212" t="s">
        <v>737</v>
      </c>
      <c r="F9" s="212"/>
      <c r="G9" s="212"/>
      <c r="H9" s="212"/>
      <c r="I9" s="212"/>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row>
    <row r="10" spans="1:37" s="1" customFormat="1" ht="107" x14ac:dyDescent="0.35">
      <c r="B10" s="8" t="s">
        <v>4</v>
      </c>
      <c r="C10" s="8" t="s">
        <v>686</v>
      </c>
      <c r="D10" s="8" t="s">
        <v>666</v>
      </c>
      <c r="E10" s="70" t="s">
        <v>742</v>
      </c>
      <c r="F10" s="70" t="s">
        <v>743</v>
      </c>
      <c r="G10" s="70" t="s">
        <v>744</v>
      </c>
      <c r="H10" s="70" t="s">
        <v>748</v>
      </c>
      <c r="I10" s="8">
        <v>2022</v>
      </c>
      <c r="J10" s="8">
        <v>2023</v>
      </c>
      <c r="K10" s="8">
        <v>2024</v>
      </c>
      <c r="L10" s="8">
        <v>2025</v>
      </c>
      <c r="M10" s="8">
        <v>2026</v>
      </c>
      <c r="N10" s="8">
        <v>2027</v>
      </c>
      <c r="O10" s="8">
        <v>2028</v>
      </c>
      <c r="P10" s="8">
        <v>2029</v>
      </c>
      <c r="Q10" s="8">
        <v>2030</v>
      </c>
      <c r="R10" s="8">
        <v>2031</v>
      </c>
      <c r="S10" s="8">
        <v>2032</v>
      </c>
      <c r="T10" s="8">
        <v>2033</v>
      </c>
      <c r="U10" s="8">
        <v>2034</v>
      </c>
      <c r="V10" s="8">
        <v>2035</v>
      </c>
      <c r="W10" s="8">
        <v>2036</v>
      </c>
      <c r="X10" s="8">
        <v>2037</v>
      </c>
      <c r="Y10" s="8">
        <v>2038</v>
      </c>
      <c r="Z10" s="8">
        <v>2039</v>
      </c>
      <c r="AA10" s="8">
        <v>2040</v>
      </c>
      <c r="AB10" s="8">
        <v>2041</v>
      </c>
      <c r="AC10" s="8">
        <v>2042</v>
      </c>
      <c r="AD10" s="8">
        <v>2043</v>
      </c>
      <c r="AE10" s="8">
        <v>2044</v>
      </c>
      <c r="AF10" s="8">
        <v>2045</v>
      </c>
      <c r="AG10" s="8">
        <v>2046</v>
      </c>
      <c r="AH10" s="8">
        <v>2047</v>
      </c>
      <c r="AI10" s="8">
        <v>2048</v>
      </c>
      <c r="AJ10" s="8">
        <v>2049</v>
      </c>
      <c r="AK10" s="47" t="s">
        <v>816</v>
      </c>
    </row>
    <row r="11" spans="1:37" s="1" customFormat="1" x14ac:dyDescent="0.35">
      <c r="B11" s="81">
        <v>1</v>
      </c>
      <c r="C11" s="81" t="s">
        <v>9</v>
      </c>
      <c r="D11" s="81" t="str">
        <f>'High Level'!E18</f>
        <v>Direct</v>
      </c>
      <c r="E11" s="68">
        <v>0</v>
      </c>
      <c r="F11" s="68">
        <v>0</v>
      </c>
      <c r="G11" s="68">
        <v>0</v>
      </c>
      <c r="H11" s="68">
        <v>0</v>
      </c>
      <c r="I11" s="79">
        <f>(IF($D11="Direct",'High Level'!$L18*-Calcs!D11,IF($D11="Indirect",'High Level'!$L18*-Calcs!D11,IF($D11="External Cost",'High Level'!$L18*-Calcs!D11,0))))*(1-'High Level'!$F18)*((1+ProcurementUp))*((1+BuildingUp))*((1+OpsUp))*((1+Other))</f>
        <v>0</v>
      </c>
      <c r="J11" s="79">
        <f>(IF($D11="Direct",'High Level'!$L18*-Calcs!E11,IF($D11="Indirect",'High Level'!$L18*-Calcs!E11,IF($D11="External Cost",'High Level'!$L18*-Calcs!E11,0))))*(1-'High Level'!$F18)*((1+ProcurementUp))*((1+BuildingUp))*((1+OpsUp))*((1+Other))</f>
        <v>0</v>
      </c>
      <c r="K11" s="79">
        <f>(IF($D11="Direct",'High Level'!$L18*-Calcs!F11,IF($D11="Indirect",'High Level'!$L18*-Calcs!F11,IF($D11="External Cost",'High Level'!$L18*-Calcs!F11,0))))*(1-'High Level'!$F18)*((1+ProcurementUp))*((1+BuildingUp))*((1+OpsUp))*((1+Other))</f>
        <v>0</v>
      </c>
      <c r="L11" s="79">
        <f>(IF($D11="Direct",'High Level'!$L18*-Calcs!G11,IF($D11="Indirect",'High Level'!$L18*-Calcs!G11,IF($D11="External Cost",'High Level'!$L18*-Calcs!G11,0))))*(1-'High Level'!$F18)*((1+ProcurementUp))*((1+BuildingUp))*((1+OpsUp))*((1+Other))</f>
        <v>0</v>
      </c>
      <c r="M11" s="79">
        <f>(IF($D11="Direct",'High Level'!$L18*-Calcs!H11,IF($D11="Indirect",'High Level'!$L18*-Calcs!H11,IF($D11="External Cost",'High Level'!$L18*-Calcs!H11,0))))*(1-'High Level'!$F18)*((1+ProcurementUp))*((1+BuildingUp))*((1+OpsUp))*((1+Other))</f>
        <v>0</v>
      </c>
      <c r="N11" s="79">
        <f>(IF($D11="Direct",'High Level'!$L18*-Calcs!I11,IF($D11="Indirect",'High Level'!$L18*-Calcs!I11,IF($D11="External Cost",'High Level'!$L18*-Calcs!I11,0))))*(1-'High Level'!$F18)*((1+ProcurementUp))*((1+BuildingUp))*((1+OpsUp))*((1+Other))</f>
        <v>0</v>
      </c>
      <c r="O11" s="79">
        <f>(IF($D11="Direct",'High Level'!$L18*-Calcs!J11,IF($D11="Indirect",'High Level'!$L18*-Calcs!J11,IF($D11="External Cost",'High Level'!$L18*-Calcs!J11,0))))*(1-'High Level'!$F18)*((1+ProcurementUp))*((1+BuildingUp))*((1+OpsUp))*((1+Other))</f>
        <v>0</v>
      </c>
      <c r="P11" s="79">
        <f>(IF($D11="Direct",'High Level'!$L18*-Calcs!K11,IF($D11="Indirect",'High Level'!$L18*-Calcs!K11,IF($D11="External Cost",'High Level'!$L18*-Calcs!K11,0))))*(1-'High Level'!$F18)*((1+ProcurementUp))*((1+BuildingUp))*((1+OpsUp))*((1+Other))</f>
        <v>0</v>
      </c>
      <c r="Q11" s="79">
        <f>(IF($D11="Direct",'High Level'!$L18*-Calcs!L11,IF($D11="Indirect",'High Level'!$L18*-Calcs!L11,IF($D11="External Cost",'High Level'!$L18*-Calcs!L11,0))))*(1-'High Level'!$F18)*((1+ProcurementUp))*((1+BuildingUp))*((1+OpsUp))*((1+Other))</f>
        <v>0</v>
      </c>
      <c r="R11" s="79">
        <f>(IF($D11="Direct",'High Level'!$L18*-Calcs!M11,IF($D11="Indirect",'High Level'!$L18*-Calcs!M11,IF($D11="External Cost",'High Level'!$L18*-Calcs!M11,0))))*(1-'High Level'!$F18)*((1+ProcurementUp))*((1+BuildingUp))*((1+OpsUp))*((1+Other))</f>
        <v>0</v>
      </c>
      <c r="S11" s="79">
        <f>(IF($D11="Direct",'High Level'!$L18*-Calcs!N11,IF($D11="Indirect",'High Level'!$L18*-Calcs!N11,IF($D11="External Cost",'High Level'!$L18*-Calcs!N11,0))))*(1-'High Level'!$F18)*((1+ProcurementUp))*((1+BuildingUp))*((1+OpsUp))*((1+Other))</f>
        <v>0</v>
      </c>
      <c r="T11" s="79">
        <f>(IF($D11="Direct",'High Level'!$L18*-Calcs!O11,IF($D11="Indirect",'High Level'!$L18*-Calcs!O11,IF($D11="External Cost",'High Level'!$L18*-Calcs!O11,0))))*(1-'High Level'!$F18)*((1+ProcurementUp))*((1+BuildingUp))*((1+OpsUp))*((1+Other))</f>
        <v>0</v>
      </c>
      <c r="U11" s="79">
        <f>(IF($D11="Direct",'High Level'!$L18*-Calcs!P11,IF($D11="Indirect",'High Level'!$L18*-Calcs!P11,IF($D11="External Cost",'High Level'!$L18*-Calcs!P11,0))))*(1-'High Level'!$F18)*((1+ProcurementUp))*((1+BuildingUp))*((1+OpsUp))*((1+Other))</f>
        <v>0</v>
      </c>
      <c r="V11" s="79">
        <f>(IF($D11="Direct",'High Level'!$L18*-Calcs!Q11,IF($D11="Indirect",'High Level'!$L18*-Calcs!Q11,IF($D11="External Cost",'High Level'!$L18*-Calcs!Q11,0))))*(1-'High Level'!$F18)*((1+ProcurementUp))*((1+BuildingUp))*((1+OpsUp))*((1+Other))</f>
        <v>0</v>
      </c>
      <c r="W11" s="79">
        <f>(IF($D11="Direct",'High Level'!$L18*-Calcs!R11,IF($D11="Indirect",'High Level'!$L18*-Calcs!R11,IF($D11="External Cost",'High Level'!$L18*-Calcs!R11,0))))*(1-'High Level'!$F18)*((1+ProcurementUp))*((1+BuildingUp))*((1+OpsUp))*((1+Other))</f>
        <v>0</v>
      </c>
      <c r="X11" s="79">
        <f>(IF($D11="Direct",'High Level'!$L18*-Calcs!S11,IF($D11="Indirect",'High Level'!$L18*-Calcs!S11,IF($D11="External Cost",'High Level'!$L18*-Calcs!S11,0))))*(1-'High Level'!$F18)*((1+ProcurementUp))*((1+BuildingUp))*((1+OpsUp))*((1+Other))</f>
        <v>0</v>
      </c>
      <c r="Y11" s="79">
        <f>(IF($D11="Direct",'High Level'!$L18*-Calcs!T11,IF($D11="Indirect",'High Level'!$L18*-Calcs!T11,IF($D11="External Cost",'High Level'!$L18*-Calcs!T11,0))))*(1-'High Level'!$F18)*((1+ProcurementUp))*((1+BuildingUp))*((1+OpsUp))*((1+Other))</f>
        <v>0</v>
      </c>
      <c r="Z11" s="79">
        <f>(IF($D11="Direct",'High Level'!$L18*-Calcs!U11,IF($D11="Indirect",'High Level'!$L18*-Calcs!U11,IF($D11="External Cost",'High Level'!$L18*-Calcs!U11,0))))*(1-'High Level'!$F18)*((1+ProcurementUp))*((1+BuildingUp))*((1+OpsUp))*((1+Other))</f>
        <v>0</v>
      </c>
      <c r="AA11" s="79">
        <f>(IF($D11="Direct",'High Level'!$L18*-Calcs!V11,IF($D11="Indirect",'High Level'!$L18*-Calcs!V11,IF($D11="External Cost",'High Level'!$L18*-Calcs!V11,0))))*(1-'High Level'!$F18)*((1+ProcurementUp))*((1+BuildingUp))*((1+OpsUp))*((1+Other))</f>
        <v>0</v>
      </c>
      <c r="AB11" s="79">
        <f>(IF($D11="Direct",'High Level'!$L18*-Calcs!W11,IF($D11="Indirect",'High Level'!$L18*-Calcs!W11,IF($D11="External Cost",'High Level'!$L18*-Calcs!W11,0))))*(1-'High Level'!$F18)*((1+ProcurementUp))*((1+BuildingUp))*((1+OpsUp))*((1+Other))</f>
        <v>0</v>
      </c>
      <c r="AC11" s="79">
        <f>(IF($D11="Direct",'High Level'!$L18*-Calcs!X11,IF($D11="Indirect",'High Level'!$L18*-Calcs!X11,IF($D11="External Cost",'High Level'!$L18*-Calcs!X11,0))))*(1-'High Level'!$F18)*((1+ProcurementUp))*((1+BuildingUp))*((1+OpsUp))*((1+Other))</f>
        <v>0</v>
      </c>
      <c r="AD11" s="79">
        <f>(IF($D11="Direct",'High Level'!$L18*-Calcs!Y11,IF($D11="Indirect",'High Level'!$L18*-Calcs!Y11,IF($D11="External Cost",'High Level'!$L18*-Calcs!Y11,0))))*(1-'High Level'!$F18)*((1+ProcurementUp))*((1+BuildingUp))*((1+OpsUp))*((1+Other))</f>
        <v>0</v>
      </c>
      <c r="AE11" s="79">
        <f>(IF($D11="Direct",'High Level'!$L18*-Calcs!Z11,IF($D11="Indirect",'High Level'!$L18*-Calcs!Z11,IF($D11="External Cost",'High Level'!$L18*-Calcs!Z11,0))))*(1-'High Level'!$F18)*((1+ProcurementUp))*((1+BuildingUp))*((1+OpsUp))*((1+Other))</f>
        <v>0</v>
      </c>
      <c r="AF11" s="79">
        <f>(IF($D11="Direct",'High Level'!$L18*-Calcs!AA11,IF($D11="Indirect",'High Level'!$L18*-Calcs!AA11,IF($D11="External Cost",'High Level'!$L18*-Calcs!AA11,0))))*(1-'High Level'!$F18)*((1+ProcurementUp))*((1+BuildingUp))*((1+OpsUp))*((1+Other))</f>
        <v>0</v>
      </c>
      <c r="AG11" s="79">
        <f>(IF($D11="Direct",'High Level'!$L18*-Calcs!AB11,IF($D11="Indirect",'High Level'!$L18*-Calcs!AB11,IF($D11="External Cost",'High Level'!$L18*-Calcs!AB11,0))))*(1-'High Level'!$F18)*((1+ProcurementUp))*((1+BuildingUp))*((1+OpsUp))*((1+Other))</f>
        <v>0</v>
      </c>
      <c r="AH11" s="79">
        <f>(IF($D11="Direct",'High Level'!$L18*-Calcs!AC11,IF($D11="Indirect",'High Level'!$L18*-Calcs!AC11,IF($D11="External Cost",'High Level'!$L18*-Calcs!AC11,0))))*(1-'High Level'!$F18)*((1+ProcurementUp))*((1+BuildingUp))*((1+OpsUp))*((1+Other))</f>
        <v>0</v>
      </c>
      <c r="AI11" s="79">
        <f>(IF($D11="Direct",'High Level'!$L18*-Calcs!AD11,IF($D11="Indirect",'High Level'!$L18*-Calcs!AD11,IF($D11="External Cost",'High Level'!$L18*-Calcs!AD11,0))))*(1-'High Level'!$F18)*((1+ProcurementUp))*((1+BuildingUp))*((1+OpsUp))*((1+Other))</f>
        <v>0</v>
      </c>
      <c r="AJ11" s="79">
        <f>(IF($D11="Direct",'High Level'!$L18*-Calcs!AE11,IF($D11="Indirect",'High Level'!$L18*-Calcs!AE11,IF($D11="External Cost",'High Level'!$L18*-Calcs!AE11,0))))*(1-'High Level'!$F18)*((1+ProcurementUp))*((1+BuildingUp))*((1+OpsUp))*((1+Other))</f>
        <v>0</v>
      </c>
      <c r="AK11" s="80">
        <f>'High Level'!D18+SUM(Calcs!D11:AE11)</f>
        <v>0</v>
      </c>
    </row>
    <row r="12" spans="1:37" s="1" customFormat="1" x14ac:dyDescent="0.35">
      <c r="B12" s="81">
        <v>1</v>
      </c>
      <c r="C12" s="81" t="s">
        <v>10</v>
      </c>
      <c r="D12" s="81" t="str">
        <f>'High Level'!E19</f>
        <v>Direct</v>
      </c>
      <c r="E12" s="68">
        <v>0</v>
      </c>
      <c r="F12" s="68">
        <v>0</v>
      </c>
      <c r="G12" s="68">
        <v>0</v>
      </c>
      <c r="H12" s="68">
        <v>0</v>
      </c>
      <c r="I12" s="79">
        <f>(IF($D12="Direct",'High Level'!$L19*-Calcs!D12,IF($D12="Indirect",'High Level'!$L19*-Calcs!D12,IF($D12="External Cost",'High Level'!$L19*-Calcs!D12,0))))*(1-'High Level'!$F19)*((1+ProcurementUp))*((1+BuildingUp))*((1+OpsUp))*((1+Other))</f>
        <v>0</v>
      </c>
      <c r="J12" s="79">
        <f>(IF($D12="Direct",'High Level'!$L19*-Calcs!E12,IF($D12="Indirect",'High Level'!$L19*-Calcs!E12,IF($D12="External Cost",'High Level'!$L19*-Calcs!E12,0))))*(1-'High Level'!$F19)*((1+ProcurementUp))*((1+BuildingUp))*((1+OpsUp))*((1+Other))</f>
        <v>0</v>
      </c>
      <c r="K12" s="79">
        <f>(IF($D12="Direct",'High Level'!$L19*-Calcs!F12,IF($D12="Indirect",'High Level'!$L19*-Calcs!F12,IF($D12="External Cost",'High Level'!$L19*-Calcs!F12,0))))*(1-'High Level'!$F19)*((1+ProcurementUp))*((1+BuildingUp))*((1+OpsUp))*((1+Other))</f>
        <v>0</v>
      </c>
      <c r="L12" s="79">
        <f>(IF($D12="Direct",'High Level'!$L19*-Calcs!G12,IF($D12="Indirect",'High Level'!$L19*-Calcs!G12,IF($D12="External Cost",'High Level'!$L19*-Calcs!G12,0))))*(1-'High Level'!$F19)*((1+ProcurementUp))*((1+BuildingUp))*((1+OpsUp))*((1+Other))</f>
        <v>0</v>
      </c>
      <c r="M12" s="79">
        <f>(IF($D12="Direct",'High Level'!$L19*-Calcs!H12,IF($D12="Indirect",'High Level'!$L19*-Calcs!H12,IF($D12="External Cost",'High Level'!$L19*-Calcs!H12,0))))*(1-'High Level'!$F19)*((1+ProcurementUp))*((1+BuildingUp))*((1+OpsUp))*((1+Other))</f>
        <v>0</v>
      </c>
      <c r="N12" s="79">
        <f>(IF($D12="Direct",'High Level'!$L19*-Calcs!I12,IF($D12="Indirect",'High Level'!$L19*-Calcs!I12,IF($D12="External Cost",'High Level'!$L19*-Calcs!I12,0))))*(1-'High Level'!$F19)*((1+ProcurementUp))*((1+BuildingUp))*((1+OpsUp))*((1+Other))</f>
        <v>0</v>
      </c>
      <c r="O12" s="79">
        <f>(IF($D12="Direct",'High Level'!$L19*-Calcs!J12,IF($D12="Indirect",'High Level'!$L19*-Calcs!J12,IF($D12="External Cost",'High Level'!$L19*-Calcs!J12,0))))*(1-'High Level'!$F19)*((1+ProcurementUp))*((1+BuildingUp))*((1+OpsUp))*((1+Other))</f>
        <v>0</v>
      </c>
      <c r="P12" s="79">
        <f>(IF($D12="Direct",'High Level'!$L19*-Calcs!K12,IF($D12="Indirect",'High Level'!$L19*-Calcs!K12,IF($D12="External Cost",'High Level'!$L19*-Calcs!K12,0))))*(1-'High Level'!$F19)*((1+ProcurementUp))*((1+BuildingUp))*((1+OpsUp))*((1+Other))</f>
        <v>0</v>
      </c>
      <c r="Q12" s="79">
        <f>(IF($D12="Direct",'High Level'!$L19*-Calcs!L12,IF($D12="Indirect",'High Level'!$L19*-Calcs!L12,IF($D12="External Cost",'High Level'!$L19*-Calcs!L12,0))))*(1-'High Level'!$F19)*((1+ProcurementUp))*((1+BuildingUp))*((1+OpsUp))*((1+Other))</f>
        <v>0</v>
      </c>
      <c r="R12" s="79">
        <f>(IF($D12="Direct",'High Level'!$L19*-Calcs!M12,IF($D12="Indirect",'High Level'!$L19*-Calcs!M12,IF($D12="External Cost",'High Level'!$L19*-Calcs!M12,0))))*(1-'High Level'!$F19)*((1+ProcurementUp))*((1+BuildingUp))*((1+OpsUp))*((1+Other))</f>
        <v>0</v>
      </c>
      <c r="S12" s="79">
        <f>(IF($D12="Direct",'High Level'!$L19*-Calcs!N12,IF($D12="Indirect",'High Level'!$L19*-Calcs!N12,IF($D12="External Cost",'High Level'!$L19*-Calcs!N12,0))))*(1-'High Level'!$F19)*((1+ProcurementUp))*((1+BuildingUp))*((1+OpsUp))*((1+Other))</f>
        <v>0</v>
      </c>
      <c r="T12" s="79">
        <f>(IF($D12="Direct",'High Level'!$L19*-Calcs!O12,IF($D12="Indirect",'High Level'!$L19*-Calcs!O12,IF($D12="External Cost",'High Level'!$L19*-Calcs!O12,0))))*(1-'High Level'!$F19)*((1+ProcurementUp))*((1+BuildingUp))*((1+OpsUp))*((1+Other))</f>
        <v>0</v>
      </c>
      <c r="U12" s="79">
        <f>(IF($D12="Direct",'High Level'!$L19*-Calcs!P12,IF($D12="Indirect",'High Level'!$L19*-Calcs!P12,IF($D12="External Cost",'High Level'!$L19*-Calcs!P12,0))))*(1-'High Level'!$F19)*((1+ProcurementUp))*((1+BuildingUp))*((1+OpsUp))*((1+Other))</f>
        <v>0</v>
      </c>
      <c r="V12" s="79">
        <f>(IF($D12="Direct",'High Level'!$L19*-Calcs!Q12,IF($D12="Indirect",'High Level'!$L19*-Calcs!Q12,IF($D12="External Cost",'High Level'!$L19*-Calcs!Q12,0))))*(1-'High Level'!$F19)*((1+ProcurementUp))*((1+BuildingUp))*((1+OpsUp))*((1+Other))</f>
        <v>0</v>
      </c>
      <c r="W12" s="79">
        <f>(IF($D12="Direct",'High Level'!$L19*-Calcs!R12,IF($D12="Indirect",'High Level'!$L19*-Calcs!R12,IF($D12="External Cost",'High Level'!$L19*-Calcs!R12,0))))*(1-'High Level'!$F19)*((1+ProcurementUp))*((1+BuildingUp))*((1+OpsUp))*((1+Other))</f>
        <v>0</v>
      </c>
      <c r="X12" s="79">
        <f>(IF($D12="Direct",'High Level'!$L19*-Calcs!S12,IF($D12="Indirect",'High Level'!$L19*-Calcs!S12,IF($D12="External Cost",'High Level'!$L19*-Calcs!S12,0))))*(1-'High Level'!$F19)*((1+ProcurementUp))*((1+BuildingUp))*((1+OpsUp))*((1+Other))</f>
        <v>0</v>
      </c>
      <c r="Y12" s="79">
        <f>(IF($D12="Direct",'High Level'!$L19*-Calcs!T12,IF($D12="Indirect",'High Level'!$L19*-Calcs!T12,IF($D12="External Cost",'High Level'!$L19*-Calcs!T12,0))))*(1-'High Level'!$F19)*((1+ProcurementUp))*((1+BuildingUp))*((1+OpsUp))*((1+Other))</f>
        <v>0</v>
      </c>
      <c r="Z12" s="79">
        <f>(IF($D12="Direct",'High Level'!$L19*-Calcs!U12,IF($D12="Indirect",'High Level'!$L19*-Calcs!U12,IF($D12="External Cost",'High Level'!$L19*-Calcs!U12,0))))*(1-'High Level'!$F19)*((1+ProcurementUp))*((1+BuildingUp))*((1+OpsUp))*((1+Other))</f>
        <v>0</v>
      </c>
      <c r="AA12" s="79">
        <f>(IF($D12="Direct",'High Level'!$L19*-Calcs!V12,IF($D12="Indirect",'High Level'!$L19*-Calcs!V12,IF($D12="External Cost",'High Level'!$L19*-Calcs!V12,0))))*(1-'High Level'!$F19)*((1+ProcurementUp))*((1+BuildingUp))*((1+OpsUp))*((1+Other))</f>
        <v>0</v>
      </c>
      <c r="AB12" s="79">
        <f>(IF($D12="Direct",'High Level'!$L19*-Calcs!W12,IF($D12="Indirect",'High Level'!$L19*-Calcs!W12,IF($D12="External Cost",'High Level'!$L19*-Calcs!W12,0))))*(1-'High Level'!$F19)*((1+ProcurementUp))*((1+BuildingUp))*((1+OpsUp))*((1+Other))</f>
        <v>0</v>
      </c>
      <c r="AC12" s="79">
        <f>(IF($D12="Direct",'High Level'!$L19*-Calcs!X12,IF($D12="Indirect",'High Level'!$L19*-Calcs!X12,IF($D12="External Cost",'High Level'!$L19*-Calcs!X12,0))))*(1-'High Level'!$F19)*((1+ProcurementUp))*((1+BuildingUp))*((1+OpsUp))*((1+Other))</f>
        <v>0</v>
      </c>
      <c r="AD12" s="79">
        <f>(IF($D12="Direct",'High Level'!$L19*-Calcs!Y12,IF($D12="Indirect",'High Level'!$L19*-Calcs!Y12,IF($D12="External Cost",'High Level'!$L19*-Calcs!Y12,0))))*(1-'High Level'!$F19)*((1+ProcurementUp))*((1+BuildingUp))*((1+OpsUp))*((1+Other))</f>
        <v>0</v>
      </c>
      <c r="AE12" s="79">
        <f>(IF($D12="Direct",'High Level'!$L19*-Calcs!Z12,IF($D12="Indirect",'High Level'!$L19*-Calcs!Z12,IF($D12="External Cost",'High Level'!$L19*-Calcs!Z12,0))))*(1-'High Level'!$F19)*((1+ProcurementUp))*((1+BuildingUp))*((1+OpsUp))*((1+Other))</f>
        <v>0</v>
      </c>
      <c r="AF12" s="79">
        <f>(IF($D12="Direct",'High Level'!$L19*-Calcs!AA12,IF($D12="Indirect",'High Level'!$L19*-Calcs!AA12,IF($D12="External Cost",'High Level'!$L19*-Calcs!AA12,0))))*(1-'High Level'!$F19)*((1+ProcurementUp))*((1+BuildingUp))*((1+OpsUp))*((1+Other))</f>
        <v>0</v>
      </c>
      <c r="AG12" s="79">
        <f>(IF($D12="Direct",'High Level'!$L19*-Calcs!AB12,IF($D12="Indirect",'High Level'!$L19*-Calcs!AB12,IF($D12="External Cost",'High Level'!$L19*-Calcs!AB12,0))))*(1-'High Level'!$F19)*((1+ProcurementUp))*((1+BuildingUp))*((1+OpsUp))*((1+Other))</f>
        <v>0</v>
      </c>
      <c r="AH12" s="79">
        <f>(IF($D12="Direct",'High Level'!$L19*-Calcs!AC12,IF($D12="Indirect",'High Level'!$L19*-Calcs!AC12,IF($D12="External Cost",'High Level'!$L19*-Calcs!AC12,0))))*(1-'High Level'!$F19)*((1+ProcurementUp))*((1+BuildingUp))*((1+OpsUp))*((1+Other))</f>
        <v>0</v>
      </c>
      <c r="AI12" s="79">
        <f>(IF($D12="Direct",'High Level'!$L19*-Calcs!AD12,IF($D12="Indirect",'High Level'!$L19*-Calcs!AD12,IF($D12="External Cost",'High Level'!$L19*-Calcs!AD12,0))))*(1-'High Level'!$F19)*((1+ProcurementUp))*((1+BuildingUp))*((1+OpsUp))*((1+Other))</f>
        <v>0</v>
      </c>
      <c r="AJ12" s="79">
        <f>(IF($D12="Direct",'High Level'!$L19*-Calcs!AE12,IF($D12="Indirect",'High Level'!$L19*-Calcs!AE12,IF($D12="External Cost",'High Level'!$L19*-Calcs!AE12,0))))*(1-'High Level'!$F19)*((1+ProcurementUp))*((1+BuildingUp))*((1+OpsUp))*((1+Other))</f>
        <v>0</v>
      </c>
      <c r="AK12" s="80">
        <f>'High Level'!D19+SUM(Calcs!D12:AE12)</f>
        <v>0</v>
      </c>
    </row>
    <row r="13" spans="1:37" s="1" customFormat="1" x14ac:dyDescent="0.35">
      <c r="B13" s="81">
        <v>1</v>
      </c>
      <c r="C13" s="81" t="s">
        <v>11</v>
      </c>
      <c r="D13" s="81" t="str">
        <f>'High Level'!E20</f>
        <v>Direct</v>
      </c>
      <c r="E13" s="68">
        <v>0</v>
      </c>
      <c r="F13" s="68">
        <v>0</v>
      </c>
      <c r="G13" s="68">
        <v>0</v>
      </c>
      <c r="H13" s="68">
        <v>0</v>
      </c>
      <c r="I13" s="79">
        <f>(IF($D13="Direct",'High Level'!$L20*-Calcs!D13,IF($D13="Indirect",'High Level'!$L20*-Calcs!D13,IF($D13="External Cost",'High Level'!$L20*-Calcs!D13,0))))*(1-'High Level'!$F20)*((1+ProcurementUp))*((1+BuildingUp))*((1+OpsUp))*((1+Other))</f>
        <v>0</v>
      </c>
      <c r="J13" s="79">
        <f>(IF($D13="Direct",'High Level'!$L20*-Calcs!E13,IF($D13="Indirect",'High Level'!$L20*-Calcs!E13,IF($D13="External Cost",'High Level'!$L20*-Calcs!E13,0))))*(1-'High Level'!$F20)*((1+ProcurementUp))*((1+BuildingUp))*((1+OpsUp))*((1+Other))</f>
        <v>0</v>
      </c>
      <c r="K13" s="79">
        <f>(IF($D13="Direct",'High Level'!$L20*-Calcs!F13,IF($D13="Indirect",'High Level'!$L20*-Calcs!F13,IF($D13="External Cost",'High Level'!$L20*-Calcs!F13,0))))*(1-'High Level'!$F20)*((1+ProcurementUp))*((1+BuildingUp))*((1+OpsUp))*((1+Other))</f>
        <v>0</v>
      </c>
      <c r="L13" s="79">
        <f>(IF($D13="Direct",'High Level'!$L20*-Calcs!G13,IF($D13="Indirect",'High Level'!$L20*-Calcs!G13,IF($D13="External Cost",'High Level'!$L20*-Calcs!G13,0))))*(1-'High Level'!$F20)*((1+ProcurementUp))*((1+BuildingUp))*((1+OpsUp))*((1+Other))</f>
        <v>0</v>
      </c>
      <c r="M13" s="79">
        <f>(IF($D13="Direct",'High Level'!$L20*-Calcs!H13,IF($D13="Indirect",'High Level'!$L20*-Calcs!H13,IF($D13="External Cost",'High Level'!$L20*-Calcs!H13,0))))*(1-'High Level'!$F20)*((1+ProcurementUp))*((1+BuildingUp))*((1+OpsUp))*((1+Other))</f>
        <v>0</v>
      </c>
      <c r="N13" s="79">
        <f>(IF($D13="Direct",'High Level'!$L20*-Calcs!I13,IF($D13="Indirect",'High Level'!$L20*-Calcs!I13,IF($D13="External Cost",'High Level'!$L20*-Calcs!I13,0))))*(1-'High Level'!$F20)*((1+ProcurementUp))*((1+BuildingUp))*((1+OpsUp))*((1+Other))</f>
        <v>0</v>
      </c>
      <c r="O13" s="79">
        <f>(IF($D13="Direct",'High Level'!$L20*-Calcs!J13,IF($D13="Indirect",'High Level'!$L20*-Calcs!J13,IF($D13="External Cost",'High Level'!$L20*-Calcs!J13,0))))*(1-'High Level'!$F20)*((1+ProcurementUp))*((1+BuildingUp))*((1+OpsUp))*((1+Other))</f>
        <v>0</v>
      </c>
      <c r="P13" s="79">
        <f>(IF($D13="Direct",'High Level'!$L20*-Calcs!K13,IF($D13="Indirect",'High Level'!$L20*-Calcs!K13,IF($D13="External Cost",'High Level'!$L20*-Calcs!K13,0))))*(1-'High Level'!$F20)*((1+ProcurementUp))*((1+BuildingUp))*((1+OpsUp))*((1+Other))</f>
        <v>0</v>
      </c>
      <c r="Q13" s="79">
        <f>(IF($D13="Direct",'High Level'!$L20*-Calcs!L13,IF($D13="Indirect",'High Level'!$L20*-Calcs!L13,IF($D13="External Cost",'High Level'!$L20*-Calcs!L13,0))))*(1-'High Level'!$F20)*((1+ProcurementUp))*((1+BuildingUp))*((1+OpsUp))*((1+Other))</f>
        <v>0</v>
      </c>
      <c r="R13" s="79">
        <f>(IF($D13="Direct",'High Level'!$L20*-Calcs!M13,IF($D13="Indirect",'High Level'!$L20*-Calcs!M13,IF($D13="External Cost",'High Level'!$L20*-Calcs!M13,0))))*(1-'High Level'!$F20)*((1+ProcurementUp))*((1+BuildingUp))*((1+OpsUp))*((1+Other))</f>
        <v>0</v>
      </c>
      <c r="S13" s="79">
        <f>(IF($D13="Direct",'High Level'!$L20*-Calcs!N13,IF($D13="Indirect",'High Level'!$L20*-Calcs!N13,IF($D13="External Cost",'High Level'!$L20*-Calcs!N13,0))))*(1-'High Level'!$F20)*((1+ProcurementUp))*((1+BuildingUp))*((1+OpsUp))*((1+Other))</f>
        <v>0</v>
      </c>
      <c r="T13" s="79">
        <f>(IF($D13="Direct",'High Level'!$L20*-Calcs!O13,IF($D13="Indirect",'High Level'!$L20*-Calcs!O13,IF($D13="External Cost",'High Level'!$L20*-Calcs!O13,0))))*(1-'High Level'!$F20)*((1+ProcurementUp))*((1+BuildingUp))*((1+OpsUp))*((1+Other))</f>
        <v>0</v>
      </c>
      <c r="U13" s="79">
        <f>(IF($D13="Direct",'High Level'!$L20*-Calcs!P13,IF($D13="Indirect",'High Level'!$L20*-Calcs!P13,IF($D13="External Cost",'High Level'!$L20*-Calcs!P13,0))))*(1-'High Level'!$F20)*((1+ProcurementUp))*((1+BuildingUp))*((1+OpsUp))*((1+Other))</f>
        <v>0</v>
      </c>
      <c r="V13" s="79">
        <f>(IF($D13="Direct",'High Level'!$L20*-Calcs!Q13,IF($D13="Indirect",'High Level'!$L20*-Calcs!Q13,IF($D13="External Cost",'High Level'!$L20*-Calcs!Q13,0))))*(1-'High Level'!$F20)*((1+ProcurementUp))*((1+BuildingUp))*((1+OpsUp))*((1+Other))</f>
        <v>0</v>
      </c>
      <c r="W13" s="79">
        <f>(IF($D13="Direct",'High Level'!$L20*-Calcs!R13,IF($D13="Indirect",'High Level'!$L20*-Calcs!R13,IF($D13="External Cost",'High Level'!$L20*-Calcs!R13,0))))*(1-'High Level'!$F20)*((1+ProcurementUp))*((1+BuildingUp))*((1+OpsUp))*((1+Other))</f>
        <v>0</v>
      </c>
      <c r="X13" s="79">
        <f>(IF($D13="Direct",'High Level'!$L20*-Calcs!S13,IF($D13="Indirect",'High Level'!$L20*-Calcs!S13,IF($D13="External Cost",'High Level'!$L20*-Calcs!S13,0))))*(1-'High Level'!$F20)*((1+ProcurementUp))*((1+BuildingUp))*((1+OpsUp))*((1+Other))</f>
        <v>0</v>
      </c>
      <c r="Y13" s="79">
        <f>(IF($D13="Direct",'High Level'!$L20*-Calcs!T13,IF($D13="Indirect",'High Level'!$L20*-Calcs!T13,IF($D13="External Cost",'High Level'!$L20*-Calcs!T13,0))))*(1-'High Level'!$F20)*((1+ProcurementUp))*((1+BuildingUp))*((1+OpsUp))*((1+Other))</f>
        <v>0</v>
      </c>
      <c r="Z13" s="79">
        <f>(IF($D13="Direct",'High Level'!$L20*-Calcs!U13,IF($D13="Indirect",'High Level'!$L20*-Calcs!U13,IF($D13="External Cost",'High Level'!$L20*-Calcs!U13,0))))*(1-'High Level'!$F20)*((1+ProcurementUp))*((1+BuildingUp))*((1+OpsUp))*((1+Other))</f>
        <v>0</v>
      </c>
      <c r="AA13" s="79">
        <f>(IF($D13="Direct",'High Level'!$L20*-Calcs!V13,IF($D13="Indirect",'High Level'!$L20*-Calcs!V13,IF($D13="External Cost",'High Level'!$L20*-Calcs!V13,0))))*(1-'High Level'!$F20)*((1+ProcurementUp))*((1+BuildingUp))*((1+OpsUp))*((1+Other))</f>
        <v>0</v>
      </c>
      <c r="AB13" s="79">
        <f>(IF($D13="Direct",'High Level'!$L20*-Calcs!W13,IF($D13="Indirect",'High Level'!$L20*-Calcs!W13,IF($D13="External Cost",'High Level'!$L20*-Calcs!W13,0))))*(1-'High Level'!$F20)*((1+ProcurementUp))*((1+BuildingUp))*((1+OpsUp))*((1+Other))</f>
        <v>0</v>
      </c>
      <c r="AC13" s="79">
        <f>(IF($D13="Direct",'High Level'!$L20*-Calcs!X13,IF($D13="Indirect",'High Level'!$L20*-Calcs!X13,IF($D13="External Cost",'High Level'!$L20*-Calcs!X13,0))))*(1-'High Level'!$F20)*((1+ProcurementUp))*((1+BuildingUp))*((1+OpsUp))*((1+Other))</f>
        <v>0</v>
      </c>
      <c r="AD13" s="79">
        <f>(IF($D13="Direct",'High Level'!$L20*-Calcs!Y13,IF($D13="Indirect",'High Level'!$L20*-Calcs!Y13,IF($D13="External Cost",'High Level'!$L20*-Calcs!Y13,0))))*(1-'High Level'!$F20)*((1+ProcurementUp))*((1+BuildingUp))*((1+OpsUp))*((1+Other))</f>
        <v>0</v>
      </c>
      <c r="AE13" s="79">
        <f>(IF($D13="Direct",'High Level'!$L20*-Calcs!Z13,IF($D13="Indirect",'High Level'!$L20*-Calcs!Z13,IF($D13="External Cost",'High Level'!$L20*-Calcs!Z13,0))))*(1-'High Level'!$F20)*((1+ProcurementUp))*((1+BuildingUp))*((1+OpsUp))*((1+Other))</f>
        <v>0</v>
      </c>
      <c r="AF13" s="79">
        <f>(IF($D13="Direct",'High Level'!$L20*-Calcs!AA13,IF($D13="Indirect",'High Level'!$L20*-Calcs!AA13,IF($D13="External Cost",'High Level'!$L20*-Calcs!AA13,0))))*(1-'High Level'!$F20)*((1+ProcurementUp))*((1+BuildingUp))*((1+OpsUp))*((1+Other))</f>
        <v>0</v>
      </c>
      <c r="AG13" s="79">
        <f>(IF($D13="Direct",'High Level'!$L20*-Calcs!AB13,IF($D13="Indirect",'High Level'!$L20*-Calcs!AB13,IF($D13="External Cost",'High Level'!$L20*-Calcs!AB13,0))))*(1-'High Level'!$F20)*((1+ProcurementUp))*((1+BuildingUp))*((1+OpsUp))*((1+Other))</f>
        <v>0</v>
      </c>
      <c r="AH13" s="79">
        <f>(IF($D13="Direct",'High Level'!$L20*-Calcs!AC13,IF($D13="Indirect",'High Level'!$L20*-Calcs!AC13,IF($D13="External Cost",'High Level'!$L20*-Calcs!AC13,0))))*(1-'High Level'!$F20)*((1+ProcurementUp))*((1+BuildingUp))*((1+OpsUp))*((1+Other))</f>
        <v>0</v>
      </c>
      <c r="AI13" s="79">
        <f>(IF($D13="Direct",'High Level'!$L20*-Calcs!AD13,IF($D13="Indirect",'High Level'!$L20*-Calcs!AD13,IF($D13="External Cost",'High Level'!$L20*-Calcs!AD13,0))))*(1-'High Level'!$F20)*((1+ProcurementUp))*((1+BuildingUp))*((1+OpsUp))*((1+Other))</f>
        <v>0</v>
      </c>
      <c r="AJ13" s="79">
        <f>(IF($D13="Direct",'High Level'!$L20*-Calcs!AE13,IF($D13="Indirect",'High Level'!$L20*-Calcs!AE13,IF($D13="External Cost",'High Level'!$L20*-Calcs!AE13,0))))*(1-'High Level'!$F20)*((1+ProcurementUp))*((1+BuildingUp))*((1+OpsUp))*((1+Other))</f>
        <v>0</v>
      </c>
      <c r="AK13" s="80">
        <f>'High Level'!D20+SUM(Calcs!D13:AE13)</f>
        <v>0</v>
      </c>
    </row>
    <row r="14" spans="1:37" s="1" customFormat="1" x14ac:dyDescent="0.35">
      <c r="B14" s="81">
        <v>1</v>
      </c>
      <c r="C14" s="81" t="s">
        <v>12</v>
      </c>
      <c r="D14" s="81" t="str">
        <f>'High Level'!E21</f>
        <v>Direct</v>
      </c>
      <c r="E14" s="68">
        <v>0</v>
      </c>
      <c r="F14" s="68">
        <v>0</v>
      </c>
      <c r="G14" s="68">
        <v>0</v>
      </c>
      <c r="H14" s="68">
        <v>0</v>
      </c>
      <c r="I14" s="79">
        <f>(IF($D14="Direct",'High Level'!$L21*-Calcs!D14,IF($D14="Indirect",'High Level'!$L21*-Calcs!D14,IF($D14="External Cost",'High Level'!$L21*-Calcs!D14,0))))*(1-'High Level'!$F21)*((1+ProcurementUp))*((1+BuildingUp))*((1+OpsUp))*((1+Other))</f>
        <v>0</v>
      </c>
      <c r="J14" s="79">
        <f>(IF($D14="Direct",'High Level'!$L21*-Calcs!E14,IF($D14="Indirect",'High Level'!$L21*-Calcs!E14,IF($D14="External Cost",'High Level'!$L21*-Calcs!E14,0))))*(1-'High Level'!$F21)*((1+ProcurementUp))*((1+BuildingUp))*((1+OpsUp))*((1+Other))</f>
        <v>0</v>
      </c>
      <c r="K14" s="79">
        <f>(IF($D14="Direct",'High Level'!$L21*-Calcs!F14,IF($D14="Indirect",'High Level'!$L21*-Calcs!F14,IF($D14="External Cost",'High Level'!$L21*-Calcs!F14,0))))*(1-'High Level'!$F21)*((1+ProcurementUp))*((1+BuildingUp))*((1+OpsUp))*((1+Other))</f>
        <v>0</v>
      </c>
      <c r="L14" s="79">
        <f>(IF($D14="Direct",'High Level'!$L21*-Calcs!G14,IF($D14="Indirect",'High Level'!$L21*-Calcs!G14,IF($D14="External Cost",'High Level'!$L21*-Calcs!G14,0))))*(1-'High Level'!$F21)*((1+ProcurementUp))*((1+BuildingUp))*((1+OpsUp))*((1+Other))</f>
        <v>0</v>
      </c>
      <c r="M14" s="79">
        <f>(IF($D14="Direct",'High Level'!$L21*-Calcs!H14,IF($D14="Indirect",'High Level'!$L21*-Calcs!H14,IF($D14="External Cost",'High Level'!$L21*-Calcs!H14,0))))*(1-'High Level'!$F21)*((1+ProcurementUp))*((1+BuildingUp))*((1+OpsUp))*((1+Other))</f>
        <v>0</v>
      </c>
      <c r="N14" s="79">
        <f>(IF($D14="Direct",'High Level'!$L21*-Calcs!I14,IF($D14="Indirect",'High Level'!$L21*-Calcs!I14,IF($D14="External Cost",'High Level'!$L21*-Calcs!I14,0))))*(1-'High Level'!$F21)*((1+ProcurementUp))*((1+BuildingUp))*((1+OpsUp))*((1+Other))</f>
        <v>0</v>
      </c>
      <c r="O14" s="79">
        <f>(IF($D14="Direct",'High Level'!$L21*-Calcs!J14,IF($D14="Indirect",'High Level'!$L21*-Calcs!J14,IF($D14="External Cost",'High Level'!$L21*-Calcs!J14,0))))*(1-'High Level'!$F21)*((1+ProcurementUp))*((1+BuildingUp))*((1+OpsUp))*((1+Other))</f>
        <v>0</v>
      </c>
      <c r="P14" s="79">
        <f>(IF($D14="Direct",'High Level'!$L21*-Calcs!K14,IF($D14="Indirect",'High Level'!$L21*-Calcs!K14,IF($D14="External Cost",'High Level'!$L21*-Calcs!K14,0))))*(1-'High Level'!$F21)*((1+ProcurementUp))*((1+BuildingUp))*((1+OpsUp))*((1+Other))</f>
        <v>0</v>
      </c>
      <c r="Q14" s="79">
        <f>(IF($D14="Direct",'High Level'!$L21*-Calcs!L14,IF($D14="Indirect",'High Level'!$L21*-Calcs!L14,IF($D14="External Cost",'High Level'!$L21*-Calcs!L14,0))))*(1-'High Level'!$F21)*((1+ProcurementUp))*((1+BuildingUp))*((1+OpsUp))*((1+Other))</f>
        <v>0</v>
      </c>
      <c r="R14" s="79">
        <f>(IF($D14="Direct",'High Level'!$L21*-Calcs!M14,IF($D14="Indirect",'High Level'!$L21*-Calcs!M14,IF($D14="External Cost",'High Level'!$L21*-Calcs!M14,0))))*(1-'High Level'!$F21)*((1+ProcurementUp))*((1+BuildingUp))*((1+OpsUp))*((1+Other))</f>
        <v>0</v>
      </c>
      <c r="S14" s="79">
        <f>(IF($D14="Direct",'High Level'!$L21*-Calcs!N14,IF($D14="Indirect",'High Level'!$L21*-Calcs!N14,IF($D14="External Cost",'High Level'!$L21*-Calcs!N14,0))))*(1-'High Level'!$F21)*((1+ProcurementUp))*((1+BuildingUp))*((1+OpsUp))*((1+Other))</f>
        <v>0</v>
      </c>
      <c r="T14" s="79">
        <f>(IF($D14="Direct",'High Level'!$L21*-Calcs!O14,IF($D14="Indirect",'High Level'!$L21*-Calcs!O14,IF($D14="External Cost",'High Level'!$L21*-Calcs!O14,0))))*(1-'High Level'!$F21)*((1+ProcurementUp))*((1+BuildingUp))*((1+OpsUp))*((1+Other))</f>
        <v>0</v>
      </c>
      <c r="U14" s="79">
        <f>(IF($D14="Direct",'High Level'!$L21*-Calcs!P14,IF($D14="Indirect",'High Level'!$L21*-Calcs!P14,IF($D14="External Cost",'High Level'!$L21*-Calcs!P14,0))))*(1-'High Level'!$F21)*((1+ProcurementUp))*((1+BuildingUp))*((1+OpsUp))*((1+Other))</f>
        <v>0</v>
      </c>
      <c r="V14" s="79">
        <f>(IF($D14="Direct",'High Level'!$L21*-Calcs!Q14,IF($D14="Indirect",'High Level'!$L21*-Calcs!Q14,IF($D14="External Cost",'High Level'!$L21*-Calcs!Q14,0))))*(1-'High Level'!$F21)*((1+ProcurementUp))*((1+BuildingUp))*((1+OpsUp))*((1+Other))</f>
        <v>0</v>
      </c>
      <c r="W14" s="79">
        <f>(IF($D14="Direct",'High Level'!$L21*-Calcs!R14,IF($D14="Indirect",'High Level'!$L21*-Calcs!R14,IF($D14="External Cost",'High Level'!$L21*-Calcs!R14,0))))*(1-'High Level'!$F21)*((1+ProcurementUp))*((1+BuildingUp))*((1+OpsUp))*((1+Other))</f>
        <v>0</v>
      </c>
      <c r="X14" s="79">
        <f>(IF($D14="Direct",'High Level'!$L21*-Calcs!S14,IF($D14="Indirect",'High Level'!$L21*-Calcs!S14,IF($D14="External Cost",'High Level'!$L21*-Calcs!S14,0))))*(1-'High Level'!$F21)*((1+ProcurementUp))*((1+BuildingUp))*((1+OpsUp))*((1+Other))</f>
        <v>0</v>
      </c>
      <c r="Y14" s="79">
        <f>(IF($D14="Direct",'High Level'!$L21*-Calcs!T14,IF($D14="Indirect",'High Level'!$L21*-Calcs!T14,IF($D14="External Cost",'High Level'!$L21*-Calcs!T14,0))))*(1-'High Level'!$F21)*((1+ProcurementUp))*((1+BuildingUp))*((1+OpsUp))*((1+Other))</f>
        <v>0</v>
      </c>
      <c r="Z14" s="79">
        <f>(IF($D14="Direct",'High Level'!$L21*-Calcs!U14,IF($D14="Indirect",'High Level'!$L21*-Calcs!U14,IF($D14="External Cost",'High Level'!$L21*-Calcs!U14,0))))*(1-'High Level'!$F21)*((1+ProcurementUp))*((1+BuildingUp))*((1+OpsUp))*((1+Other))</f>
        <v>0</v>
      </c>
      <c r="AA14" s="79">
        <f>(IF($D14="Direct",'High Level'!$L21*-Calcs!V14,IF($D14="Indirect",'High Level'!$L21*-Calcs!V14,IF($D14="External Cost",'High Level'!$L21*-Calcs!V14,0))))*(1-'High Level'!$F21)*((1+ProcurementUp))*((1+BuildingUp))*((1+OpsUp))*((1+Other))</f>
        <v>0</v>
      </c>
      <c r="AB14" s="79">
        <f>(IF($D14="Direct",'High Level'!$L21*-Calcs!W14,IF($D14="Indirect",'High Level'!$L21*-Calcs!W14,IF($D14="External Cost",'High Level'!$L21*-Calcs!W14,0))))*(1-'High Level'!$F21)*((1+ProcurementUp))*((1+BuildingUp))*((1+OpsUp))*((1+Other))</f>
        <v>0</v>
      </c>
      <c r="AC14" s="79">
        <f>(IF($D14="Direct",'High Level'!$L21*-Calcs!X14,IF($D14="Indirect",'High Level'!$L21*-Calcs!X14,IF($D14="External Cost",'High Level'!$L21*-Calcs!X14,0))))*(1-'High Level'!$F21)*((1+ProcurementUp))*((1+BuildingUp))*((1+OpsUp))*((1+Other))</f>
        <v>0</v>
      </c>
      <c r="AD14" s="79">
        <f>(IF($D14="Direct",'High Level'!$L21*-Calcs!Y14,IF($D14="Indirect",'High Level'!$L21*-Calcs!Y14,IF($D14="External Cost",'High Level'!$L21*-Calcs!Y14,0))))*(1-'High Level'!$F21)*((1+ProcurementUp))*((1+BuildingUp))*((1+OpsUp))*((1+Other))</f>
        <v>0</v>
      </c>
      <c r="AE14" s="79">
        <f>(IF($D14="Direct",'High Level'!$L21*-Calcs!Z14,IF($D14="Indirect",'High Level'!$L21*-Calcs!Z14,IF($D14="External Cost",'High Level'!$L21*-Calcs!Z14,0))))*(1-'High Level'!$F21)*((1+ProcurementUp))*((1+BuildingUp))*((1+OpsUp))*((1+Other))</f>
        <v>0</v>
      </c>
      <c r="AF14" s="79">
        <f>(IF($D14="Direct",'High Level'!$L21*-Calcs!AA14,IF($D14="Indirect",'High Level'!$L21*-Calcs!AA14,IF($D14="External Cost",'High Level'!$L21*-Calcs!AA14,0))))*(1-'High Level'!$F21)*((1+ProcurementUp))*((1+BuildingUp))*((1+OpsUp))*((1+Other))</f>
        <v>0</v>
      </c>
      <c r="AG14" s="79">
        <f>(IF($D14="Direct",'High Level'!$L21*-Calcs!AB14,IF($D14="Indirect",'High Level'!$L21*-Calcs!AB14,IF($D14="External Cost",'High Level'!$L21*-Calcs!AB14,0))))*(1-'High Level'!$F21)*((1+ProcurementUp))*((1+BuildingUp))*((1+OpsUp))*((1+Other))</f>
        <v>0</v>
      </c>
      <c r="AH14" s="79">
        <f>(IF($D14="Direct",'High Level'!$L21*-Calcs!AC14,IF($D14="Indirect",'High Level'!$L21*-Calcs!AC14,IF($D14="External Cost",'High Level'!$L21*-Calcs!AC14,0))))*(1-'High Level'!$F21)*((1+ProcurementUp))*((1+BuildingUp))*((1+OpsUp))*((1+Other))</f>
        <v>0</v>
      </c>
      <c r="AI14" s="79">
        <f>(IF($D14="Direct",'High Level'!$L21*-Calcs!AD14,IF($D14="Indirect",'High Level'!$L21*-Calcs!AD14,IF($D14="External Cost",'High Level'!$L21*-Calcs!AD14,0))))*(1-'High Level'!$F21)*((1+ProcurementUp))*((1+BuildingUp))*((1+OpsUp))*((1+Other))</f>
        <v>0</v>
      </c>
      <c r="AJ14" s="79">
        <f>(IF($D14="Direct",'High Level'!$L21*-Calcs!AE14,IF($D14="Indirect",'High Level'!$L21*-Calcs!AE14,IF($D14="External Cost",'High Level'!$L21*-Calcs!AE14,0))))*(1-'High Level'!$F21)*((1+ProcurementUp))*((1+BuildingUp))*((1+OpsUp))*((1+Other))</f>
        <v>0</v>
      </c>
      <c r="AK14" s="80">
        <f>'High Level'!D21+SUM(Calcs!D14:AE14)</f>
        <v>0</v>
      </c>
    </row>
    <row r="15" spans="1:37" s="1" customFormat="1" x14ac:dyDescent="0.35">
      <c r="B15" s="81">
        <v>1</v>
      </c>
      <c r="C15" s="81" t="s">
        <v>13</v>
      </c>
      <c r="D15" s="81" t="str">
        <f>'High Level'!E22</f>
        <v>Direct</v>
      </c>
      <c r="E15" s="68">
        <v>0</v>
      </c>
      <c r="F15" s="68">
        <v>0</v>
      </c>
      <c r="G15" s="68">
        <v>0</v>
      </c>
      <c r="H15" s="68">
        <v>0</v>
      </c>
      <c r="I15" s="79">
        <f>(IF($D15="Direct",'High Level'!$L22*-Calcs!D15,IF($D15="Indirect",'High Level'!$L22*-Calcs!D15,IF($D15="External Cost",'High Level'!$L22*-Calcs!D15,0))))*(1-'High Level'!$F22)*((1+ProcurementUp))*((1+BuildingUp))*((1+OpsUp))*((1+Other))</f>
        <v>0</v>
      </c>
      <c r="J15" s="79">
        <f>(IF($D15="Direct",'High Level'!$L22*-Calcs!E15,IF($D15="Indirect",'High Level'!$L22*-Calcs!E15,IF($D15="External Cost",'High Level'!$L22*-Calcs!E15,0))))*(1-'High Level'!$F22)*((1+ProcurementUp))*((1+BuildingUp))*((1+OpsUp))*((1+Other))</f>
        <v>0</v>
      </c>
      <c r="K15" s="79">
        <f>(IF($D15="Direct",'High Level'!$L22*-Calcs!F15,IF($D15="Indirect",'High Level'!$L22*-Calcs!F15,IF($D15="External Cost",'High Level'!$L22*-Calcs!F15,0))))*(1-'High Level'!$F22)*((1+ProcurementUp))*((1+BuildingUp))*((1+OpsUp))*((1+Other))</f>
        <v>0</v>
      </c>
      <c r="L15" s="79">
        <f>(IF($D15="Direct",'High Level'!$L22*-Calcs!G15,IF($D15="Indirect",'High Level'!$L22*-Calcs!G15,IF($D15="External Cost",'High Level'!$L22*-Calcs!G15,0))))*(1-'High Level'!$F22)*((1+ProcurementUp))*((1+BuildingUp))*((1+OpsUp))*((1+Other))</f>
        <v>0</v>
      </c>
      <c r="M15" s="79">
        <f>(IF($D15="Direct",'High Level'!$L22*-Calcs!H15,IF($D15="Indirect",'High Level'!$L22*-Calcs!H15,IF($D15="External Cost",'High Level'!$L22*-Calcs!H15,0))))*(1-'High Level'!$F22)*((1+ProcurementUp))*((1+BuildingUp))*((1+OpsUp))*((1+Other))</f>
        <v>0</v>
      </c>
      <c r="N15" s="79">
        <f>(IF($D15="Direct",'High Level'!$L22*-Calcs!I15,IF($D15="Indirect",'High Level'!$L22*-Calcs!I15,IF($D15="External Cost",'High Level'!$L22*-Calcs!I15,0))))*(1-'High Level'!$F22)*((1+ProcurementUp))*((1+BuildingUp))*((1+OpsUp))*((1+Other))</f>
        <v>0</v>
      </c>
      <c r="O15" s="79">
        <f>(IF($D15="Direct",'High Level'!$L22*-Calcs!J15,IF($D15="Indirect",'High Level'!$L22*-Calcs!J15,IF($D15="External Cost",'High Level'!$L22*-Calcs!J15,0))))*(1-'High Level'!$F22)*((1+ProcurementUp))*((1+BuildingUp))*((1+OpsUp))*((1+Other))</f>
        <v>0</v>
      </c>
      <c r="P15" s="79">
        <f>(IF($D15="Direct",'High Level'!$L22*-Calcs!K15,IF($D15="Indirect",'High Level'!$L22*-Calcs!K15,IF($D15="External Cost",'High Level'!$L22*-Calcs!K15,0))))*(1-'High Level'!$F22)*((1+ProcurementUp))*((1+BuildingUp))*((1+OpsUp))*((1+Other))</f>
        <v>0</v>
      </c>
      <c r="Q15" s="79">
        <f>(IF($D15="Direct",'High Level'!$L22*-Calcs!L15,IF($D15="Indirect",'High Level'!$L22*-Calcs!L15,IF($D15="External Cost",'High Level'!$L22*-Calcs!L15,0))))*(1-'High Level'!$F22)*((1+ProcurementUp))*((1+BuildingUp))*((1+OpsUp))*((1+Other))</f>
        <v>0</v>
      </c>
      <c r="R15" s="79">
        <f>(IF($D15="Direct",'High Level'!$L22*-Calcs!M15,IF($D15="Indirect",'High Level'!$L22*-Calcs!M15,IF($D15="External Cost",'High Level'!$L22*-Calcs!M15,0))))*(1-'High Level'!$F22)*((1+ProcurementUp))*((1+BuildingUp))*((1+OpsUp))*((1+Other))</f>
        <v>0</v>
      </c>
      <c r="S15" s="79">
        <f>(IF($D15="Direct",'High Level'!$L22*-Calcs!N15,IF($D15="Indirect",'High Level'!$L22*-Calcs!N15,IF($D15="External Cost",'High Level'!$L22*-Calcs!N15,0))))*(1-'High Level'!$F22)*((1+ProcurementUp))*((1+BuildingUp))*((1+OpsUp))*((1+Other))</f>
        <v>0</v>
      </c>
      <c r="T15" s="79">
        <f>(IF($D15="Direct",'High Level'!$L22*-Calcs!O15,IF($D15="Indirect",'High Level'!$L22*-Calcs!O15,IF($D15="External Cost",'High Level'!$L22*-Calcs!O15,0))))*(1-'High Level'!$F22)*((1+ProcurementUp))*((1+BuildingUp))*((1+OpsUp))*((1+Other))</f>
        <v>0</v>
      </c>
      <c r="U15" s="79">
        <f>(IF($D15="Direct",'High Level'!$L22*-Calcs!P15,IF($D15="Indirect",'High Level'!$L22*-Calcs!P15,IF($D15="External Cost",'High Level'!$L22*-Calcs!P15,0))))*(1-'High Level'!$F22)*((1+ProcurementUp))*((1+BuildingUp))*((1+OpsUp))*((1+Other))</f>
        <v>0</v>
      </c>
      <c r="V15" s="79">
        <f>(IF($D15="Direct",'High Level'!$L22*-Calcs!Q15,IF($D15="Indirect",'High Level'!$L22*-Calcs!Q15,IF($D15="External Cost",'High Level'!$L22*-Calcs!Q15,0))))*(1-'High Level'!$F22)*((1+ProcurementUp))*((1+BuildingUp))*((1+OpsUp))*((1+Other))</f>
        <v>0</v>
      </c>
      <c r="W15" s="79">
        <f>(IF($D15="Direct",'High Level'!$L22*-Calcs!R15,IF($D15="Indirect",'High Level'!$L22*-Calcs!R15,IF($D15="External Cost",'High Level'!$L22*-Calcs!R15,0))))*(1-'High Level'!$F22)*((1+ProcurementUp))*((1+BuildingUp))*((1+OpsUp))*((1+Other))</f>
        <v>0</v>
      </c>
      <c r="X15" s="79">
        <f>(IF($D15="Direct",'High Level'!$L22*-Calcs!S15,IF($D15="Indirect",'High Level'!$L22*-Calcs!S15,IF($D15="External Cost",'High Level'!$L22*-Calcs!S15,0))))*(1-'High Level'!$F22)*((1+ProcurementUp))*((1+BuildingUp))*((1+OpsUp))*((1+Other))</f>
        <v>0</v>
      </c>
      <c r="Y15" s="79">
        <f>(IF($D15="Direct",'High Level'!$L22*-Calcs!T15,IF($D15="Indirect",'High Level'!$L22*-Calcs!T15,IF($D15="External Cost",'High Level'!$L22*-Calcs!T15,0))))*(1-'High Level'!$F22)*((1+ProcurementUp))*((1+BuildingUp))*((1+OpsUp))*((1+Other))</f>
        <v>0</v>
      </c>
      <c r="Z15" s="79">
        <f>(IF($D15="Direct",'High Level'!$L22*-Calcs!U15,IF($D15="Indirect",'High Level'!$L22*-Calcs!U15,IF($D15="External Cost",'High Level'!$L22*-Calcs!U15,0))))*(1-'High Level'!$F22)*((1+ProcurementUp))*((1+BuildingUp))*((1+OpsUp))*((1+Other))</f>
        <v>0</v>
      </c>
      <c r="AA15" s="79">
        <f>(IF($D15="Direct",'High Level'!$L22*-Calcs!V15,IF($D15="Indirect",'High Level'!$L22*-Calcs!V15,IF($D15="External Cost",'High Level'!$L22*-Calcs!V15,0))))*(1-'High Level'!$F22)*((1+ProcurementUp))*((1+BuildingUp))*((1+OpsUp))*((1+Other))</f>
        <v>0</v>
      </c>
      <c r="AB15" s="79">
        <f>(IF($D15="Direct",'High Level'!$L22*-Calcs!W15,IF($D15="Indirect",'High Level'!$L22*-Calcs!W15,IF($D15="External Cost",'High Level'!$L22*-Calcs!W15,0))))*(1-'High Level'!$F22)*((1+ProcurementUp))*((1+BuildingUp))*((1+OpsUp))*((1+Other))</f>
        <v>0</v>
      </c>
      <c r="AC15" s="79">
        <f>(IF($D15="Direct",'High Level'!$L22*-Calcs!X15,IF($D15="Indirect",'High Level'!$L22*-Calcs!X15,IF($D15="External Cost",'High Level'!$L22*-Calcs!X15,0))))*(1-'High Level'!$F22)*((1+ProcurementUp))*((1+BuildingUp))*((1+OpsUp))*((1+Other))</f>
        <v>0</v>
      </c>
      <c r="AD15" s="79">
        <f>(IF($D15="Direct",'High Level'!$L22*-Calcs!Y15,IF($D15="Indirect",'High Level'!$L22*-Calcs!Y15,IF($D15="External Cost",'High Level'!$L22*-Calcs!Y15,0))))*(1-'High Level'!$F22)*((1+ProcurementUp))*((1+BuildingUp))*((1+OpsUp))*((1+Other))</f>
        <v>0</v>
      </c>
      <c r="AE15" s="79">
        <f>(IF($D15="Direct",'High Level'!$L22*-Calcs!Z15,IF($D15="Indirect",'High Level'!$L22*-Calcs!Z15,IF($D15="External Cost",'High Level'!$L22*-Calcs!Z15,0))))*(1-'High Level'!$F22)*((1+ProcurementUp))*((1+BuildingUp))*((1+OpsUp))*((1+Other))</f>
        <v>0</v>
      </c>
      <c r="AF15" s="79">
        <f>(IF($D15="Direct",'High Level'!$L22*-Calcs!AA15,IF($D15="Indirect",'High Level'!$L22*-Calcs!AA15,IF($D15="External Cost",'High Level'!$L22*-Calcs!AA15,0))))*(1-'High Level'!$F22)*((1+ProcurementUp))*((1+BuildingUp))*((1+OpsUp))*((1+Other))</f>
        <v>0</v>
      </c>
      <c r="AG15" s="79">
        <f>(IF($D15="Direct",'High Level'!$L22*-Calcs!AB15,IF($D15="Indirect",'High Level'!$L22*-Calcs!AB15,IF($D15="External Cost",'High Level'!$L22*-Calcs!AB15,0))))*(1-'High Level'!$F22)*((1+ProcurementUp))*((1+BuildingUp))*((1+OpsUp))*((1+Other))</f>
        <v>0</v>
      </c>
      <c r="AH15" s="79">
        <f>(IF($D15="Direct",'High Level'!$L22*-Calcs!AC15,IF($D15="Indirect",'High Level'!$L22*-Calcs!AC15,IF($D15="External Cost",'High Level'!$L22*-Calcs!AC15,0))))*(1-'High Level'!$F22)*((1+ProcurementUp))*((1+BuildingUp))*((1+OpsUp))*((1+Other))</f>
        <v>0</v>
      </c>
      <c r="AI15" s="79">
        <f>(IF($D15="Direct",'High Level'!$L22*-Calcs!AD15,IF($D15="Indirect",'High Level'!$L22*-Calcs!AD15,IF($D15="External Cost",'High Level'!$L22*-Calcs!AD15,0))))*(1-'High Level'!$F22)*((1+ProcurementUp))*((1+BuildingUp))*((1+OpsUp))*((1+Other))</f>
        <v>0</v>
      </c>
      <c r="AJ15" s="79">
        <f>(IF($D15="Direct",'High Level'!$L22*-Calcs!AE15,IF($D15="Indirect",'High Level'!$L22*-Calcs!AE15,IF($D15="External Cost",'High Level'!$L22*-Calcs!AE15,0))))*(1-'High Level'!$F22)*((1+ProcurementUp))*((1+BuildingUp))*((1+OpsUp))*((1+Other))</f>
        <v>0</v>
      </c>
      <c r="AK15" s="80">
        <f>'High Level'!D22+SUM(Calcs!D15:AE15)</f>
        <v>0</v>
      </c>
    </row>
    <row r="16" spans="1:37" s="1" customFormat="1" x14ac:dyDescent="0.35">
      <c r="B16" s="81">
        <v>2</v>
      </c>
      <c r="C16" s="81" t="s">
        <v>14</v>
      </c>
      <c r="D16" s="81" t="str">
        <f>'High Level'!E23</f>
        <v>Direct</v>
      </c>
      <c r="E16" s="68">
        <v>0</v>
      </c>
      <c r="F16" s="68">
        <v>0</v>
      </c>
      <c r="G16" s="68">
        <v>0</v>
      </c>
      <c r="H16" s="68">
        <v>0</v>
      </c>
      <c r="I16" s="79">
        <f>(IF($D16="Direct",'High Level'!$L23*-Calcs!D16,IF($D16="Indirect",'High Level'!$L23*-Calcs!D16,IF($D16="External Cost",'High Level'!$L23*-Calcs!D16,0))))*(1-'High Level'!$F23)*((1+ProcurementUp))*((1+BuildingUp))*((1+OpsUp))*((1+Other))</f>
        <v>0</v>
      </c>
      <c r="J16" s="79">
        <f>(IF($D16="Direct",'High Level'!$L23*-Calcs!E16,IF($D16="Indirect",'High Level'!$L23*-Calcs!E16,IF($D16="External Cost",'High Level'!$L23*-Calcs!E16,0))))*(1-'High Level'!$F23)*((1+ProcurementUp))*((1+BuildingUp))*((1+OpsUp))*((1+Other))</f>
        <v>0</v>
      </c>
      <c r="K16" s="79">
        <f>(IF($D16="Direct",'High Level'!$L23*-Calcs!F16,IF($D16="Indirect",'High Level'!$L23*-Calcs!F16,IF($D16="External Cost",'High Level'!$L23*-Calcs!F16,0))))*(1-'High Level'!$F23)*((1+ProcurementUp))*((1+BuildingUp))*((1+OpsUp))*((1+Other))</f>
        <v>0</v>
      </c>
      <c r="L16" s="79">
        <f>(IF($D16="Direct",'High Level'!$L23*-Calcs!G16,IF($D16="Indirect",'High Level'!$L23*-Calcs!G16,IF($D16="External Cost",'High Level'!$L23*-Calcs!G16,0))))*(1-'High Level'!$F23)*((1+ProcurementUp))*((1+BuildingUp))*((1+OpsUp))*((1+Other))</f>
        <v>0</v>
      </c>
      <c r="M16" s="79">
        <f>(IF($D16="Direct",'High Level'!$L23*-Calcs!H16,IF($D16="Indirect",'High Level'!$L23*-Calcs!H16,IF($D16="External Cost",'High Level'!$L23*-Calcs!H16,0))))*(1-'High Level'!$F23)*((1+ProcurementUp))*((1+BuildingUp))*((1+OpsUp))*((1+Other))</f>
        <v>0</v>
      </c>
      <c r="N16" s="79">
        <f>(IF($D16="Direct",'High Level'!$L23*-Calcs!I16,IF($D16="Indirect",'High Level'!$L23*-Calcs!I16,IF($D16="External Cost",'High Level'!$L23*-Calcs!I16,0))))*(1-'High Level'!$F23)*((1+ProcurementUp))*((1+BuildingUp))*((1+OpsUp))*((1+Other))</f>
        <v>0</v>
      </c>
      <c r="O16" s="79">
        <f>(IF($D16="Direct",'High Level'!$L23*-Calcs!J16,IF($D16="Indirect",'High Level'!$L23*-Calcs!J16,IF($D16="External Cost",'High Level'!$L23*-Calcs!J16,0))))*(1-'High Level'!$F23)*((1+ProcurementUp))*((1+BuildingUp))*((1+OpsUp))*((1+Other))</f>
        <v>0</v>
      </c>
      <c r="P16" s="79">
        <f>(IF($D16="Direct",'High Level'!$L23*-Calcs!K16,IF($D16="Indirect",'High Level'!$L23*-Calcs!K16,IF($D16="External Cost",'High Level'!$L23*-Calcs!K16,0))))*(1-'High Level'!$F23)*((1+ProcurementUp))*((1+BuildingUp))*((1+OpsUp))*((1+Other))</f>
        <v>0</v>
      </c>
      <c r="Q16" s="79">
        <f>(IF($D16="Direct",'High Level'!$L23*-Calcs!L16,IF($D16="Indirect",'High Level'!$L23*-Calcs!L16,IF($D16="External Cost",'High Level'!$L23*-Calcs!L16,0))))*(1-'High Level'!$F23)*((1+ProcurementUp))*((1+BuildingUp))*((1+OpsUp))*((1+Other))</f>
        <v>0</v>
      </c>
      <c r="R16" s="79">
        <f>(IF($D16="Direct",'High Level'!$L23*-Calcs!M16,IF($D16="Indirect",'High Level'!$L23*-Calcs!M16,IF($D16="External Cost",'High Level'!$L23*-Calcs!M16,0))))*(1-'High Level'!$F23)*((1+ProcurementUp))*((1+BuildingUp))*((1+OpsUp))*((1+Other))</f>
        <v>0</v>
      </c>
      <c r="S16" s="79">
        <f>(IF($D16="Direct",'High Level'!$L23*-Calcs!N16,IF($D16="Indirect",'High Level'!$L23*-Calcs!N16,IF($D16="External Cost",'High Level'!$L23*-Calcs!N16,0))))*(1-'High Level'!$F23)*((1+ProcurementUp))*((1+BuildingUp))*((1+OpsUp))*((1+Other))</f>
        <v>0</v>
      </c>
      <c r="T16" s="79">
        <f>(IF($D16="Direct",'High Level'!$L23*-Calcs!O16,IF($D16="Indirect",'High Level'!$L23*-Calcs!O16,IF($D16="External Cost",'High Level'!$L23*-Calcs!O16,0))))*(1-'High Level'!$F23)*((1+ProcurementUp))*((1+BuildingUp))*((1+OpsUp))*((1+Other))</f>
        <v>0</v>
      </c>
      <c r="U16" s="79">
        <f>(IF($D16="Direct",'High Level'!$L23*-Calcs!P16,IF($D16="Indirect",'High Level'!$L23*-Calcs!P16,IF($D16="External Cost",'High Level'!$L23*-Calcs!P16,0))))*(1-'High Level'!$F23)*((1+ProcurementUp))*((1+BuildingUp))*((1+OpsUp))*((1+Other))</f>
        <v>0</v>
      </c>
      <c r="V16" s="79">
        <f>(IF($D16="Direct",'High Level'!$L23*-Calcs!Q16,IF($D16="Indirect",'High Level'!$L23*-Calcs!Q16,IF($D16="External Cost",'High Level'!$L23*-Calcs!Q16,0))))*(1-'High Level'!$F23)*((1+ProcurementUp))*((1+BuildingUp))*((1+OpsUp))*((1+Other))</f>
        <v>0</v>
      </c>
      <c r="W16" s="79">
        <f>(IF($D16="Direct",'High Level'!$L23*-Calcs!R16,IF($D16="Indirect",'High Level'!$L23*-Calcs!R16,IF($D16="External Cost",'High Level'!$L23*-Calcs!R16,0))))*(1-'High Level'!$F23)*((1+ProcurementUp))*((1+BuildingUp))*((1+OpsUp))*((1+Other))</f>
        <v>0</v>
      </c>
      <c r="X16" s="79">
        <f>(IF($D16="Direct",'High Level'!$L23*-Calcs!S16,IF($D16="Indirect",'High Level'!$L23*-Calcs!S16,IF($D16="External Cost",'High Level'!$L23*-Calcs!S16,0))))*(1-'High Level'!$F23)*((1+ProcurementUp))*((1+BuildingUp))*((1+OpsUp))*((1+Other))</f>
        <v>0</v>
      </c>
      <c r="Y16" s="79">
        <f>(IF($D16="Direct",'High Level'!$L23*-Calcs!T16,IF($D16="Indirect",'High Level'!$L23*-Calcs!T16,IF($D16="External Cost",'High Level'!$L23*-Calcs!T16,0))))*(1-'High Level'!$F23)*((1+ProcurementUp))*((1+BuildingUp))*((1+OpsUp))*((1+Other))</f>
        <v>0</v>
      </c>
      <c r="Z16" s="79">
        <f>(IF($D16="Direct",'High Level'!$L23*-Calcs!U16,IF($D16="Indirect",'High Level'!$L23*-Calcs!U16,IF($D16="External Cost",'High Level'!$L23*-Calcs!U16,0))))*(1-'High Level'!$F23)*((1+ProcurementUp))*((1+BuildingUp))*((1+OpsUp))*((1+Other))</f>
        <v>0</v>
      </c>
      <c r="AA16" s="79">
        <f>(IF($D16="Direct",'High Level'!$L23*-Calcs!V16,IF($D16="Indirect",'High Level'!$L23*-Calcs!V16,IF($D16="External Cost",'High Level'!$L23*-Calcs!V16,0))))*(1-'High Level'!$F23)*((1+ProcurementUp))*((1+BuildingUp))*((1+OpsUp))*((1+Other))</f>
        <v>0</v>
      </c>
      <c r="AB16" s="79">
        <f>(IF($D16="Direct",'High Level'!$L23*-Calcs!W16,IF($D16="Indirect",'High Level'!$L23*-Calcs!W16,IF($D16="External Cost",'High Level'!$L23*-Calcs!W16,0))))*(1-'High Level'!$F23)*((1+ProcurementUp))*((1+BuildingUp))*((1+OpsUp))*((1+Other))</f>
        <v>0</v>
      </c>
      <c r="AC16" s="79">
        <f>(IF($D16="Direct",'High Level'!$L23*-Calcs!X16,IF($D16="Indirect",'High Level'!$L23*-Calcs!X16,IF($D16="External Cost",'High Level'!$L23*-Calcs!X16,0))))*(1-'High Level'!$F23)*((1+ProcurementUp))*((1+BuildingUp))*((1+OpsUp))*((1+Other))</f>
        <v>0</v>
      </c>
      <c r="AD16" s="79">
        <f>(IF($D16="Direct",'High Level'!$L23*-Calcs!Y16,IF($D16="Indirect",'High Level'!$L23*-Calcs!Y16,IF($D16="External Cost",'High Level'!$L23*-Calcs!Y16,0))))*(1-'High Level'!$F23)*((1+ProcurementUp))*((1+BuildingUp))*((1+OpsUp))*((1+Other))</f>
        <v>0</v>
      </c>
      <c r="AE16" s="79">
        <f>(IF($D16="Direct",'High Level'!$L23*-Calcs!Z16,IF($D16="Indirect",'High Level'!$L23*-Calcs!Z16,IF($D16="External Cost",'High Level'!$L23*-Calcs!Z16,0))))*(1-'High Level'!$F23)*((1+ProcurementUp))*((1+BuildingUp))*((1+OpsUp))*((1+Other))</f>
        <v>0</v>
      </c>
      <c r="AF16" s="79">
        <f>(IF($D16="Direct",'High Level'!$L23*-Calcs!AA16,IF($D16="Indirect",'High Level'!$L23*-Calcs!AA16,IF($D16="External Cost",'High Level'!$L23*-Calcs!AA16,0))))*(1-'High Level'!$F23)*((1+ProcurementUp))*((1+BuildingUp))*((1+OpsUp))*((1+Other))</f>
        <v>0</v>
      </c>
      <c r="AG16" s="79">
        <f>(IF($D16="Direct",'High Level'!$L23*-Calcs!AB16,IF($D16="Indirect",'High Level'!$L23*-Calcs!AB16,IF($D16="External Cost",'High Level'!$L23*-Calcs!AB16,0))))*(1-'High Level'!$F23)*((1+ProcurementUp))*((1+BuildingUp))*((1+OpsUp))*((1+Other))</f>
        <v>0</v>
      </c>
      <c r="AH16" s="79">
        <f>(IF($D16="Direct",'High Level'!$L23*-Calcs!AC16,IF($D16="Indirect",'High Level'!$L23*-Calcs!AC16,IF($D16="External Cost",'High Level'!$L23*-Calcs!AC16,0))))*(1-'High Level'!$F23)*((1+ProcurementUp))*((1+BuildingUp))*((1+OpsUp))*((1+Other))</f>
        <v>0</v>
      </c>
      <c r="AI16" s="79">
        <f>(IF($D16="Direct",'High Level'!$L23*-Calcs!AD16,IF($D16="Indirect",'High Level'!$L23*-Calcs!AD16,IF($D16="External Cost",'High Level'!$L23*-Calcs!AD16,0))))*(1-'High Level'!$F23)*((1+ProcurementUp))*((1+BuildingUp))*((1+OpsUp))*((1+Other))</f>
        <v>0</v>
      </c>
      <c r="AJ16" s="79">
        <f>(IF($D16="Direct",'High Level'!$L23*-Calcs!AE16,IF($D16="Indirect",'High Level'!$L23*-Calcs!AE16,IF($D16="External Cost",'High Level'!$L23*-Calcs!AE16,0))))*(1-'High Level'!$F23)*((1+ProcurementUp))*((1+BuildingUp))*((1+OpsUp))*((1+Other))</f>
        <v>0</v>
      </c>
      <c r="AK16" s="80">
        <f>'High Level'!D23+SUM(Calcs!D16:AE16)</f>
        <v>0</v>
      </c>
    </row>
    <row r="17" spans="2:38" s="1" customFormat="1" x14ac:dyDescent="0.35">
      <c r="B17" s="81">
        <v>2</v>
      </c>
      <c r="C17" s="81" t="s">
        <v>15</v>
      </c>
      <c r="D17" s="81" t="str">
        <f>'High Level'!E24</f>
        <v>Direct</v>
      </c>
      <c r="E17" s="68">
        <v>0</v>
      </c>
      <c r="F17" s="68">
        <v>0</v>
      </c>
      <c r="G17" s="68">
        <v>0</v>
      </c>
      <c r="H17" s="68">
        <v>0</v>
      </c>
      <c r="I17" s="79">
        <f>(IF($D17="Direct",'High Level'!$L24*-Calcs!D17,IF($D17="Indirect",'High Level'!$L24*-Calcs!D17,IF($D17="External Cost",'High Level'!$L24*-Calcs!D17,0))))*(1-'High Level'!$F24)*((1+ProcurementUp))*((1+BuildingUp))*((1+OpsUp))*((1+Other))</f>
        <v>0</v>
      </c>
      <c r="J17" s="79">
        <f>(IF($D17="Direct",'High Level'!$L24*-Calcs!E17,IF($D17="Indirect",'High Level'!$L24*-Calcs!E17,IF($D17="External Cost",'High Level'!$L24*-Calcs!E17,0))))*(1-'High Level'!$F24)*((1+ProcurementUp))*((1+BuildingUp))*((1+OpsUp))*((1+Other))</f>
        <v>0</v>
      </c>
      <c r="K17" s="79">
        <f>(IF($D17="Direct",'High Level'!$L24*-Calcs!F17,IF($D17="Indirect",'High Level'!$L24*-Calcs!F17,IF($D17="External Cost",'High Level'!$L24*-Calcs!F17,0))))*(1-'High Level'!$F24)*((1+ProcurementUp))*((1+BuildingUp))*((1+OpsUp))*((1+Other))</f>
        <v>0</v>
      </c>
      <c r="L17" s="79">
        <f>(IF($D17="Direct",'High Level'!$L24*-Calcs!G17,IF($D17="Indirect",'High Level'!$L24*-Calcs!G17,IF($D17="External Cost",'High Level'!$L24*-Calcs!G17,0))))*(1-'High Level'!$F24)*((1+ProcurementUp))*((1+BuildingUp))*((1+OpsUp))*((1+Other))</f>
        <v>0</v>
      </c>
      <c r="M17" s="79">
        <f>(IF($D17="Direct",'High Level'!$L24*-Calcs!H17,IF($D17="Indirect",'High Level'!$L24*-Calcs!H17,IF($D17="External Cost",'High Level'!$L24*-Calcs!H17,0))))*(1-'High Level'!$F24)*((1+ProcurementUp))*((1+BuildingUp))*((1+OpsUp))*((1+Other))</f>
        <v>0</v>
      </c>
      <c r="N17" s="79">
        <f>(IF($D17="Direct",'High Level'!$L24*-Calcs!I17,IF($D17="Indirect",'High Level'!$L24*-Calcs!I17,IF($D17="External Cost",'High Level'!$L24*-Calcs!I17,0))))*(1-'High Level'!$F24)*((1+ProcurementUp))*((1+BuildingUp))*((1+OpsUp))*((1+Other))</f>
        <v>0</v>
      </c>
      <c r="O17" s="79">
        <f>(IF($D17="Direct",'High Level'!$L24*-Calcs!J17,IF($D17="Indirect",'High Level'!$L24*-Calcs!J17,IF($D17="External Cost",'High Level'!$L24*-Calcs!J17,0))))*(1-'High Level'!$F24)*((1+ProcurementUp))*((1+BuildingUp))*((1+OpsUp))*((1+Other))</f>
        <v>0</v>
      </c>
      <c r="P17" s="79">
        <f>(IF($D17="Direct",'High Level'!$L24*-Calcs!K17,IF($D17="Indirect",'High Level'!$L24*-Calcs!K17,IF($D17="External Cost",'High Level'!$L24*-Calcs!K17,0))))*(1-'High Level'!$F24)*((1+ProcurementUp))*((1+BuildingUp))*((1+OpsUp))*((1+Other))</f>
        <v>0</v>
      </c>
      <c r="Q17" s="79">
        <f>(IF($D17="Direct",'High Level'!$L24*-Calcs!L17,IF($D17="Indirect",'High Level'!$L24*-Calcs!L17,IF($D17="External Cost",'High Level'!$L24*-Calcs!L17,0))))*(1-'High Level'!$F24)*((1+ProcurementUp))*((1+BuildingUp))*((1+OpsUp))*((1+Other))</f>
        <v>0</v>
      </c>
      <c r="R17" s="79">
        <f>(IF($D17="Direct",'High Level'!$L24*-Calcs!M17,IF($D17="Indirect",'High Level'!$L24*-Calcs!M17,IF($D17="External Cost",'High Level'!$L24*-Calcs!M17,0))))*(1-'High Level'!$F24)*((1+ProcurementUp))*((1+BuildingUp))*((1+OpsUp))*((1+Other))</f>
        <v>0</v>
      </c>
      <c r="S17" s="79">
        <f>(IF($D17="Direct",'High Level'!$L24*-Calcs!N17,IF($D17="Indirect",'High Level'!$L24*-Calcs!N17,IF($D17="External Cost",'High Level'!$L24*-Calcs!N17,0))))*(1-'High Level'!$F24)*((1+ProcurementUp))*((1+BuildingUp))*((1+OpsUp))*((1+Other))</f>
        <v>0</v>
      </c>
      <c r="T17" s="79">
        <f>(IF($D17="Direct",'High Level'!$L24*-Calcs!O17,IF($D17="Indirect",'High Level'!$L24*-Calcs!O17,IF($D17="External Cost",'High Level'!$L24*-Calcs!O17,0))))*(1-'High Level'!$F24)*((1+ProcurementUp))*((1+BuildingUp))*((1+OpsUp))*((1+Other))</f>
        <v>0</v>
      </c>
      <c r="U17" s="79">
        <f>(IF($D17="Direct",'High Level'!$L24*-Calcs!P17,IF($D17="Indirect",'High Level'!$L24*-Calcs!P17,IF($D17="External Cost",'High Level'!$L24*-Calcs!P17,0))))*(1-'High Level'!$F24)*((1+ProcurementUp))*((1+BuildingUp))*((1+OpsUp))*((1+Other))</f>
        <v>0</v>
      </c>
      <c r="V17" s="79">
        <f>(IF($D17="Direct",'High Level'!$L24*-Calcs!Q17,IF($D17="Indirect",'High Level'!$L24*-Calcs!Q17,IF($D17="External Cost",'High Level'!$L24*-Calcs!Q17,0))))*(1-'High Level'!$F24)*((1+ProcurementUp))*((1+BuildingUp))*((1+OpsUp))*((1+Other))</f>
        <v>0</v>
      </c>
      <c r="W17" s="79">
        <f>(IF($D17="Direct",'High Level'!$L24*-Calcs!R17,IF($D17="Indirect",'High Level'!$L24*-Calcs!R17,IF($D17="External Cost",'High Level'!$L24*-Calcs!R17,0))))*(1-'High Level'!$F24)*((1+ProcurementUp))*((1+BuildingUp))*((1+OpsUp))*((1+Other))</f>
        <v>0</v>
      </c>
      <c r="X17" s="79">
        <f>(IF($D17="Direct",'High Level'!$L24*-Calcs!S17,IF($D17="Indirect",'High Level'!$L24*-Calcs!S17,IF($D17="External Cost",'High Level'!$L24*-Calcs!S17,0))))*(1-'High Level'!$F24)*((1+ProcurementUp))*((1+BuildingUp))*((1+OpsUp))*((1+Other))</f>
        <v>0</v>
      </c>
      <c r="Y17" s="79">
        <f>(IF($D17="Direct",'High Level'!$L24*-Calcs!T17,IF($D17="Indirect",'High Level'!$L24*-Calcs!T17,IF($D17="External Cost",'High Level'!$L24*-Calcs!T17,0))))*(1-'High Level'!$F24)*((1+ProcurementUp))*((1+BuildingUp))*((1+OpsUp))*((1+Other))</f>
        <v>0</v>
      </c>
      <c r="Z17" s="79">
        <f>(IF($D17="Direct",'High Level'!$L24*-Calcs!U17,IF($D17="Indirect",'High Level'!$L24*-Calcs!U17,IF($D17="External Cost",'High Level'!$L24*-Calcs!U17,0))))*(1-'High Level'!$F24)*((1+ProcurementUp))*((1+BuildingUp))*((1+OpsUp))*((1+Other))</f>
        <v>0</v>
      </c>
      <c r="AA17" s="79">
        <f>(IF($D17="Direct",'High Level'!$L24*-Calcs!V17,IF($D17="Indirect",'High Level'!$L24*-Calcs!V17,IF($D17="External Cost",'High Level'!$L24*-Calcs!V17,0))))*(1-'High Level'!$F24)*((1+ProcurementUp))*((1+BuildingUp))*((1+OpsUp))*((1+Other))</f>
        <v>0</v>
      </c>
      <c r="AB17" s="79">
        <f>(IF($D17="Direct",'High Level'!$L24*-Calcs!W17,IF($D17="Indirect",'High Level'!$L24*-Calcs!W17,IF($D17="External Cost",'High Level'!$L24*-Calcs!W17,0))))*(1-'High Level'!$F24)*((1+ProcurementUp))*((1+BuildingUp))*((1+OpsUp))*((1+Other))</f>
        <v>0</v>
      </c>
      <c r="AC17" s="79">
        <f>(IF($D17="Direct",'High Level'!$L24*-Calcs!X17,IF($D17="Indirect",'High Level'!$L24*-Calcs!X17,IF($D17="External Cost",'High Level'!$L24*-Calcs!X17,0))))*(1-'High Level'!$F24)*((1+ProcurementUp))*((1+BuildingUp))*((1+OpsUp))*((1+Other))</f>
        <v>0</v>
      </c>
      <c r="AD17" s="79">
        <f>(IF($D17="Direct",'High Level'!$L24*-Calcs!Y17,IF($D17="Indirect",'High Level'!$L24*-Calcs!Y17,IF($D17="External Cost",'High Level'!$L24*-Calcs!Y17,0))))*(1-'High Level'!$F24)*((1+ProcurementUp))*((1+BuildingUp))*((1+OpsUp))*((1+Other))</f>
        <v>0</v>
      </c>
      <c r="AE17" s="79">
        <f>(IF($D17="Direct",'High Level'!$L24*-Calcs!Z17,IF($D17="Indirect",'High Level'!$L24*-Calcs!Z17,IF($D17="External Cost",'High Level'!$L24*-Calcs!Z17,0))))*(1-'High Level'!$F24)*((1+ProcurementUp))*((1+BuildingUp))*((1+OpsUp))*((1+Other))</f>
        <v>0</v>
      </c>
      <c r="AF17" s="79">
        <f>(IF($D17="Direct",'High Level'!$L24*-Calcs!AA17,IF($D17="Indirect",'High Level'!$L24*-Calcs!AA17,IF($D17="External Cost",'High Level'!$L24*-Calcs!AA17,0))))*(1-'High Level'!$F24)*((1+ProcurementUp))*((1+BuildingUp))*((1+OpsUp))*((1+Other))</f>
        <v>0</v>
      </c>
      <c r="AG17" s="79">
        <f>(IF($D17="Direct",'High Level'!$L24*-Calcs!AB17,IF($D17="Indirect",'High Level'!$L24*-Calcs!AB17,IF($D17="External Cost",'High Level'!$L24*-Calcs!AB17,0))))*(1-'High Level'!$F24)*((1+ProcurementUp))*((1+BuildingUp))*((1+OpsUp))*((1+Other))</f>
        <v>0</v>
      </c>
      <c r="AH17" s="79">
        <f>(IF($D17="Direct",'High Level'!$L24*-Calcs!AC17,IF($D17="Indirect",'High Level'!$L24*-Calcs!AC17,IF($D17="External Cost",'High Level'!$L24*-Calcs!AC17,0))))*(1-'High Level'!$F24)*((1+ProcurementUp))*((1+BuildingUp))*((1+OpsUp))*((1+Other))</f>
        <v>0</v>
      </c>
      <c r="AI17" s="79">
        <f>(IF($D17="Direct",'High Level'!$L24*-Calcs!AD17,IF($D17="Indirect",'High Level'!$L24*-Calcs!AD17,IF($D17="External Cost",'High Level'!$L24*-Calcs!AD17,0))))*(1-'High Level'!$F24)*((1+ProcurementUp))*((1+BuildingUp))*((1+OpsUp))*((1+Other))</f>
        <v>0</v>
      </c>
      <c r="AJ17" s="79">
        <f>(IF($D17="Direct",'High Level'!$L24*-Calcs!AE17,IF($D17="Indirect",'High Level'!$L24*-Calcs!AE17,IF($D17="External Cost",'High Level'!$L24*-Calcs!AE17,0))))*(1-'High Level'!$F24)*((1+ProcurementUp))*((1+BuildingUp))*((1+OpsUp))*((1+Other))</f>
        <v>0</v>
      </c>
      <c r="AK17" s="80">
        <f>'High Level'!D24+SUM(Calcs!D17:AE17)</f>
        <v>0</v>
      </c>
    </row>
    <row r="18" spans="2:38" s="1" customFormat="1" x14ac:dyDescent="0.35">
      <c r="B18" s="81">
        <v>2</v>
      </c>
      <c r="C18" s="81" t="s">
        <v>16</v>
      </c>
      <c r="D18" s="81" t="str">
        <f>'High Level'!E25</f>
        <v>Direct</v>
      </c>
      <c r="E18" s="68">
        <v>0</v>
      </c>
      <c r="F18" s="68">
        <v>0</v>
      </c>
      <c r="G18" s="68">
        <v>0</v>
      </c>
      <c r="H18" s="68">
        <v>0</v>
      </c>
      <c r="I18" s="79">
        <f>(IF($D18="Direct",'High Level'!$L25*-Calcs!D18,IF($D18="Indirect",'High Level'!$L25*-Calcs!D18,IF($D18="External Cost",'High Level'!$L25*-Calcs!D18,0))))*(1-'High Level'!$F25)*((1+ProcurementUp))*((1+BuildingUp))*((1+OpsUp))*((1+Other))</f>
        <v>0</v>
      </c>
      <c r="J18" s="79">
        <f>(IF($D18="Direct",'High Level'!$L25*-Calcs!E18,IF($D18="Indirect",'High Level'!$L25*-Calcs!E18,IF($D18="External Cost",'High Level'!$L25*-Calcs!E18,0))))*(1-'High Level'!$F25)*((1+ProcurementUp))*((1+BuildingUp))*((1+OpsUp))*((1+Other))</f>
        <v>0</v>
      </c>
      <c r="K18" s="79">
        <f>(IF($D18="Direct",'High Level'!$L25*-Calcs!F18,IF($D18="Indirect",'High Level'!$L25*-Calcs!F18,IF($D18="External Cost",'High Level'!$L25*-Calcs!F18,0))))*(1-'High Level'!$F25)*((1+ProcurementUp))*((1+BuildingUp))*((1+OpsUp))*((1+Other))</f>
        <v>0</v>
      </c>
      <c r="L18" s="79">
        <f>(IF($D18="Direct",'High Level'!$L25*-Calcs!G18,IF($D18="Indirect",'High Level'!$L25*-Calcs!G18,IF($D18="External Cost",'High Level'!$L25*-Calcs!G18,0))))*(1-'High Level'!$F25)*((1+ProcurementUp))*((1+BuildingUp))*((1+OpsUp))*((1+Other))</f>
        <v>0</v>
      </c>
      <c r="M18" s="79">
        <f>(IF($D18="Direct",'High Level'!$L25*-Calcs!H18,IF($D18="Indirect",'High Level'!$L25*-Calcs!H18,IF($D18="External Cost",'High Level'!$L25*-Calcs!H18,0))))*(1-'High Level'!$F25)*((1+ProcurementUp))*((1+BuildingUp))*((1+OpsUp))*((1+Other))</f>
        <v>0</v>
      </c>
      <c r="N18" s="79">
        <f>(IF($D18="Direct",'High Level'!$L25*-Calcs!I18,IF($D18="Indirect",'High Level'!$L25*-Calcs!I18,IF($D18="External Cost",'High Level'!$L25*-Calcs!I18,0))))*(1-'High Level'!$F25)*((1+ProcurementUp))*((1+BuildingUp))*((1+OpsUp))*((1+Other))</f>
        <v>0</v>
      </c>
      <c r="O18" s="79">
        <f>(IF($D18="Direct",'High Level'!$L25*-Calcs!J18,IF($D18="Indirect",'High Level'!$L25*-Calcs!J18,IF($D18="External Cost",'High Level'!$L25*-Calcs!J18,0))))*(1-'High Level'!$F25)*((1+ProcurementUp))*((1+BuildingUp))*((1+OpsUp))*((1+Other))</f>
        <v>0</v>
      </c>
      <c r="P18" s="79">
        <f>(IF($D18="Direct",'High Level'!$L25*-Calcs!K18,IF($D18="Indirect",'High Level'!$L25*-Calcs!K18,IF($D18="External Cost",'High Level'!$L25*-Calcs!K18,0))))*(1-'High Level'!$F25)*((1+ProcurementUp))*((1+BuildingUp))*((1+OpsUp))*((1+Other))</f>
        <v>0</v>
      </c>
      <c r="Q18" s="79">
        <f>(IF($D18="Direct",'High Level'!$L25*-Calcs!L18,IF($D18="Indirect",'High Level'!$L25*-Calcs!L18,IF($D18="External Cost",'High Level'!$L25*-Calcs!L18,0))))*(1-'High Level'!$F25)*((1+ProcurementUp))*((1+BuildingUp))*((1+OpsUp))*((1+Other))</f>
        <v>0</v>
      </c>
      <c r="R18" s="79">
        <f>(IF($D18="Direct",'High Level'!$L25*-Calcs!M18,IF($D18="Indirect",'High Level'!$L25*-Calcs!M18,IF($D18="External Cost",'High Level'!$L25*-Calcs!M18,0))))*(1-'High Level'!$F25)*((1+ProcurementUp))*((1+BuildingUp))*((1+OpsUp))*((1+Other))</f>
        <v>0</v>
      </c>
      <c r="S18" s="79">
        <f>(IF($D18="Direct",'High Level'!$L25*-Calcs!N18,IF($D18="Indirect",'High Level'!$L25*-Calcs!N18,IF($D18="External Cost",'High Level'!$L25*-Calcs!N18,0))))*(1-'High Level'!$F25)*((1+ProcurementUp))*((1+BuildingUp))*((1+OpsUp))*((1+Other))</f>
        <v>0</v>
      </c>
      <c r="T18" s="79">
        <f>(IF($D18="Direct",'High Level'!$L25*-Calcs!O18,IF($D18="Indirect",'High Level'!$L25*-Calcs!O18,IF($D18="External Cost",'High Level'!$L25*-Calcs!O18,0))))*(1-'High Level'!$F25)*((1+ProcurementUp))*((1+BuildingUp))*((1+OpsUp))*((1+Other))</f>
        <v>0</v>
      </c>
      <c r="U18" s="79">
        <f>(IF($D18="Direct",'High Level'!$L25*-Calcs!P18,IF($D18="Indirect",'High Level'!$L25*-Calcs!P18,IF($D18="External Cost",'High Level'!$L25*-Calcs!P18,0))))*(1-'High Level'!$F25)*((1+ProcurementUp))*((1+BuildingUp))*((1+OpsUp))*((1+Other))</f>
        <v>0</v>
      </c>
      <c r="V18" s="79">
        <f>(IF($D18="Direct",'High Level'!$L25*-Calcs!Q18,IF($D18="Indirect",'High Level'!$L25*-Calcs!Q18,IF($D18="External Cost",'High Level'!$L25*-Calcs!Q18,0))))*(1-'High Level'!$F25)*((1+ProcurementUp))*((1+BuildingUp))*((1+OpsUp))*((1+Other))</f>
        <v>0</v>
      </c>
      <c r="W18" s="79">
        <f>(IF($D18="Direct",'High Level'!$L25*-Calcs!R18,IF($D18="Indirect",'High Level'!$L25*-Calcs!R18,IF($D18="External Cost",'High Level'!$L25*-Calcs!R18,0))))*(1-'High Level'!$F25)*((1+ProcurementUp))*((1+BuildingUp))*((1+OpsUp))*((1+Other))</f>
        <v>0</v>
      </c>
      <c r="X18" s="79">
        <f>(IF($D18="Direct",'High Level'!$L25*-Calcs!S18,IF($D18="Indirect",'High Level'!$L25*-Calcs!S18,IF($D18="External Cost",'High Level'!$L25*-Calcs!S18,0))))*(1-'High Level'!$F25)*((1+ProcurementUp))*((1+BuildingUp))*((1+OpsUp))*((1+Other))</f>
        <v>0</v>
      </c>
      <c r="Y18" s="79">
        <f>(IF($D18="Direct",'High Level'!$L25*-Calcs!T18,IF($D18="Indirect",'High Level'!$L25*-Calcs!T18,IF($D18="External Cost",'High Level'!$L25*-Calcs!T18,0))))*(1-'High Level'!$F25)*((1+ProcurementUp))*((1+BuildingUp))*((1+OpsUp))*((1+Other))</f>
        <v>0</v>
      </c>
      <c r="Z18" s="79">
        <f>(IF($D18="Direct",'High Level'!$L25*-Calcs!U18,IF($D18="Indirect",'High Level'!$L25*-Calcs!U18,IF($D18="External Cost",'High Level'!$L25*-Calcs!U18,0))))*(1-'High Level'!$F25)*((1+ProcurementUp))*((1+BuildingUp))*((1+OpsUp))*((1+Other))</f>
        <v>0</v>
      </c>
      <c r="AA18" s="79">
        <f>(IF($D18="Direct",'High Level'!$L25*-Calcs!V18,IF($D18="Indirect",'High Level'!$L25*-Calcs!V18,IF($D18="External Cost",'High Level'!$L25*-Calcs!V18,0))))*(1-'High Level'!$F25)*((1+ProcurementUp))*((1+BuildingUp))*((1+OpsUp))*((1+Other))</f>
        <v>0</v>
      </c>
      <c r="AB18" s="79">
        <f>(IF($D18="Direct",'High Level'!$L25*-Calcs!W18,IF($D18="Indirect",'High Level'!$L25*-Calcs!W18,IF($D18="External Cost",'High Level'!$L25*-Calcs!W18,0))))*(1-'High Level'!$F25)*((1+ProcurementUp))*((1+BuildingUp))*((1+OpsUp))*((1+Other))</f>
        <v>0</v>
      </c>
      <c r="AC18" s="79">
        <f>(IF($D18="Direct",'High Level'!$L25*-Calcs!X18,IF($D18="Indirect",'High Level'!$L25*-Calcs!X18,IF($D18="External Cost",'High Level'!$L25*-Calcs!X18,0))))*(1-'High Level'!$F25)*((1+ProcurementUp))*((1+BuildingUp))*((1+OpsUp))*((1+Other))</f>
        <v>0</v>
      </c>
      <c r="AD18" s="79">
        <f>(IF($D18="Direct",'High Level'!$L25*-Calcs!Y18,IF($D18="Indirect",'High Level'!$L25*-Calcs!Y18,IF($D18="External Cost",'High Level'!$L25*-Calcs!Y18,0))))*(1-'High Level'!$F25)*((1+ProcurementUp))*((1+BuildingUp))*((1+OpsUp))*((1+Other))</f>
        <v>0</v>
      </c>
      <c r="AE18" s="79">
        <f>(IF($D18="Direct",'High Level'!$L25*-Calcs!Z18,IF($D18="Indirect",'High Level'!$L25*-Calcs!Z18,IF($D18="External Cost",'High Level'!$L25*-Calcs!Z18,0))))*(1-'High Level'!$F25)*((1+ProcurementUp))*((1+BuildingUp))*((1+OpsUp))*((1+Other))</f>
        <v>0</v>
      </c>
      <c r="AF18" s="79">
        <f>(IF($D18="Direct",'High Level'!$L25*-Calcs!AA18,IF($D18="Indirect",'High Level'!$L25*-Calcs!AA18,IF($D18="External Cost",'High Level'!$L25*-Calcs!AA18,0))))*(1-'High Level'!$F25)*((1+ProcurementUp))*((1+BuildingUp))*((1+OpsUp))*((1+Other))</f>
        <v>0</v>
      </c>
      <c r="AG18" s="79">
        <f>(IF($D18="Direct",'High Level'!$L25*-Calcs!AB18,IF($D18="Indirect",'High Level'!$L25*-Calcs!AB18,IF($D18="External Cost",'High Level'!$L25*-Calcs!AB18,0))))*(1-'High Level'!$F25)*((1+ProcurementUp))*((1+BuildingUp))*((1+OpsUp))*((1+Other))</f>
        <v>0</v>
      </c>
      <c r="AH18" s="79">
        <f>(IF($D18="Direct",'High Level'!$L25*-Calcs!AC18,IF($D18="Indirect",'High Level'!$L25*-Calcs!AC18,IF($D18="External Cost",'High Level'!$L25*-Calcs!AC18,0))))*(1-'High Level'!$F25)*((1+ProcurementUp))*((1+BuildingUp))*((1+OpsUp))*((1+Other))</f>
        <v>0</v>
      </c>
      <c r="AI18" s="79">
        <f>(IF($D18="Direct",'High Level'!$L25*-Calcs!AD18,IF($D18="Indirect",'High Level'!$L25*-Calcs!AD18,IF($D18="External Cost",'High Level'!$L25*-Calcs!AD18,0))))*(1-'High Level'!$F25)*((1+ProcurementUp))*((1+BuildingUp))*((1+OpsUp))*((1+Other))</f>
        <v>0</v>
      </c>
      <c r="AJ18" s="79">
        <f>(IF($D18="Direct",'High Level'!$L25*-Calcs!AE18,IF($D18="Indirect",'High Level'!$L25*-Calcs!AE18,IF($D18="External Cost",'High Level'!$L25*-Calcs!AE18,0))))*(1-'High Level'!$F25)*((1+ProcurementUp))*((1+BuildingUp))*((1+OpsUp))*((1+Other))</f>
        <v>0</v>
      </c>
      <c r="AK18" s="80">
        <f>'High Level'!D25+SUM(Calcs!D18:AE18)</f>
        <v>0</v>
      </c>
    </row>
    <row r="19" spans="2:38" s="1" customFormat="1" ht="16.5" x14ac:dyDescent="0.45">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77">
        <f>SUM(AK11:AK18)</f>
        <v>0</v>
      </c>
      <c r="AL19" s="64" t="s">
        <v>705</v>
      </c>
    </row>
    <row r="20" spans="2:38" s="1" customFormat="1" x14ac:dyDescent="0.35">
      <c r="B20" s="86" t="s">
        <v>717</v>
      </c>
      <c r="E20" s="212" t="s">
        <v>737</v>
      </c>
      <c r="F20" s="212"/>
      <c r="G20" s="212"/>
      <c r="H20" s="212"/>
      <c r="I20" s="212"/>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row>
    <row r="21" spans="2:38" s="1" customFormat="1" ht="108" x14ac:dyDescent="0.35">
      <c r="B21" s="8" t="s">
        <v>4</v>
      </c>
      <c r="C21" s="8" t="s">
        <v>686</v>
      </c>
      <c r="D21" s="8" t="s">
        <v>666</v>
      </c>
      <c r="E21" s="70" t="s">
        <v>742</v>
      </c>
      <c r="F21" s="70" t="s">
        <v>743</v>
      </c>
      <c r="G21" s="70" t="s">
        <v>744</v>
      </c>
      <c r="H21" s="70" t="s">
        <v>741</v>
      </c>
      <c r="I21" s="8">
        <v>2022</v>
      </c>
      <c r="J21" s="8">
        <v>2023</v>
      </c>
      <c r="K21" s="8">
        <v>2024</v>
      </c>
      <c r="L21" s="8">
        <v>2025</v>
      </c>
      <c r="M21" s="8">
        <v>2026</v>
      </c>
      <c r="N21" s="8">
        <v>2027</v>
      </c>
      <c r="O21" s="8">
        <v>2028</v>
      </c>
      <c r="P21" s="8">
        <v>2029</v>
      </c>
      <c r="Q21" s="8">
        <v>2030</v>
      </c>
      <c r="R21" s="8">
        <v>2031</v>
      </c>
      <c r="S21" s="8">
        <v>2032</v>
      </c>
      <c r="T21" s="8">
        <v>2033</v>
      </c>
      <c r="U21" s="8">
        <v>2034</v>
      </c>
      <c r="V21" s="8">
        <v>2035</v>
      </c>
      <c r="W21" s="8">
        <v>2036</v>
      </c>
      <c r="X21" s="8">
        <v>2037</v>
      </c>
      <c r="Y21" s="8">
        <v>2038</v>
      </c>
      <c r="Z21" s="8">
        <v>2039</v>
      </c>
      <c r="AA21" s="8">
        <v>2040</v>
      </c>
      <c r="AB21" s="8">
        <v>2041</v>
      </c>
      <c r="AC21" s="8">
        <v>2042</v>
      </c>
      <c r="AD21" s="8">
        <v>2043</v>
      </c>
      <c r="AE21" s="8">
        <v>2044</v>
      </c>
      <c r="AF21" s="8">
        <v>2045</v>
      </c>
      <c r="AG21" s="8">
        <v>2046</v>
      </c>
      <c r="AH21" s="8">
        <v>2047</v>
      </c>
      <c r="AI21" s="8">
        <v>2048</v>
      </c>
      <c r="AJ21" s="8">
        <v>2049</v>
      </c>
      <c r="AK21" s="47" t="s">
        <v>816</v>
      </c>
    </row>
    <row r="22" spans="2:38" s="1" customFormat="1" x14ac:dyDescent="0.35">
      <c r="B22" s="18">
        <v>3</v>
      </c>
      <c r="C22" s="81" t="s">
        <v>6</v>
      </c>
      <c r="D22" s="81" t="str">
        <f>'High Level'!E30</f>
        <v>Indirect</v>
      </c>
      <c r="E22" s="68">
        <v>0</v>
      </c>
      <c r="F22" s="68">
        <v>0</v>
      </c>
      <c r="G22" s="68">
        <v>0</v>
      </c>
      <c r="H22" s="68">
        <v>0</v>
      </c>
      <c r="I22" s="79">
        <f>(IF($D22="Direct",'High Level'!$L30*-Calcs!D19,IF($D22="Indirect",'High Level'!$L30*-Calcs!D19,IF($D22="External Cost",'High Level'!$L30*-Calcs!D19,0))))*(1-'High Level'!$F30)*((1+ProcurementUp))*((1+BuildingUp))*((1+OpsUp))*((1+Other))</f>
        <v>0</v>
      </c>
      <c r="J22" s="79">
        <f>(IF($D22="Direct",'High Level'!$L30*-Calcs!E19,IF($D22="Indirect",'High Level'!$L30*-Calcs!E19,IF($D22="External Cost",'High Level'!$L30*-Calcs!E19,0))))*(1-'High Level'!$F30)*((1+ProcurementUp))*((1+BuildingUp))*((1+OpsUp))*((1+Other))</f>
        <v>0</v>
      </c>
      <c r="K22" s="79">
        <f>(IF($D22="Direct",'High Level'!$L30*-Calcs!F19,IF($D22="Indirect",'High Level'!$L30*-Calcs!F19,IF($D22="External Cost",'High Level'!$L30*-Calcs!F19,0))))*(1-'High Level'!$F30)*((1+ProcurementUp))*((1+BuildingUp))*((1+OpsUp))*((1+Other))</f>
        <v>0</v>
      </c>
      <c r="L22" s="79">
        <f>(IF($D22="Direct",'High Level'!$L30*-Calcs!G19,IF($D22="Indirect",'High Level'!$L30*-Calcs!G19,IF($D22="External Cost",'High Level'!$L30*-Calcs!G19,0))))*(1-'High Level'!$F30)*((1+ProcurementUp))*((1+BuildingUp))*((1+OpsUp))*((1+Other))</f>
        <v>0</v>
      </c>
      <c r="M22" s="79">
        <f>(IF($D22="Direct",'High Level'!$L30*-Calcs!H19,IF($D22="Indirect",'High Level'!$L30*-Calcs!H19,IF($D22="External Cost",'High Level'!$L30*-Calcs!H19,0))))*(1-'High Level'!$F30)*((1+ProcurementUp))*((1+BuildingUp))*((1+OpsUp))*((1+Other))</f>
        <v>0</v>
      </c>
      <c r="N22" s="79">
        <f>(IF($D22="Direct",'High Level'!$L30*-Calcs!I19,IF($D22="Indirect",'High Level'!$L30*-Calcs!I19,IF($D22="External Cost",'High Level'!$L30*-Calcs!I19,0))))*(1-'High Level'!$F30)*((1+ProcurementUp))*((1+BuildingUp))*((1+OpsUp))*((1+Other))</f>
        <v>0</v>
      </c>
      <c r="O22" s="79">
        <f>(IF($D22="Direct",'High Level'!$L30*-Calcs!J19,IF($D22="Indirect",'High Level'!$L30*-Calcs!J19,IF($D22="External Cost",'High Level'!$L30*-Calcs!J19,0))))*(1-'High Level'!$F30)*((1+ProcurementUp))*((1+BuildingUp))*((1+OpsUp))*((1+Other))</f>
        <v>0</v>
      </c>
      <c r="P22" s="79">
        <f>(IF($D22="Direct",'High Level'!$L30*-Calcs!K19,IF($D22="Indirect",'High Level'!$L30*-Calcs!K19,IF($D22="External Cost",'High Level'!$L30*-Calcs!K19,0))))*(1-'High Level'!$F30)*((1+ProcurementUp))*((1+BuildingUp))*((1+OpsUp))*((1+Other))</f>
        <v>0</v>
      </c>
      <c r="Q22" s="79">
        <f>(IF($D22="Direct",'High Level'!$L30*-Calcs!L19,IF($D22="Indirect",'High Level'!$L30*-Calcs!L19,IF($D22="External Cost",'High Level'!$L30*-Calcs!L19,0))))*(1-'High Level'!$F30)*((1+ProcurementUp))*((1+BuildingUp))*((1+OpsUp))*((1+Other))</f>
        <v>0</v>
      </c>
      <c r="R22" s="79">
        <f>(IF($D22="Direct",'High Level'!$L30*-Calcs!M19,IF($D22="Indirect",'High Level'!$L30*-Calcs!M19,IF($D22="External Cost",'High Level'!$L30*-Calcs!M19,0))))*(1-'High Level'!$F30)*((1+ProcurementUp))*((1+BuildingUp))*((1+OpsUp))*((1+Other))</f>
        <v>0</v>
      </c>
      <c r="S22" s="79">
        <f>(IF($D22="Direct",'High Level'!$L30*-Calcs!N19,IF($D22="Indirect",'High Level'!$L30*-Calcs!N19,IF($D22="External Cost",'High Level'!$L30*-Calcs!N19,0))))*(1-'High Level'!$F30)*((1+ProcurementUp))*((1+BuildingUp))*((1+OpsUp))*((1+Other))</f>
        <v>0</v>
      </c>
      <c r="T22" s="79">
        <f>(IF($D22="Direct",'High Level'!$L30*-Calcs!O19,IF($D22="Indirect",'High Level'!$L30*-Calcs!O19,IF($D22="External Cost",'High Level'!$L30*-Calcs!O19,0))))*(1-'High Level'!$F30)*((1+ProcurementUp))*((1+BuildingUp))*((1+OpsUp))*((1+Other))</f>
        <v>0</v>
      </c>
      <c r="U22" s="79">
        <f>(IF($D22="Direct",'High Level'!$L30*-Calcs!P19,IF($D22="Indirect",'High Level'!$L30*-Calcs!P19,IF($D22="External Cost",'High Level'!$L30*-Calcs!P19,0))))*(1-'High Level'!$F30)*((1+ProcurementUp))*((1+BuildingUp))*((1+OpsUp))*((1+Other))</f>
        <v>0</v>
      </c>
      <c r="V22" s="79">
        <f>(IF($D22="Direct",'High Level'!$L30*-Calcs!Q19,IF($D22="Indirect",'High Level'!$L30*-Calcs!Q19,IF($D22="External Cost",'High Level'!$L30*-Calcs!Q19,0))))*(1-'High Level'!$F30)*((1+ProcurementUp))*((1+BuildingUp))*((1+OpsUp))*((1+Other))</f>
        <v>0</v>
      </c>
      <c r="W22" s="79">
        <f>(IF($D22="Direct",'High Level'!$L30*-Calcs!R19,IF($D22="Indirect",'High Level'!$L30*-Calcs!R19,IF($D22="External Cost",'High Level'!$L30*-Calcs!R19,0))))*(1-'High Level'!$F30)*((1+ProcurementUp))*((1+BuildingUp))*((1+OpsUp))*((1+Other))</f>
        <v>0</v>
      </c>
      <c r="X22" s="79">
        <f>(IF($D22="Direct",'High Level'!$L30*-Calcs!S19,IF($D22="Indirect",'High Level'!$L30*-Calcs!S19,IF($D22="External Cost",'High Level'!$L30*-Calcs!S19,0))))*(1-'High Level'!$F30)*((1+ProcurementUp))*((1+BuildingUp))*((1+OpsUp))*((1+Other))</f>
        <v>0</v>
      </c>
      <c r="Y22" s="79">
        <f>(IF($D22="Direct",'High Level'!$L30*-Calcs!T19,IF($D22="Indirect",'High Level'!$L30*-Calcs!T19,IF($D22="External Cost",'High Level'!$L30*-Calcs!T19,0))))*(1-'High Level'!$F30)*((1+ProcurementUp))*((1+BuildingUp))*((1+OpsUp))*((1+Other))</f>
        <v>0</v>
      </c>
      <c r="Z22" s="79">
        <f>(IF($D22="Direct",'High Level'!$L30*-Calcs!U19,IF($D22="Indirect",'High Level'!$L30*-Calcs!U19,IF($D22="External Cost",'High Level'!$L30*-Calcs!U19,0))))*(1-'High Level'!$F30)*((1+ProcurementUp))*((1+BuildingUp))*((1+OpsUp))*((1+Other))</f>
        <v>0</v>
      </c>
      <c r="AA22" s="79">
        <f>(IF($D22="Direct",'High Level'!$L30*-Calcs!V19,IF($D22="Indirect",'High Level'!$L30*-Calcs!V19,IF($D22="External Cost",'High Level'!$L30*-Calcs!V19,0))))*(1-'High Level'!$F30)*((1+ProcurementUp))*((1+BuildingUp))*((1+OpsUp))*((1+Other))</f>
        <v>0</v>
      </c>
      <c r="AB22" s="79">
        <f>(IF($D22="Direct",'High Level'!$L30*-Calcs!W19,IF($D22="Indirect",'High Level'!$L30*-Calcs!W19,IF($D22="External Cost",'High Level'!$L30*-Calcs!W19,0))))*(1-'High Level'!$F30)*((1+ProcurementUp))*((1+BuildingUp))*((1+OpsUp))*((1+Other))</f>
        <v>0</v>
      </c>
      <c r="AC22" s="79">
        <f>(IF($D22="Direct",'High Level'!$L30*-Calcs!X19,IF($D22="Indirect",'High Level'!$L30*-Calcs!X19,IF($D22="External Cost",'High Level'!$L30*-Calcs!X19,0))))*(1-'High Level'!$F30)*((1+ProcurementUp))*((1+BuildingUp))*((1+OpsUp))*((1+Other))</f>
        <v>0</v>
      </c>
      <c r="AD22" s="79">
        <f>(IF($D22="Direct",'High Level'!$L30*-Calcs!Y19,IF($D22="Indirect",'High Level'!$L30*-Calcs!Y19,IF($D22="External Cost",'High Level'!$L30*-Calcs!Y19,0))))*(1-'High Level'!$F30)*((1+ProcurementUp))*((1+BuildingUp))*((1+OpsUp))*((1+Other))</f>
        <v>0</v>
      </c>
      <c r="AE22" s="79">
        <f>(IF($D22="Direct",'High Level'!$L30*-Calcs!Z19,IF($D22="Indirect",'High Level'!$L30*-Calcs!Z19,IF($D22="External Cost",'High Level'!$L30*-Calcs!Z19,0))))*(1-'High Level'!$F30)*((1+ProcurementUp))*((1+BuildingUp))*((1+OpsUp))*((1+Other))</f>
        <v>0</v>
      </c>
      <c r="AF22" s="79">
        <f>(IF($D22="Direct",'High Level'!$L30*-Calcs!AA19,IF($D22="Indirect",'High Level'!$L30*-Calcs!AA19,IF($D22="External Cost",'High Level'!$L30*-Calcs!AA19,0))))*(1-'High Level'!$F30)*((1+ProcurementUp))*((1+BuildingUp))*((1+OpsUp))*((1+Other))</f>
        <v>0</v>
      </c>
      <c r="AG22" s="79">
        <f>(IF($D22="Direct",'High Level'!$L30*-Calcs!AB19,IF($D22="Indirect",'High Level'!$L30*-Calcs!AB19,IF($D22="External Cost",'High Level'!$L30*-Calcs!AB19,0))))*(1-'High Level'!$F30)*((1+ProcurementUp))*((1+BuildingUp))*((1+OpsUp))*((1+Other))</f>
        <v>0</v>
      </c>
      <c r="AH22" s="79">
        <f>(IF($D22="Direct",'High Level'!$L30*-Calcs!AC19,IF($D22="Indirect",'High Level'!$L30*-Calcs!AC19,IF($D22="External Cost",'High Level'!$L30*-Calcs!AC19,0))))*(1-'High Level'!$F30)*((1+ProcurementUp))*((1+BuildingUp))*((1+OpsUp))*((1+Other))</f>
        <v>0</v>
      </c>
      <c r="AI22" s="79">
        <f>(IF($D22="Direct",'High Level'!$L30*-Calcs!AD19,IF($D22="Indirect",'High Level'!$L30*-Calcs!AD19,IF($D22="External Cost",'High Level'!$L30*-Calcs!AD19,0))))*(1-'High Level'!$F30)*((1+ProcurementUp))*((1+BuildingUp))*((1+OpsUp))*((1+Other))</f>
        <v>0</v>
      </c>
      <c r="AJ22" s="79">
        <f>(IF($D22="Direct",'High Level'!$L30*-Calcs!AE19,IF($D22="Indirect",'High Level'!$L30*-Calcs!AE19,IF($D22="External Cost",'High Level'!$L30*-Calcs!AE19,0))))*(1-'High Level'!$F30)*((1+ProcurementUp))*((1+BuildingUp))*((1+OpsUp))*((1+Other))</f>
        <v>0</v>
      </c>
      <c r="AK22" s="80">
        <f>'High Level'!D30+SUM(Calcs!D19:AE19)</f>
        <v>0</v>
      </c>
    </row>
    <row r="23" spans="2:38" s="1" customFormat="1" x14ac:dyDescent="0.35">
      <c r="B23" s="18">
        <v>3</v>
      </c>
      <c r="C23" s="81" t="s">
        <v>8</v>
      </c>
      <c r="D23" s="81" t="str">
        <f>'High Level'!E31</f>
        <v>Direct</v>
      </c>
      <c r="E23" s="68">
        <v>0</v>
      </c>
      <c r="F23" s="68">
        <v>0</v>
      </c>
      <c r="G23" s="68">
        <v>0</v>
      </c>
      <c r="H23" s="68">
        <v>0</v>
      </c>
      <c r="I23" s="79">
        <f>(IF($D23="Direct",'High Level'!$L31*-Calcs!D20,IF($D23="Indirect",'High Level'!$L31*-Calcs!D20,IF($D23="External Cost",'High Level'!$L31*-Calcs!D20,0))))*(1-'High Level'!$F31)*((1+ProcurementUp))*((1+BuildingUp))*((1+OpsUp))*((1+Other))</f>
        <v>0</v>
      </c>
      <c r="J23" s="79">
        <f>(IF($D23="Direct",'High Level'!$L31*-Calcs!E20,IF($D23="Indirect",'High Level'!$L31*-Calcs!E20,IF($D23="External Cost",'High Level'!$L31*-Calcs!E20,0))))*(1-'High Level'!$F31)*((1+ProcurementUp))*((1+BuildingUp))*((1+OpsUp))*((1+Other))</f>
        <v>0</v>
      </c>
      <c r="K23" s="79">
        <f>(IF($D23="Direct",'High Level'!$L31*-Calcs!F20,IF($D23="Indirect",'High Level'!$L31*-Calcs!F20,IF($D23="External Cost",'High Level'!$L31*-Calcs!F20,0))))*(1-'High Level'!$F31)*((1+ProcurementUp))*((1+BuildingUp))*((1+OpsUp))*((1+Other))</f>
        <v>0</v>
      </c>
      <c r="L23" s="79">
        <f>(IF($D23="Direct",'High Level'!$L31*-Calcs!G20,IF($D23="Indirect",'High Level'!$L31*-Calcs!G20,IF($D23="External Cost",'High Level'!$L31*-Calcs!G20,0))))*(1-'High Level'!$F31)*((1+ProcurementUp))*((1+BuildingUp))*((1+OpsUp))*((1+Other))</f>
        <v>0</v>
      </c>
      <c r="M23" s="79">
        <f>(IF($D23="Direct",'High Level'!$L31*-Calcs!H20,IF($D23="Indirect",'High Level'!$L31*-Calcs!H20,IF($D23="External Cost",'High Level'!$L31*-Calcs!H20,0))))*(1-'High Level'!$F31)*((1+ProcurementUp))*((1+BuildingUp))*((1+OpsUp))*((1+Other))</f>
        <v>0</v>
      </c>
      <c r="N23" s="79">
        <f>(IF($D23="Direct",'High Level'!$L31*-Calcs!I20,IF($D23="Indirect",'High Level'!$L31*-Calcs!I20,IF($D23="External Cost",'High Level'!$L31*-Calcs!I20,0))))*(1-'High Level'!$F31)*((1+ProcurementUp))*((1+BuildingUp))*((1+OpsUp))*((1+Other))</f>
        <v>0</v>
      </c>
      <c r="O23" s="79">
        <f>(IF($D23="Direct",'High Level'!$L31*-Calcs!J20,IF($D23="Indirect",'High Level'!$L31*-Calcs!J20,IF($D23="External Cost",'High Level'!$L31*-Calcs!J20,0))))*(1-'High Level'!$F31)*((1+ProcurementUp))*((1+BuildingUp))*((1+OpsUp))*((1+Other))</f>
        <v>0</v>
      </c>
      <c r="P23" s="79">
        <f>(IF($D23="Direct",'High Level'!$L31*-Calcs!K20,IF($D23="Indirect",'High Level'!$L31*-Calcs!K20,IF($D23="External Cost",'High Level'!$L31*-Calcs!K20,0))))*(1-'High Level'!$F31)*((1+ProcurementUp))*((1+BuildingUp))*((1+OpsUp))*((1+Other))</f>
        <v>0</v>
      </c>
      <c r="Q23" s="79">
        <f>(IF($D23="Direct",'High Level'!$L31*-Calcs!L20,IF($D23="Indirect",'High Level'!$L31*-Calcs!L20,IF($D23="External Cost",'High Level'!$L31*-Calcs!L20,0))))*(1-'High Level'!$F31)*((1+ProcurementUp))*((1+BuildingUp))*((1+OpsUp))*((1+Other))</f>
        <v>0</v>
      </c>
      <c r="R23" s="79">
        <f>(IF($D23="Direct",'High Level'!$L31*-Calcs!M20,IF($D23="Indirect",'High Level'!$L31*-Calcs!M20,IF($D23="External Cost",'High Level'!$L31*-Calcs!M20,0))))*(1-'High Level'!$F31)*((1+ProcurementUp))*((1+BuildingUp))*((1+OpsUp))*((1+Other))</f>
        <v>0</v>
      </c>
      <c r="S23" s="79">
        <f>(IF($D23="Direct",'High Level'!$L31*-Calcs!N20,IF($D23="Indirect",'High Level'!$L31*-Calcs!N20,IF($D23="External Cost",'High Level'!$L31*-Calcs!N20,0))))*(1-'High Level'!$F31)*((1+ProcurementUp))*((1+BuildingUp))*((1+OpsUp))*((1+Other))</f>
        <v>0</v>
      </c>
      <c r="T23" s="79">
        <f>(IF($D23="Direct",'High Level'!$L31*-Calcs!O20,IF($D23="Indirect",'High Level'!$L31*-Calcs!O20,IF($D23="External Cost",'High Level'!$L31*-Calcs!O20,0))))*(1-'High Level'!$F31)*((1+ProcurementUp))*((1+BuildingUp))*((1+OpsUp))*((1+Other))</f>
        <v>0</v>
      </c>
      <c r="U23" s="79">
        <f>(IF($D23="Direct",'High Level'!$L31*-Calcs!P20,IF($D23="Indirect",'High Level'!$L31*-Calcs!P20,IF($D23="External Cost",'High Level'!$L31*-Calcs!P20,0))))*(1-'High Level'!$F31)*((1+ProcurementUp))*((1+BuildingUp))*((1+OpsUp))*((1+Other))</f>
        <v>0</v>
      </c>
      <c r="V23" s="79">
        <f>(IF($D23="Direct",'High Level'!$L31*-Calcs!Q20,IF($D23="Indirect",'High Level'!$L31*-Calcs!Q20,IF($D23="External Cost",'High Level'!$L31*-Calcs!Q20,0))))*(1-'High Level'!$F31)*((1+ProcurementUp))*((1+BuildingUp))*((1+OpsUp))*((1+Other))</f>
        <v>0</v>
      </c>
      <c r="W23" s="79">
        <f>(IF($D23="Direct",'High Level'!$L31*-Calcs!R20,IF($D23="Indirect",'High Level'!$L31*-Calcs!R20,IF($D23="External Cost",'High Level'!$L31*-Calcs!R20,0))))*(1-'High Level'!$F31)*((1+ProcurementUp))*((1+BuildingUp))*((1+OpsUp))*((1+Other))</f>
        <v>0</v>
      </c>
      <c r="X23" s="79">
        <f>(IF($D23="Direct",'High Level'!$L31*-Calcs!S20,IF($D23="Indirect",'High Level'!$L31*-Calcs!S20,IF($D23="External Cost",'High Level'!$L31*-Calcs!S20,0))))*(1-'High Level'!$F31)*((1+ProcurementUp))*((1+BuildingUp))*((1+OpsUp))*((1+Other))</f>
        <v>0</v>
      </c>
      <c r="Y23" s="79">
        <f>(IF($D23="Direct",'High Level'!$L31*-Calcs!T20,IF($D23="Indirect",'High Level'!$L31*-Calcs!T20,IF($D23="External Cost",'High Level'!$L31*-Calcs!T20,0))))*(1-'High Level'!$F31)*((1+ProcurementUp))*((1+BuildingUp))*((1+OpsUp))*((1+Other))</f>
        <v>0</v>
      </c>
      <c r="Z23" s="79">
        <f>(IF($D23="Direct",'High Level'!$L31*-Calcs!U20,IF($D23="Indirect",'High Level'!$L31*-Calcs!U20,IF($D23="External Cost",'High Level'!$L31*-Calcs!U20,0))))*(1-'High Level'!$F31)*((1+ProcurementUp))*((1+BuildingUp))*((1+OpsUp))*((1+Other))</f>
        <v>0</v>
      </c>
      <c r="AA23" s="79">
        <f>(IF($D23="Direct",'High Level'!$L31*-Calcs!V20,IF($D23="Indirect",'High Level'!$L31*-Calcs!V20,IF($D23="External Cost",'High Level'!$L31*-Calcs!V20,0))))*(1-'High Level'!$F31)*((1+ProcurementUp))*((1+BuildingUp))*((1+OpsUp))*((1+Other))</f>
        <v>0</v>
      </c>
      <c r="AB23" s="79">
        <f>(IF($D23="Direct",'High Level'!$L31*-Calcs!W20,IF($D23="Indirect",'High Level'!$L31*-Calcs!W20,IF($D23="External Cost",'High Level'!$L31*-Calcs!W20,0))))*(1-'High Level'!$F31)*((1+ProcurementUp))*((1+BuildingUp))*((1+OpsUp))*((1+Other))</f>
        <v>0</v>
      </c>
      <c r="AC23" s="79">
        <f>(IF($D23="Direct",'High Level'!$L31*-Calcs!X20,IF($D23="Indirect",'High Level'!$L31*-Calcs!X20,IF($D23="External Cost",'High Level'!$L31*-Calcs!X20,0))))*(1-'High Level'!$F31)*((1+ProcurementUp))*((1+BuildingUp))*((1+OpsUp))*((1+Other))</f>
        <v>0</v>
      </c>
      <c r="AD23" s="79">
        <f>(IF($D23="Direct",'High Level'!$L31*-Calcs!Y20,IF($D23="Indirect",'High Level'!$L31*-Calcs!Y20,IF($D23="External Cost",'High Level'!$L31*-Calcs!Y20,0))))*(1-'High Level'!$F31)*((1+ProcurementUp))*((1+BuildingUp))*((1+OpsUp))*((1+Other))</f>
        <v>0</v>
      </c>
      <c r="AE23" s="79">
        <f>(IF($D23="Direct",'High Level'!$L31*-Calcs!Z20,IF($D23="Indirect",'High Level'!$L31*-Calcs!Z20,IF($D23="External Cost",'High Level'!$L31*-Calcs!Z20,0))))*(1-'High Level'!$F31)*((1+ProcurementUp))*((1+BuildingUp))*((1+OpsUp))*((1+Other))</f>
        <v>0</v>
      </c>
      <c r="AF23" s="79">
        <f>(IF($D23="Direct",'High Level'!$L31*-Calcs!AA20,IF($D23="Indirect",'High Level'!$L31*-Calcs!AA20,IF($D23="External Cost",'High Level'!$L31*-Calcs!AA20,0))))*(1-'High Level'!$F31)*((1+ProcurementUp))*((1+BuildingUp))*((1+OpsUp))*((1+Other))</f>
        <v>0</v>
      </c>
      <c r="AG23" s="79">
        <f>(IF($D23="Direct",'High Level'!$L31*-Calcs!AB20,IF($D23="Indirect",'High Level'!$L31*-Calcs!AB20,IF($D23="External Cost",'High Level'!$L31*-Calcs!AB20,0))))*(1-'High Level'!$F31)*((1+ProcurementUp))*((1+BuildingUp))*((1+OpsUp))*((1+Other))</f>
        <v>0</v>
      </c>
      <c r="AH23" s="79">
        <f>(IF($D23="Direct",'High Level'!$L31*-Calcs!AC20,IF($D23="Indirect",'High Level'!$L31*-Calcs!AC20,IF($D23="External Cost",'High Level'!$L31*-Calcs!AC20,0))))*(1-'High Level'!$F31)*((1+ProcurementUp))*((1+BuildingUp))*((1+OpsUp))*((1+Other))</f>
        <v>0</v>
      </c>
      <c r="AI23" s="79">
        <f>(IF($D23="Direct",'High Level'!$L31*-Calcs!AD20,IF($D23="Indirect",'High Level'!$L31*-Calcs!AD20,IF($D23="External Cost",'High Level'!$L31*-Calcs!AD20,0))))*(1-'High Level'!$F31)*((1+ProcurementUp))*((1+BuildingUp))*((1+OpsUp))*((1+Other))</f>
        <v>0</v>
      </c>
      <c r="AJ23" s="79">
        <f>(IF($D23="Direct",'High Level'!$L31*-Calcs!AE20,IF($D23="Indirect",'High Level'!$L31*-Calcs!AE20,IF($D23="External Cost",'High Level'!$L31*-Calcs!AE20,0))))*(1-'High Level'!$F31)*((1+ProcurementUp))*((1+BuildingUp))*((1+OpsUp))*((1+Other))</f>
        <v>0</v>
      </c>
      <c r="AK23" s="80">
        <f>'High Level'!D31+SUM(Calcs!D20:AE20)</f>
        <v>0</v>
      </c>
    </row>
    <row r="24" spans="2:38" s="1" customFormat="1" x14ac:dyDescent="0.35">
      <c r="B24" s="18">
        <v>3</v>
      </c>
      <c r="C24" s="81" t="s">
        <v>17</v>
      </c>
      <c r="D24" s="81" t="str">
        <f>'High Level'!E32</f>
        <v>Indirect</v>
      </c>
      <c r="E24" s="68">
        <v>0</v>
      </c>
      <c r="F24" s="68">
        <v>0</v>
      </c>
      <c r="G24" s="68">
        <v>0</v>
      </c>
      <c r="H24" s="68">
        <v>0</v>
      </c>
      <c r="I24" s="79">
        <f>(IF($D24="Direct",'High Level'!$L32*-Calcs!D21,IF($D24="Indirect",'High Level'!$L32*-Calcs!D21,IF($D24="External Cost",'High Level'!$L32*-Calcs!D21,0))))*(1-'High Level'!$F32)*((1+ProcurementUp))*((1+BuildingUp))*((1+OpsUp))*((1+Other))</f>
        <v>0</v>
      </c>
      <c r="J24" s="79">
        <f>(IF($D24="Direct",'High Level'!$L32*-Calcs!E21,IF($D24="Indirect",'High Level'!$L32*-Calcs!E21,IF($D24="External Cost",'High Level'!$L32*-Calcs!E21,0))))*(1-'High Level'!$F32)*((1+ProcurementUp))*((1+BuildingUp))*((1+OpsUp))*((1+Other))</f>
        <v>0</v>
      </c>
      <c r="K24" s="79">
        <f>(IF($D24="Direct",'High Level'!$L32*-Calcs!F21,IF($D24="Indirect",'High Level'!$L32*-Calcs!F21,IF($D24="External Cost",'High Level'!$L32*-Calcs!F21,0))))*(1-'High Level'!$F32)*((1+ProcurementUp))*((1+BuildingUp))*((1+OpsUp))*((1+Other))</f>
        <v>0</v>
      </c>
      <c r="L24" s="79">
        <f>(IF($D24="Direct",'High Level'!$L32*-Calcs!G21,IF($D24="Indirect",'High Level'!$L32*-Calcs!G21,IF($D24="External Cost",'High Level'!$L32*-Calcs!G21,0))))*(1-'High Level'!$F32)*((1+ProcurementUp))*((1+BuildingUp))*((1+OpsUp))*((1+Other))</f>
        <v>0</v>
      </c>
      <c r="M24" s="79">
        <f>(IF($D24="Direct",'High Level'!$L32*-Calcs!H21,IF($D24="Indirect",'High Level'!$L32*-Calcs!H21,IF($D24="External Cost",'High Level'!$L32*-Calcs!H21,0))))*(1-'High Level'!$F32)*((1+ProcurementUp))*((1+BuildingUp))*((1+OpsUp))*((1+Other))</f>
        <v>0</v>
      </c>
      <c r="N24" s="79">
        <f>(IF($D24="Direct",'High Level'!$L32*-Calcs!I21,IF($D24="Indirect",'High Level'!$L32*-Calcs!I21,IF($D24="External Cost",'High Level'!$L32*-Calcs!I21,0))))*(1-'High Level'!$F32)*((1+ProcurementUp))*((1+BuildingUp))*((1+OpsUp))*((1+Other))</f>
        <v>0</v>
      </c>
      <c r="O24" s="79">
        <f>(IF($D24="Direct",'High Level'!$L32*-Calcs!J21,IF($D24="Indirect",'High Level'!$L32*-Calcs!J21,IF($D24="External Cost",'High Level'!$L32*-Calcs!J21,0))))*(1-'High Level'!$F32)*((1+ProcurementUp))*((1+BuildingUp))*((1+OpsUp))*((1+Other))</f>
        <v>0</v>
      </c>
      <c r="P24" s="79">
        <f>(IF($D24="Direct",'High Level'!$L32*-Calcs!K21,IF($D24="Indirect",'High Level'!$L32*-Calcs!K21,IF($D24="External Cost",'High Level'!$L32*-Calcs!K21,0))))*(1-'High Level'!$F32)*((1+ProcurementUp))*((1+BuildingUp))*((1+OpsUp))*((1+Other))</f>
        <v>0</v>
      </c>
      <c r="Q24" s="79">
        <f>(IF($D24="Direct",'High Level'!$L32*-Calcs!L21,IF($D24="Indirect",'High Level'!$L32*-Calcs!L21,IF($D24="External Cost",'High Level'!$L32*-Calcs!L21,0))))*(1-'High Level'!$F32)*((1+ProcurementUp))*((1+BuildingUp))*((1+OpsUp))*((1+Other))</f>
        <v>0</v>
      </c>
      <c r="R24" s="79">
        <f>(IF($D24="Direct",'High Level'!$L32*-Calcs!M21,IF($D24="Indirect",'High Level'!$L32*-Calcs!M21,IF($D24="External Cost",'High Level'!$L32*-Calcs!M21,0))))*(1-'High Level'!$F32)*((1+ProcurementUp))*((1+BuildingUp))*((1+OpsUp))*((1+Other))</f>
        <v>0</v>
      </c>
      <c r="S24" s="79">
        <f>(IF($D24="Direct",'High Level'!$L32*-Calcs!N21,IF($D24="Indirect",'High Level'!$L32*-Calcs!N21,IF($D24="External Cost",'High Level'!$L32*-Calcs!N21,0))))*(1-'High Level'!$F32)*((1+ProcurementUp))*((1+BuildingUp))*((1+OpsUp))*((1+Other))</f>
        <v>0</v>
      </c>
      <c r="T24" s="79">
        <f>(IF($D24="Direct",'High Level'!$L32*-Calcs!O21,IF($D24="Indirect",'High Level'!$L32*-Calcs!O21,IF($D24="External Cost",'High Level'!$L32*-Calcs!O21,0))))*(1-'High Level'!$F32)*((1+ProcurementUp))*((1+BuildingUp))*((1+OpsUp))*((1+Other))</f>
        <v>0</v>
      </c>
      <c r="U24" s="79">
        <f>(IF($D24="Direct",'High Level'!$L32*-Calcs!P21,IF($D24="Indirect",'High Level'!$L32*-Calcs!P21,IF($D24="External Cost",'High Level'!$L32*-Calcs!P21,0))))*(1-'High Level'!$F32)*((1+ProcurementUp))*((1+BuildingUp))*((1+OpsUp))*((1+Other))</f>
        <v>0</v>
      </c>
      <c r="V24" s="79">
        <f>(IF($D24="Direct",'High Level'!$L32*-Calcs!Q21,IF($D24="Indirect",'High Level'!$L32*-Calcs!Q21,IF($D24="External Cost",'High Level'!$L32*-Calcs!Q21,0))))*(1-'High Level'!$F32)*((1+ProcurementUp))*((1+BuildingUp))*((1+OpsUp))*((1+Other))</f>
        <v>0</v>
      </c>
      <c r="W24" s="79">
        <f>(IF($D24="Direct",'High Level'!$L32*-Calcs!R21,IF($D24="Indirect",'High Level'!$L32*-Calcs!R21,IF($D24="External Cost",'High Level'!$L32*-Calcs!R21,0))))*(1-'High Level'!$F32)*((1+ProcurementUp))*((1+BuildingUp))*((1+OpsUp))*((1+Other))</f>
        <v>0</v>
      </c>
      <c r="X24" s="79">
        <f>(IF($D24="Direct",'High Level'!$L32*-Calcs!S21,IF($D24="Indirect",'High Level'!$L32*-Calcs!S21,IF($D24="External Cost",'High Level'!$L32*-Calcs!S21,0))))*(1-'High Level'!$F32)*((1+ProcurementUp))*((1+BuildingUp))*((1+OpsUp))*((1+Other))</f>
        <v>0</v>
      </c>
      <c r="Y24" s="79">
        <f>(IF($D24="Direct",'High Level'!$L32*-Calcs!T21,IF($D24="Indirect",'High Level'!$L32*-Calcs!T21,IF($D24="External Cost",'High Level'!$L32*-Calcs!T21,0))))*(1-'High Level'!$F32)*((1+ProcurementUp))*((1+BuildingUp))*((1+OpsUp))*((1+Other))</f>
        <v>0</v>
      </c>
      <c r="Z24" s="79">
        <f>(IF($D24="Direct",'High Level'!$L32*-Calcs!U21,IF($D24="Indirect",'High Level'!$L32*-Calcs!U21,IF($D24="External Cost",'High Level'!$L32*-Calcs!U21,0))))*(1-'High Level'!$F32)*((1+ProcurementUp))*((1+BuildingUp))*((1+OpsUp))*((1+Other))</f>
        <v>0</v>
      </c>
      <c r="AA24" s="79">
        <f>(IF($D24="Direct",'High Level'!$L32*-Calcs!V21,IF($D24="Indirect",'High Level'!$L32*-Calcs!V21,IF($D24="External Cost",'High Level'!$L32*-Calcs!V21,0))))*(1-'High Level'!$F32)*((1+ProcurementUp))*((1+BuildingUp))*((1+OpsUp))*((1+Other))</f>
        <v>0</v>
      </c>
      <c r="AB24" s="79">
        <f>(IF($D24="Direct",'High Level'!$L32*-Calcs!W21,IF($D24="Indirect",'High Level'!$L32*-Calcs!W21,IF($D24="External Cost",'High Level'!$L32*-Calcs!W21,0))))*(1-'High Level'!$F32)*((1+ProcurementUp))*((1+BuildingUp))*((1+OpsUp))*((1+Other))</f>
        <v>0</v>
      </c>
      <c r="AC24" s="79">
        <f>(IF($D24="Direct",'High Level'!$L32*-Calcs!X21,IF($D24="Indirect",'High Level'!$L32*-Calcs!X21,IF($D24="External Cost",'High Level'!$L32*-Calcs!X21,0))))*(1-'High Level'!$F32)*((1+ProcurementUp))*((1+BuildingUp))*((1+OpsUp))*((1+Other))</f>
        <v>0</v>
      </c>
      <c r="AD24" s="79">
        <f>(IF($D24="Direct",'High Level'!$L32*-Calcs!Y21,IF($D24="Indirect",'High Level'!$L32*-Calcs!Y21,IF($D24="External Cost",'High Level'!$L32*-Calcs!Y21,0))))*(1-'High Level'!$F32)*((1+ProcurementUp))*((1+BuildingUp))*((1+OpsUp))*((1+Other))</f>
        <v>0</v>
      </c>
      <c r="AE24" s="79">
        <f>(IF($D24="Direct",'High Level'!$L32*-Calcs!Z21,IF($D24="Indirect",'High Level'!$L32*-Calcs!Z21,IF($D24="External Cost",'High Level'!$L32*-Calcs!Z21,0))))*(1-'High Level'!$F32)*((1+ProcurementUp))*((1+BuildingUp))*((1+OpsUp))*((1+Other))</f>
        <v>0</v>
      </c>
      <c r="AF24" s="79">
        <f>(IF($D24="Direct",'High Level'!$L32*-Calcs!AA21,IF($D24="Indirect",'High Level'!$L32*-Calcs!AA21,IF($D24="External Cost",'High Level'!$L32*-Calcs!AA21,0))))*(1-'High Level'!$F32)*((1+ProcurementUp))*((1+BuildingUp))*((1+OpsUp))*((1+Other))</f>
        <v>0</v>
      </c>
      <c r="AG24" s="79">
        <f>(IF($D24="Direct",'High Level'!$L32*-Calcs!AB21,IF($D24="Indirect",'High Level'!$L32*-Calcs!AB21,IF($D24="External Cost",'High Level'!$L32*-Calcs!AB21,0))))*(1-'High Level'!$F32)*((1+ProcurementUp))*((1+BuildingUp))*((1+OpsUp))*((1+Other))</f>
        <v>0</v>
      </c>
      <c r="AH24" s="79">
        <f>(IF($D24="Direct",'High Level'!$L32*-Calcs!AC21,IF($D24="Indirect",'High Level'!$L32*-Calcs!AC21,IF($D24="External Cost",'High Level'!$L32*-Calcs!AC21,0))))*(1-'High Level'!$F32)*((1+ProcurementUp))*((1+BuildingUp))*((1+OpsUp))*((1+Other))</f>
        <v>0</v>
      </c>
      <c r="AI24" s="79">
        <f>(IF($D24="Direct",'High Level'!$L32*-Calcs!AD21,IF($D24="Indirect",'High Level'!$L32*-Calcs!AD21,IF($D24="External Cost",'High Level'!$L32*-Calcs!AD21,0))))*(1-'High Level'!$F32)*((1+ProcurementUp))*((1+BuildingUp))*((1+OpsUp))*((1+Other))</f>
        <v>0</v>
      </c>
      <c r="AJ24" s="79">
        <f>(IF($D24="Direct",'High Level'!$L32*-Calcs!AE21,IF($D24="Indirect",'High Level'!$L32*-Calcs!AE21,IF($D24="External Cost",'High Level'!$L32*-Calcs!AE21,0))))*(1-'High Level'!$F32)*((1+ProcurementUp))*((1+BuildingUp))*((1+OpsUp))*((1+Other))</f>
        <v>0</v>
      </c>
      <c r="AK24" s="80">
        <f>'High Level'!D32+SUM(Calcs!D21:AE21)</f>
        <v>0</v>
      </c>
    </row>
    <row r="25" spans="2:38" s="1" customFormat="1" x14ac:dyDescent="0.35">
      <c r="B25" s="18">
        <v>3</v>
      </c>
      <c r="C25" s="81" t="s">
        <v>7</v>
      </c>
      <c r="D25" s="81" t="str">
        <f>'High Level'!E33</f>
        <v>Indirect</v>
      </c>
      <c r="E25" s="68">
        <v>0</v>
      </c>
      <c r="F25" s="68">
        <v>0</v>
      </c>
      <c r="G25" s="68">
        <v>0</v>
      </c>
      <c r="H25" s="68">
        <v>0</v>
      </c>
      <c r="I25" s="79">
        <f>(IF($D25="Direct",'High Level'!$L33*-Calcs!D22,IF($D25="Indirect",'High Level'!$L33*-Calcs!D22,IF($D25="External Cost",'High Level'!$L33*-Calcs!D22,0))))*(1-'High Level'!$F33)*((1+ProcurementUp))*((1+BuildingUp))*((1+OpsUp))*((1+Other))</f>
        <v>0</v>
      </c>
      <c r="J25" s="79">
        <f>(IF($D25="Direct",'High Level'!$L33*-Calcs!E22,IF($D25="Indirect",'High Level'!$L33*-Calcs!E22,IF($D25="External Cost",'High Level'!$L33*-Calcs!E22,0))))*(1-'High Level'!$F33)*((1+ProcurementUp))*((1+BuildingUp))*((1+OpsUp))*((1+Other))</f>
        <v>0</v>
      </c>
      <c r="K25" s="79">
        <f>(IF($D25="Direct",'High Level'!$L33*-Calcs!F22,IF($D25="Indirect",'High Level'!$L33*-Calcs!F22,IF($D25="External Cost",'High Level'!$L33*-Calcs!F22,0))))*(1-'High Level'!$F33)*((1+ProcurementUp))*((1+BuildingUp))*((1+OpsUp))*((1+Other))</f>
        <v>0</v>
      </c>
      <c r="L25" s="79">
        <f>(IF($D25="Direct",'High Level'!$L33*-Calcs!G22,IF($D25="Indirect",'High Level'!$L33*-Calcs!G22,IF($D25="External Cost",'High Level'!$L33*-Calcs!G22,0))))*(1-'High Level'!$F33)*((1+ProcurementUp))*((1+BuildingUp))*((1+OpsUp))*((1+Other))</f>
        <v>0</v>
      </c>
      <c r="M25" s="79">
        <f>(IF($D25="Direct",'High Level'!$L33*-Calcs!H22,IF($D25="Indirect",'High Level'!$L33*-Calcs!H22,IF($D25="External Cost",'High Level'!$L33*-Calcs!H22,0))))*(1-'High Level'!$F33)*((1+ProcurementUp))*((1+BuildingUp))*((1+OpsUp))*((1+Other))</f>
        <v>0</v>
      </c>
      <c r="N25" s="79">
        <f>(IF($D25="Direct",'High Level'!$L33*-Calcs!I22,IF($D25="Indirect",'High Level'!$L33*-Calcs!I22,IF($D25="External Cost",'High Level'!$L33*-Calcs!I22,0))))*(1-'High Level'!$F33)*((1+ProcurementUp))*((1+BuildingUp))*((1+OpsUp))*((1+Other))</f>
        <v>0</v>
      </c>
      <c r="O25" s="79">
        <f>(IF($D25="Direct",'High Level'!$L33*-Calcs!J22,IF($D25="Indirect",'High Level'!$L33*-Calcs!J22,IF($D25="External Cost",'High Level'!$L33*-Calcs!J22,0))))*(1-'High Level'!$F33)*((1+ProcurementUp))*((1+BuildingUp))*((1+OpsUp))*((1+Other))</f>
        <v>0</v>
      </c>
      <c r="P25" s="79">
        <f>(IF($D25="Direct",'High Level'!$L33*-Calcs!K22,IF($D25="Indirect",'High Level'!$L33*-Calcs!K22,IF($D25="External Cost",'High Level'!$L33*-Calcs!K22,0))))*(1-'High Level'!$F33)*((1+ProcurementUp))*((1+BuildingUp))*((1+OpsUp))*((1+Other))</f>
        <v>0</v>
      </c>
      <c r="Q25" s="79">
        <f>(IF($D25="Direct",'High Level'!$L33*-Calcs!L22,IF($D25="Indirect",'High Level'!$L33*-Calcs!L22,IF($D25="External Cost",'High Level'!$L33*-Calcs!L22,0))))*(1-'High Level'!$F33)*((1+ProcurementUp))*((1+BuildingUp))*((1+OpsUp))*((1+Other))</f>
        <v>0</v>
      </c>
      <c r="R25" s="79">
        <f>(IF($D25="Direct",'High Level'!$L33*-Calcs!M22,IF($D25="Indirect",'High Level'!$L33*-Calcs!M22,IF($D25="External Cost",'High Level'!$L33*-Calcs!M22,0))))*(1-'High Level'!$F33)*((1+ProcurementUp))*((1+BuildingUp))*((1+OpsUp))*((1+Other))</f>
        <v>0</v>
      </c>
      <c r="S25" s="79">
        <f>(IF($D25="Direct",'High Level'!$L33*-Calcs!N22,IF($D25="Indirect",'High Level'!$L33*-Calcs!N22,IF($D25="External Cost",'High Level'!$L33*-Calcs!N22,0))))*(1-'High Level'!$F33)*((1+ProcurementUp))*((1+BuildingUp))*((1+OpsUp))*((1+Other))</f>
        <v>0</v>
      </c>
      <c r="T25" s="79">
        <f>(IF($D25="Direct",'High Level'!$L33*-Calcs!O22,IF($D25="Indirect",'High Level'!$L33*-Calcs!O22,IF($D25="External Cost",'High Level'!$L33*-Calcs!O22,0))))*(1-'High Level'!$F33)*((1+ProcurementUp))*((1+BuildingUp))*((1+OpsUp))*((1+Other))</f>
        <v>0</v>
      </c>
      <c r="U25" s="79">
        <f>(IF($D25="Direct",'High Level'!$L33*-Calcs!P22,IF($D25="Indirect",'High Level'!$L33*-Calcs!P22,IF($D25="External Cost",'High Level'!$L33*-Calcs!P22,0))))*(1-'High Level'!$F33)*((1+ProcurementUp))*((1+BuildingUp))*((1+OpsUp))*((1+Other))</f>
        <v>0</v>
      </c>
      <c r="V25" s="79">
        <f>(IF($D25="Direct",'High Level'!$L33*-Calcs!Q22,IF($D25="Indirect",'High Level'!$L33*-Calcs!Q22,IF($D25="External Cost",'High Level'!$L33*-Calcs!Q22,0))))*(1-'High Level'!$F33)*((1+ProcurementUp))*((1+BuildingUp))*((1+OpsUp))*((1+Other))</f>
        <v>0</v>
      </c>
      <c r="W25" s="79">
        <f>(IF($D25="Direct",'High Level'!$L33*-Calcs!R22,IF($D25="Indirect",'High Level'!$L33*-Calcs!R22,IF($D25="External Cost",'High Level'!$L33*-Calcs!R22,0))))*(1-'High Level'!$F33)*((1+ProcurementUp))*((1+BuildingUp))*((1+OpsUp))*((1+Other))</f>
        <v>0</v>
      </c>
      <c r="X25" s="79">
        <f>(IF($D25="Direct",'High Level'!$L33*-Calcs!S22,IF($D25="Indirect",'High Level'!$L33*-Calcs!S22,IF($D25="External Cost",'High Level'!$L33*-Calcs!S22,0))))*(1-'High Level'!$F33)*((1+ProcurementUp))*((1+BuildingUp))*((1+OpsUp))*((1+Other))</f>
        <v>0</v>
      </c>
      <c r="Y25" s="79">
        <f>(IF($D25="Direct",'High Level'!$L33*-Calcs!T22,IF($D25="Indirect",'High Level'!$L33*-Calcs!T22,IF($D25="External Cost",'High Level'!$L33*-Calcs!T22,0))))*(1-'High Level'!$F33)*((1+ProcurementUp))*((1+BuildingUp))*((1+OpsUp))*((1+Other))</f>
        <v>0</v>
      </c>
      <c r="Z25" s="79">
        <f>(IF($D25="Direct",'High Level'!$L33*-Calcs!U22,IF($D25="Indirect",'High Level'!$L33*-Calcs!U22,IF($D25="External Cost",'High Level'!$L33*-Calcs!U22,0))))*(1-'High Level'!$F33)*((1+ProcurementUp))*((1+BuildingUp))*((1+OpsUp))*((1+Other))</f>
        <v>0</v>
      </c>
      <c r="AA25" s="79">
        <f>(IF($D25="Direct",'High Level'!$L33*-Calcs!V22,IF($D25="Indirect",'High Level'!$L33*-Calcs!V22,IF($D25="External Cost",'High Level'!$L33*-Calcs!V22,0))))*(1-'High Level'!$F33)*((1+ProcurementUp))*((1+BuildingUp))*((1+OpsUp))*((1+Other))</f>
        <v>0</v>
      </c>
      <c r="AB25" s="79">
        <f>(IF($D25="Direct",'High Level'!$L33*-Calcs!W22,IF($D25="Indirect",'High Level'!$L33*-Calcs!W22,IF($D25="External Cost",'High Level'!$L33*-Calcs!W22,0))))*(1-'High Level'!$F33)*((1+ProcurementUp))*((1+BuildingUp))*((1+OpsUp))*((1+Other))</f>
        <v>0</v>
      </c>
      <c r="AC25" s="79">
        <f>(IF($D25="Direct",'High Level'!$L33*-Calcs!X22,IF($D25="Indirect",'High Level'!$L33*-Calcs!X22,IF($D25="External Cost",'High Level'!$L33*-Calcs!X22,0))))*(1-'High Level'!$F33)*((1+ProcurementUp))*((1+BuildingUp))*((1+OpsUp))*((1+Other))</f>
        <v>0</v>
      </c>
      <c r="AD25" s="79">
        <f>(IF($D25="Direct",'High Level'!$L33*-Calcs!Y22,IF($D25="Indirect",'High Level'!$L33*-Calcs!Y22,IF($D25="External Cost",'High Level'!$L33*-Calcs!Y22,0))))*(1-'High Level'!$F33)*((1+ProcurementUp))*((1+BuildingUp))*((1+OpsUp))*((1+Other))</f>
        <v>0</v>
      </c>
      <c r="AE25" s="79">
        <f>(IF($D25="Direct",'High Level'!$L33*-Calcs!Z22,IF($D25="Indirect",'High Level'!$L33*-Calcs!Z22,IF($D25="External Cost",'High Level'!$L33*-Calcs!Z22,0))))*(1-'High Level'!$F33)*((1+ProcurementUp))*((1+BuildingUp))*((1+OpsUp))*((1+Other))</f>
        <v>0</v>
      </c>
      <c r="AF25" s="79">
        <f>(IF($D25="Direct",'High Level'!$L33*-Calcs!AA22,IF($D25="Indirect",'High Level'!$L33*-Calcs!AA22,IF($D25="External Cost",'High Level'!$L33*-Calcs!AA22,0))))*(1-'High Level'!$F33)*((1+ProcurementUp))*((1+BuildingUp))*((1+OpsUp))*((1+Other))</f>
        <v>0</v>
      </c>
      <c r="AG25" s="79">
        <f>(IF($D25="Direct",'High Level'!$L33*-Calcs!AB22,IF($D25="Indirect",'High Level'!$L33*-Calcs!AB22,IF($D25="External Cost",'High Level'!$L33*-Calcs!AB22,0))))*(1-'High Level'!$F33)*((1+ProcurementUp))*((1+BuildingUp))*((1+OpsUp))*((1+Other))</f>
        <v>0</v>
      </c>
      <c r="AH25" s="79">
        <f>(IF($D25="Direct",'High Level'!$L33*-Calcs!AC22,IF($D25="Indirect",'High Level'!$L33*-Calcs!AC22,IF($D25="External Cost",'High Level'!$L33*-Calcs!AC22,0))))*(1-'High Level'!$F33)*((1+ProcurementUp))*((1+BuildingUp))*((1+OpsUp))*((1+Other))</f>
        <v>0</v>
      </c>
      <c r="AI25" s="79">
        <f>(IF($D25="Direct",'High Level'!$L33*-Calcs!AD22,IF($D25="Indirect",'High Level'!$L33*-Calcs!AD22,IF($D25="External Cost",'High Level'!$L33*-Calcs!AD22,0))))*(1-'High Level'!$F33)*((1+ProcurementUp))*((1+BuildingUp))*((1+OpsUp))*((1+Other))</f>
        <v>0</v>
      </c>
      <c r="AJ25" s="79">
        <f>(IF($D25="Direct",'High Level'!$L33*-Calcs!AE22,IF($D25="Indirect",'High Level'!$L33*-Calcs!AE22,IF($D25="External Cost",'High Level'!$L33*-Calcs!AE22,0))))*(1-'High Level'!$F33)*((1+ProcurementUp))*((1+BuildingUp))*((1+OpsUp))*((1+Other))</f>
        <v>0</v>
      </c>
      <c r="AK25" s="80">
        <f>'High Level'!D33+SUM(Calcs!D22:AE22)</f>
        <v>0</v>
      </c>
    </row>
    <row r="26" spans="2:38" s="1" customFormat="1" x14ac:dyDescent="0.35">
      <c r="B26" s="18">
        <v>3</v>
      </c>
      <c r="C26" s="81" t="s">
        <v>18</v>
      </c>
      <c r="D26" s="81" t="str">
        <f>'High Level'!E34</f>
        <v>Direct</v>
      </c>
      <c r="E26" s="68">
        <v>0</v>
      </c>
      <c r="F26" s="68">
        <v>0</v>
      </c>
      <c r="G26" s="68">
        <v>0</v>
      </c>
      <c r="H26" s="68">
        <v>0</v>
      </c>
      <c r="I26" s="79">
        <f>(IF($D26="Direct",'High Level'!$L34*-Calcs!D23,IF($D26="Indirect",'High Level'!$L34*-Calcs!D23,IF($D26="External Cost",'High Level'!$L34*-Calcs!D23,0))))*(1-'High Level'!$F34)*((1+ProcurementUp))*((1+BuildingUp))*((1+OpsUp))*((1+Other))</f>
        <v>0</v>
      </c>
      <c r="J26" s="79">
        <f>(IF($D26="Direct",'High Level'!$L34*-Calcs!E23,IF($D26="Indirect",'High Level'!$L34*-Calcs!E23,IF($D26="External Cost",'High Level'!$L34*-Calcs!E23,0))))*(1-'High Level'!$F34)*((1+ProcurementUp))*((1+BuildingUp))*((1+OpsUp))*((1+Other))</f>
        <v>0</v>
      </c>
      <c r="K26" s="79">
        <f>(IF($D26="Direct",'High Level'!$L34*-Calcs!F23,IF($D26="Indirect",'High Level'!$L34*-Calcs!F23,IF($D26="External Cost",'High Level'!$L34*-Calcs!F23,0))))*(1-'High Level'!$F34)*((1+ProcurementUp))*((1+BuildingUp))*((1+OpsUp))*((1+Other))</f>
        <v>0</v>
      </c>
      <c r="L26" s="79">
        <f>(IF($D26="Direct",'High Level'!$L34*-Calcs!G23,IF($D26="Indirect",'High Level'!$L34*-Calcs!G23,IF($D26="External Cost",'High Level'!$L34*-Calcs!G23,0))))*(1-'High Level'!$F34)*((1+ProcurementUp))*((1+BuildingUp))*((1+OpsUp))*((1+Other))</f>
        <v>0</v>
      </c>
      <c r="M26" s="79">
        <f>(IF($D26="Direct",'High Level'!$L34*-Calcs!H23,IF($D26="Indirect",'High Level'!$L34*-Calcs!H23,IF($D26="External Cost",'High Level'!$L34*-Calcs!H23,0))))*(1-'High Level'!$F34)*((1+ProcurementUp))*((1+BuildingUp))*((1+OpsUp))*((1+Other))</f>
        <v>0</v>
      </c>
      <c r="N26" s="79">
        <f>(IF($D26="Direct",'High Level'!$L34*-Calcs!I23,IF($D26="Indirect",'High Level'!$L34*-Calcs!I23,IF($D26="External Cost",'High Level'!$L34*-Calcs!I23,0))))*(1-'High Level'!$F34)*((1+ProcurementUp))*((1+BuildingUp))*((1+OpsUp))*((1+Other))</f>
        <v>0</v>
      </c>
      <c r="O26" s="79">
        <f>(IF($D26="Direct",'High Level'!$L34*-Calcs!J23,IF($D26="Indirect",'High Level'!$L34*-Calcs!J23,IF($D26="External Cost",'High Level'!$L34*-Calcs!J23,0))))*(1-'High Level'!$F34)*((1+ProcurementUp))*((1+BuildingUp))*((1+OpsUp))*((1+Other))</f>
        <v>0</v>
      </c>
      <c r="P26" s="79">
        <f>(IF($D26="Direct",'High Level'!$L34*-Calcs!K23,IF($D26="Indirect",'High Level'!$L34*-Calcs!K23,IF($D26="External Cost",'High Level'!$L34*-Calcs!K23,0))))*(1-'High Level'!$F34)*((1+ProcurementUp))*((1+BuildingUp))*((1+OpsUp))*((1+Other))</f>
        <v>0</v>
      </c>
      <c r="Q26" s="79">
        <f>(IF($D26="Direct",'High Level'!$L34*-Calcs!L23,IF($D26="Indirect",'High Level'!$L34*-Calcs!L23,IF($D26="External Cost",'High Level'!$L34*-Calcs!L23,0))))*(1-'High Level'!$F34)*((1+ProcurementUp))*((1+BuildingUp))*((1+OpsUp))*((1+Other))</f>
        <v>0</v>
      </c>
      <c r="R26" s="79">
        <f>(IF($D26="Direct",'High Level'!$L34*-Calcs!M23,IF($D26="Indirect",'High Level'!$L34*-Calcs!M23,IF($D26="External Cost",'High Level'!$L34*-Calcs!M23,0))))*(1-'High Level'!$F34)*((1+ProcurementUp))*((1+BuildingUp))*((1+OpsUp))*((1+Other))</f>
        <v>0</v>
      </c>
      <c r="S26" s="79">
        <f>(IF($D26="Direct",'High Level'!$L34*-Calcs!N23,IF($D26="Indirect",'High Level'!$L34*-Calcs!N23,IF($D26="External Cost",'High Level'!$L34*-Calcs!N23,0))))*(1-'High Level'!$F34)*((1+ProcurementUp))*((1+BuildingUp))*((1+OpsUp))*((1+Other))</f>
        <v>0</v>
      </c>
      <c r="T26" s="79">
        <f>(IF($D26="Direct",'High Level'!$L34*-Calcs!O23,IF($D26="Indirect",'High Level'!$L34*-Calcs!O23,IF($D26="External Cost",'High Level'!$L34*-Calcs!O23,0))))*(1-'High Level'!$F34)*((1+ProcurementUp))*((1+BuildingUp))*((1+OpsUp))*((1+Other))</f>
        <v>0</v>
      </c>
      <c r="U26" s="79">
        <f>(IF($D26="Direct",'High Level'!$L34*-Calcs!P23,IF($D26="Indirect",'High Level'!$L34*-Calcs!P23,IF($D26="External Cost",'High Level'!$L34*-Calcs!P23,0))))*(1-'High Level'!$F34)*((1+ProcurementUp))*((1+BuildingUp))*((1+OpsUp))*((1+Other))</f>
        <v>0</v>
      </c>
      <c r="V26" s="79">
        <f>(IF($D26="Direct",'High Level'!$L34*-Calcs!Q23,IF($D26="Indirect",'High Level'!$L34*-Calcs!Q23,IF($D26="External Cost",'High Level'!$L34*-Calcs!Q23,0))))*(1-'High Level'!$F34)*((1+ProcurementUp))*((1+BuildingUp))*((1+OpsUp))*((1+Other))</f>
        <v>0</v>
      </c>
      <c r="W26" s="79">
        <f>(IF($D26="Direct",'High Level'!$L34*-Calcs!R23,IF($D26="Indirect",'High Level'!$L34*-Calcs!R23,IF($D26="External Cost",'High Level'!$L34*-Calcs!R23,0))))*(1-'High Level'!$F34)*((1+ProcurementUp))*((1+BuildingUp))*((1+OpsUp))*((1+Other))</f>
        <v>0</v>
      </c>
      <c r="X26" s="79">
        <f>(IF($D26="Direct",'High Level'!$L34*-Calcs!S23,IF($D26="Indirect",'High Level'!$L34*-Calcs!S23,IF($D26="External Cost",'High Level'!$L34*-Calcs!S23,0))))*(1-'High Level'!$F34)*((1+ProcurementUp))*((1+BuildingUp))*((1+OpsUp))*((1+Other))</f>
        <v>0</v>
      </c>
      <c r="Y26" s="79">
        <f>(IF($D26="Direct",'High Level'!$L34*-Calcs!T23,IF($D26="Indirect",'High Level'!$L34*-Calcs!T23,IF($D26="External Cost",'High Level'!$L34*-Calcs!T23,0))))*(1-'High Level'!$F34)*((1+ProcurementUp))*((1+BuildingUp))*((1+OpsUp))*((1+Other))</f>
        <v>0</v>
      </c>
      <c r="Z26" s="79">
        <f>(IF($D26="Direct",'High Level'!$L34*-Calcs!U23,IF($D26="Indirect",'High Level'!$L34*-Calcs!U23,IF($D26="External Cost",'High Level'!$L34*-Calcs!U23,0))))*(1-'High Level'!$F34)*((1+ProcurementUp))*((1+BuildingUp))*((1+OpsUp))*((1+Other))</f>
        <v>0</v>
      </c>
      <c r="AA26" s="79">
        <f>(IF($D26="Direct",'High Level'!$L34*-Calcs!V23,IF($D26="Indirect",'High Level'!$L34*-Calcs!V23,IF($D26="External Cost",'High Level'!$L34*-Calcs!V23,0))))*(1-'High Level'!$F34)*((1+ProcurementUp))*((1+BuildingUp))*((1+OpsUp))*((1+Other))</f>
        <v>0</v>
      </c>
      <c r="AB26" s="79">
        <f>(IF($D26="Direct",'High Level'!$L34*-Calcs!W23,IF($D26="Indirect",'High Level'!$L34*-Calcs!W23,IF($D26="External Cost",'High Level'!$L34*-Calcs!W23,0))))*(1-'High Level'!$F34)*((1+ProcurementUp))*((1+BuildingUp))*((1+OpsUp))*((1+Other))</f>
        <v>0</v>
      </c>
      <c r="AC26" s="79">
        <f>(IF($D26="Direct",'High Level'!$L34*-Calcs!X23,IF($D26="Indirect",'High Level'!$L34*-Calcs!X23,IF($D26="External Cost",'High Level'!$L34*-Calcs!X23,0))))*(1-'High Level'!$F34)*((1+ProcurementUp))*((1+BuildingUp))*((1+OpsUp))*((1+Other))</f>
        <v>0</v>
      </c>
      <c r="AD26" s="79">
        <f>(IF($D26="Direct",'High Level'!$L34*-Calcs!Y23,IF($D26="Indirect",'High Level'!$L34*-Calcs!Y23,IF($D26="External Cost",'High Level'!$L34*-Calcs!Y23,0))))*(1-'High Level'!$F34)*((1+ProcurementUp))*((1+BuildingUp))*((1+OpsUp))*((1+Other))</f>
        <v>0</v>
      </c>
      <c r="AE26" s="79">
        <f>(IF($D26="Direct",'High Level'!$L34*-Calcs!Z23,IF($D26="Indirect",'High Level'!$L34*-Calcs!Z23,IF($D26="External Cost",'High Level'!$L34*-Calcs!Z23,0))))*(1-'High Level'!$F34)*((1+ProcurementUp))*((1+BuildingUp))*((1+OpsUp))*((1+Other))</f>
        <v>0</v>
      </c>
      <c r="AF26" s="79">
        <f>(IF($D26="Direct",'High Level'!$L34*-Calcs!AA23,IF($D26="Indirect",'High Level'!$L34*-Calcs!AA23,IF($D26="External Cost",'High Level'!$L34*-Calcs!AA23,0))))*(1-'High Level'!$F34)*((1+ProcurementUp))*((1+BuildingUp))*((1+OpsUp))*((1+Other))</f>
        <v>0</v>
      </c>
      <c r="AG26" s="79">
        <f>(IF($D26="Direct",'High Level'!$L34*-Calcs!AB23,IF($D26="Indirect",'High Level'!$L34*-Calcs!AB23,IF($D26="External Cost",'High Level'!$L34*-Calcs!AB23,0))))*(1-'High Level'!$F34)*((1+ProcurementUp))*((1+BuildingUp))*((1+OpsUp))*((1+Other))</f>
        <v>0</v>
      </c>
      <c r="AH26" s="79">
        <f>(IF($D26="Direct",'High Level'!$L34*-Calcs!AC23,IF($D26="Indirect",'High Level'!$L34*-Calcs!AC23,IF($D26="External Cost",'High Level'!$L34*-Calcs!AC23,0))))*(1-'High Level'!$F34)*((1+ProcurementUp))*((1+BuildingUp))*((1+OpsUp))*((1+Other))</f>
        <v>0</v>
      </c>
      <c r="AI26" s="79">
        <f>(IF($D26="Direct",'High Level'!$L34*-Calcs!AD23,IF($D26="Indirect",'High Level'!$L34*-Calcs!AD23,IF($D26="External Cost",'High Level'!$L34*-Calcs!AD23,0))))*(1-'High Level'!$F34)*((1+ProcurementUp))*((1+BuildingUp))*((1+OpsUp))*((1+Other))</f>
        <v>0</v>
      </c>
      <c r="AJ26" s="79">
        <f>(IF($D26="Direct",'High Level'!$L34*-Calcs!AE23,IF($D26="Indirect",'High Level'!$L34*-Calcs!AE23,IF($D26="External Cost",'High Level'!$L34*-Calcs!AE23,0))))*(1-'High Level'!$F34)*((1+ProcurementUp))*((1+BuildingUp))*((1+OpsUp))*((1+Other))</f>
        <v>0</v>
      </c>
      <c r="AK26" s="80">
        <f>'High Level'!D34+SUM(Calcs!D23:AE23)</f>
        <v>0</v>
      </c>
    </row>
    <row r="27" spans="2:38" s="1" customFormat="1" x14ac:dyDescent="0.35">
      <c r="B27" s="18">
        <v>3</v>
      </c>
      <c r="C27" s="81" t="s">
        <v>19</v>
      </c>
      <c r="D27" s="81" t="str">
        <f>'High Level'!E35</f>
        <v>External Cost</v>
      </c>
      <c r="E27" s="68">
        <v>0</v>
      </c>
      <c r="F27" s="68">
        <v>0</v>
      </c>
      <c r="G27" s="68">
        <v>0</v>
      </c>
      <c r="H27" s="68">
        <v>0</v>
      </c>
      <c r="I27" s="79">
        <f>(IF($D27="Direct",'High Level'!$L35*-Calcs!D24,IF($D27="Indirect",'High Level'!$L35*-Calcs!D24,IF($D27="External Cost",'High Level'!$L35*-Calcs!D24,0))))*(1-'High Level'!$F35)*((1+ProcurementUp))*((1+BuildingUp))*((1+OpsUp))*((1+Other))</f>
        <v>0</v>
      </c>
      <c r="J27" s="79">
        <f>(IF($D27="Direct",'High Level'!$L35*-Calcs!E24,IF($D27="Indirect",'High Level'!$L35*-Calcs!E24,IF($D27="External Cost",'High Level'!$L35*-Calcs!E24,0))))*(1-'High Level'!$F35)*((1+ProcurementUp))*((1+BuildingUp))*((1+OpsUp))*((1+Other))</f>
        <v>0</v>
      </c>
      <c r="K27" s="79">
        <f>(IF($D27="Direct",'High Level'!$L35*-Calcs!F24,IF($D27="Indirect",'High Level'!$L35*-Calcs!F24,IF($D27="External Cost",'High Level'!$L35*-Calcs!F24,0))))*(1-'High Level'!$F35)*((1+ProcurementUp))*((1+BuildingUp))*((1+OpsUp))*((1+Other))</f>
        <v>0</v>
      </c>
      <c r="L27" s="79">
        <f>(IF($D27="Direct",'High Level'!$L35*-Calcs!G24,IF($D27="Indirect",'High Level'!$L35*-Calcs!G24,IF($D27="External Cost",'High Level'!$L35*-Calcs!G24,0))))*(1-'High Level'!$F35)*((1+ProcurementUp))*((1+BuildingUp))*((1+OpsUp))*((1+Other))</f>
        <v>0</v>
      </c>
      <c r="M27" s="79">
        <f>(IF($D27="Direct",'High Level'!$L35*-Calcs!H24,IF($D27="Indirect",'High Level'!$L35*-Calcs!H24,IF($D27="External Cost",'High Level'!$L35*-Calcs!H24,0))))*(1-'High Level'!$F35)*((1+ProcurementUp))*((1+BuildingUp))*((1+OpsUp))*((1+Other))</f>
        <v>0</v>
      </c>
      <c r="N27" s="79">
        <f>(IF($D27="Direct",'High Level'!$L35*-Calcs!I24,IF($D27="Indirect",'High Level'!$L35*-Calcs!I24,IF($D27="External Cost",'High Level'!$L35*-Calcs!I24,0))))*(1-'High Level'!$F35)*((1+ProcurementUp))*((1+BuildingUp))*((1+OpsUp))*((1+Other))</f>
        <v>0</v>
      </c>
      <c r="O27" s="79">
        <f>(IF($D27="Direct",'High Level'!$L35*-Calcs!J24,IF($D27="Indirect",'High Level'!$L35*-Calcs!J24,IF($D27="External Cost",'High Level'!$L35*-Calcs!J24,0))))*(1-'High Level'!$F35)*((1+ProcurementUp))*((1+BuildingUp))*((1+OpsUp))*((1+Other))</f>
        <v>0</v>
      </c>
      <c r="P27" s="79">
        <f>(IF($D27="Direct",'High Level'!$L35*-Calcs!K24,IF($D27="Indirect",'High Level'!$L35*-Calcs!K24,IF($D27="External Cost",'High Level'!$L35*-Calcs!K24,0))))*(1-'High Level'!$F35)*((1+ProcurementUp))*((1+BuildingUp))*((1+OpsUp))*((1+Other))</f>
        <v>0</v>
      </c>
      <c r="Q27" s="79">
        <f>(IF($D27="Direct",'High Level'!$L35*-Calcs!L24,IF($D27="Indirect",'High Level'!$L35*-Calcs!L24,IF($D27="External Cost",'High Level'!$L35*-Calcs!L24,0))))*(1-'High Level'!$F35)*((1+ProcurementUp))*((1+BuildingUp))*((1+OpsUp))*((1+Other))</f>
        <v>0</v>
      </c>
      <c r="R27" s="79">
        <f>(IF($D27="Direct",'High Level'!$L35*-Calcs!M24,IF($D27="Indirect",'High Level'!$L35*-Calcs!M24,IF($D27="External Cost",'High Level'!$L35*-Calcs!M24,0))))*(1-'High Level'!$F35)*((1+ProcurementUp))*((1+BuildingUp))*((1+OpsUp))*((1+Other))</f>
        <v>0</v>
      </c>
      <c r="S27" s="79">
        <f>(IF($D27="Direct",'High Level'!$L35*-Calcs!N24,IF($D27="Indirect",'High Level'!$L35*-Calcs!N24,IF($D27="External Cost",'High Level'!$L35*-Calcs!N24,0))))*(1-'High Level'!$F35)*((1+ProcurementUp))*((1+BuildingUp))*((1+OpsUp))*((1+Other))</f>
        <v>0</v>
      </c>
      <c r="T27" s="79">
        <f>(IF($D27="Direct",'High Level'!$L35*-Calcs!O24,IF($D27="Indirect",'High Level'!$L35*-Calcs!O24,IF($D27="External Cost",'High Level'!$L35*-Calcs!O24,0))))*(1-'High Level'!$F35)*((1+ProcurementUp))*((1+BuildingUp))*((1+OpsUp))*((1+Other))</f>
        <v>0</v>
      </c>
      <c r="U27" s="79">
        <f>(IF($D27="Direct",'High Level'!$L35*-Calcs!P24,IF($D27="Indirect",'High Level'!$L35*-Calcs!P24,IF($D27="External Cost",'High Level'!$L35*-Calcs!P24,0))))*(1-'High Level'!$F35)*((1+ProcurementUp))*((1+BuildingUp))*((1+OpsUp))*((1+Other))</f>
        <v>0</v>
      </c>
      <c r="V27" s="79">
        <f>(IF($D27="Direct",'High Level'!$L35*-Calcs!Q24,IF($D27="Indirect",'High Level'!$L35*-Calcs!Q24,IF($D27="External Cost",'High Level'!$L35*-Calcs!Q24,0))))*(1-'High Level'!$F35)*((1+ProcurementUp))*((1+BuildingUp))*((1+OpsUp))*((1+Other))</f>
        <v>0</v>
      </c>
      <c r="W27" s="79">
        <f>(IF($D27="Direct",'High Level'!$L35*-Calcs!R24,IF($D27="Indirect",'High Level'!$L35*-Calcs!R24,IF($D27="External Cost",'High Level'!$L35*-Calcs!R24,0))))*(1-'High Level'!$F35)*((1+ProcurementUp))*((1+BuildingUp))*((1+OpsUp))*((1+Other))</f>
        <v>0</v>
      </c>
      <c r="X27" s="79">
        <f>(IF($D27="Direct",'High Level'!$L35*-Calcs!S24,IF($D27="Indirect",'High Level'!$L35*-Calcs!S24,IF($D27="External Cost",'High Level'!$L35*-Calcs!S24,0))))*(1-'High Level'!$F35)*((1+ProcurementUp))*((1+BuildingUp))*((1+OpsUp))*((1+Other))</f>
        <v>0</v>
      </c>
      <c r="Y27" s="79">
        <f>(IF($D27="Direct",'High Level'!$L35*-Calcs!T24,IF($D27="Indirect",'High Level'!$L35*-Calcs!T24,IF($D27="External Cost",'High Level'!$L35*-Calcs!T24,0))))*(1-'High Level'!$F35)*((1+ProcurementUp))*((1+BuildingUp))*((1+OpsUp))*((1+Other))</f>
        <v>0</v>
      </c>
      <c r="Z27" s="79">
        <f>(IF($D27="Direct",'High Level'!$L35*-Calcs!U24,IF($D27="Indirect",'High Level'!$L35*-Calcs!U24,IF($D27="External Cost",'High Level'!$L35*-Calcs!U24,0))))*(1-'High Level'!$F35)*((1+ProcurementUp))*((1+BuildingUp))*((1+OpsUp))*((1+Other))</f>
        <v>0</v>
      </c>
      <c r="AA27" s="79">
        <f>(IF($D27="Direct",'High Level'!$L35*-Calcs!V24,IF($D27="Indirect",'High Level'!$L35*-Calcs!V24,IF($D27="External Cost",'High Level'!$L35*-Calcs!V24,0))))*(1-'High Level'!$F35)*((1+ProcurementUp))*((1+BuildingUp))*((1+OpsUp))*((1+Other))</f>
        <v>0</v>
      </c>
      <c r="AB27" s="79">
        <f>(IF($D27="Direct",'High Level'!$L35*-Calcs!W24,IF($D27="Indirect",'High Level'!$L35*-Calcs!W24,IF($D27="External Cost",'High Level'!$L35*-Calcs!W24,0))))*(1-'High Level'!$F35)*((1+ProcurementUp))*((1+BuildingUp))*((1+OpsUp))*((1+Other))</f>
        <v>0</v>
      </c>
      <c r="AC27" s="79">
        <f>(IF($D27="Direct",'High Level'!$L35*-Calcs!X24,IF($D27="Indirect",'High Level'!$L35*-Calcs!X24,IF($D27="External Cost",'High Level'!$L35*-Calcs!X24,0))))*(1-'High Level'!$F35)*((1+ProcurementUp))*((1+BuildingUp))*((1+OpsUp))*((1+Other))</f>
        <v>0</v>
      </c>
      <c r="AD27" s="79">
        <f>(IF($D27="Direct",'High Level'!$L35*-Calcs!Y24,IF($D27="Indirect",'High Level'!$L35*-Calcs!Y24,IF($D27="External Cost",'High Level'!$L35*-Calcs!Y24,0))))*(1-'High Level'!$F35)*((1+ProcurementUp))*((1+BuildingUp))*((1+OpsUp))*((1+Other))</f>
        <v>0</v>
      </c>
      <c r="AE27" s="79">
        <f>(IF($D27="Direct",'High Level'!$L35*-Calcs!Z24,IF($D27="Indirect",'High Level'!$L35*-Calcs!Z24,IF($D27="External Cost",'High Level'!$L35*-Calcs!Z24,0))))*(1-'High Level'!$F35)*((1+ProcurementUp))*((1+BuildingUp))*((1+OpsUp))*((1+Other))</f>
        <v>0</v>
      </c>
      <c r="AF27" s="79">
        <f>(IF($D27="Direct",'High Level'!$L35*-Calcs!AA24,IF($D27="Indirect",'High Level'!$L35*-Calcs!AA24,IF($D27="External Cost",'High Level'!$L35*-Calcs!AA24,0))))*(1-'High Level'!$F35)*((1+ProcurementUp))*((1+BuildingUp))*((1+OpsUp))*((1+Other))</f>
        <v>0</v>
      </c>
      <c r="AG27" s="79">
        <f>(IF($D27="Direct",'High Level'!$L35*-Calcs!AB24,IF($D27="Indirect",'High Level'!$L35*-Calcs!AB24,IF($D27="External Cost",'High Level'!$L35*-Calcs!AB24,0))))*(1-'High Level'!$F35)*((1+ProcurementUp))*((1+BuildingUp))*((1+OpsUp))*((1+Other))</f>
        <v>0</v>
      </c>
      <c r="AH27" s="79">
        <f>(IF($D27="Direct",'High Level'!$L35*-Calcs!AC24,IF($D27="Indirect",'High Level'!$L35*-Calcs!AC24,IF($D27="External Cost",'High Level'!$L35*-Calcs!AC24,0))))*(1-'High Level'!$F35)*((1+ProcurementUp))*((1+BuildingUp))*((1+OpsUp))*((1+Other))</f>
        <v>0</v>
      </c>
      <c r="AI27" s="79">
        <f>(IF($D27="Direct",'High Level'!$L35*-Calcs!AD24,IF($D27="Indirect",'High Level'!$L35*-Calcs!AD24,IF($D27="External Cost",'High Level'!$L35*-Calcs!AD24,0))))*(1-'High Level'!$F35)*((1+ProcurementUp))*((1+BuildingUp))*((1+OpsUp))*((1+Other))</f>
        <v>0</v>
      </c>
      <c r="AJ27" s="79">
        <f>(IF($D27="Direct",'High Level'!$L35*-Calcs!AE24,IF($D27="Indirect",'High Level'!$L35*-Calcs!AE24,IF($D27="External Cost",'High Level'!$L35*-Calcs!AE24,0))))*(1-'High Level'!$F35)*((1+ProcurementUp))*((1+BuildingUp))*((1+OpsUp))*((1+Other))</f>
        <v>0</v>
      </c>
      <c r="AK27" s="80">
        <f>'High Level'!D35+SUM(Calcs!D24:AE24)</f>
        <v>0</v>
      </c>
    </row>
    <row r="28" spans="2:38" s="1" customFormat="1" x14ac:dyDescent="0.35">
      <c r="B28" s="18">
        <v>3</v>
      </c>
      <c r="C28" s="81" t="s">
        <v>20</v>
      </c>
      <c r="D28" s="81" t="str">
        <f>'High Level'!E36</f>
        <v>Indirect</v>
      </c>
      <c r="E28" s="68">
        <v>0</v>
      </c>
      <c r="F28" s="68">
        <v>0</v>
      </c>
      <c r="G28" s="68">
        <v>0</v>
      </c>
      <c r="H28" s="68">
        <v>0</v>
      </c>
      <c r="I28" s="79">
        <f>(IF($D28="Direct",'High Level'!$L36*-Calcs!D25,IF($D28="Indirect",'High Level'!$L36*-Calcs!D25,IF($D28="External Cost",'High Level'!$L36*-Calcs!D25,0))))*(1-'High Level'!$F36)*((1+ProcurementUp))*((1+BuildingUp))*((1+OpsUp))*((1+Other))</f>
        <v>0</v>
      </c>
      <c r="J28" s="79">
        <f>(IF($D28="Direct",'High Level'!$L36*-Calcs!E25,IF($D28="Indirect",'High Level'!$L36*-Calcs!E25,IF($D28="External Cost",'High Level'!$L36*-Calcs!E25,0))))*(1-'High Level'!$F36)*((1+ProcurementUp))*((1+BuildingUp))*((1+OpsUp))*((1+Other))</f>
        <v>0</v>
      </c>
      <c r="K28" s="79">
        <f>(IF($D28="Direct",'High Level'!$L36*-Calcs!F25,IF($D28="Indirect",'High Level'!$L36*-Calcs!F25,IF($D28="External Cost",'High Level'!$L36*-Calcs!F25,0))))*(1-'High Level'!$F36)*((1+ProcurementUp))*((1+BuildingUp))*((1+OpsUp))*((1+Other))</f>
        <v>0</v>
      </c>
      <c r="L28" s="79">
        <f>(IF($D28="Direct",'High Level'!$L36*-Calcs!G25,IF($D28="Indirect",'High Level'!$L36*-Calcs!G25,IF($D28="External Cost",'High Level'!$L36*-Calcs!G25,0))))*(1-'High Level'!$F36)*((1+ProcurementUp))*((1+BuildingUp))*((1+OpsUp))*((1+Other))</f>
        <v>0</v>
      </c>
      <c r="M28" s="79">
        <f>(IF($D28="Direct",'High Level'!$L36*-Calcs!H25,IF($D28="Indirect",'High Level'!$L36*-Calcs!H25,IF($D28="External Cost",'High Level'!$L36*-Calcs!H25,0))))*(1-'High Level'!$F36)*((1+ProcurementUp))*((1+BuildingUp))*((1+OpsUp))*((1+Other))</f>
        <v>0</v>
      </c>
      <c r="N28" s="79">
        <f>(IF($D28="Direct",'High Level'!$L36*-Calcs!I25,IF($D28="Indirect",'High Level'!$L36*-Calcs!I25,IF($D28="External Cost",'High Level'!$L36*-Calcs!I25,0))))*(1-'High Level'!$F36)*((1+ProcurementUp))*((1+BuildingUp))*((1+OpsUp))*((1+Other))</f>
        <v>0</v>
      </c>
      <c r="O28" s="79">
        <f>(IF($D28="Direct",'High Level'!$L36*-Calcs!J25,IF($D28="Indirect",'High Level'!$L36*-Calcs!J25,IF($D28="External Cost",'High Level'!$L36*-Calcs!J25,0))))*(1-'High Level'!$F36)*((1+ProcurementUp))*((1+BuildingUp))*((1+OpsUp))*((1+Other))</f>
        <v>0</v>
      </c>
      <c r="P28" s="79">
        <f>(IF($D28="Direct",'High Level'!$L36*-Calcs!K25,IF($D28="Indirect",'High Level'!$L36*-Calcs!K25,IF($D28="External Cost",'High Level'!$L36*-Calcs!K25,0))))*(1-'High Level'!$F36)*((1+ProcurementUp))*((1+BuildingUp))*((1+OpsUp))*((1+Other))</f>
        <v>0</v>
      </c>
      <c r="Q28" s="79">
        <f>(IF($D28="Direct",'High Level'!$L36*-Calcs!L25,IF($D28="Indirect",'High Level'!$L36*-Calcs!L25,IF($D28="External Cost",'High Level'!$L36*-Calcs!L25,0))))*(1-'High Level'!$F36)*((1+ProcurementUp))*((1+BuildingUp))*((1+OpsUp))*((1+Other))</f>
        <v>0</v>
      </c>
      <c r="R28" s="79">
        <f>(IF($D28="Direct",'High Level'!$L36*-Calcs!M25,IF($D28="Indirect",'High Level'!$L36*-Calcs!M25,IF($D28="External Cost",'High Level'!$L36*-Calcs!M25,0))))*(1-'High Level'!$F36)*((1+ProcurementUp))*((1+BuildingUp))*((1+OpsUp))*((1+Other))</f>
        <v>0</v>
      </c>
      <c r="S28" s="79">
        <f>(IF($D28="Direct",'High Level'!$L36*-Calcs!N25,IF($D28="Indirect",'High Level'!$L36*-Calcs!N25,IF($D28="External Cost",'High Level'!$L36*-Calcs!N25,0))))*(1-'High Level'!$F36)*((1+ProcurementUp))*((1+BuildingUp))*((1+OpsUp))*((1+Other))</f>
        <v>0</v>
      </c>
      <c r="T28" s="79">
        <f>(IF($D28="Direct",'High Level'!$L36*-Calcs!O25,IF($D28="Indirect",'High Level'!$L36*-Calcs!O25,IF($D28="External Cost",'High Level'!$L36*-Calcs!O25,0))))*(1-'High Level'!$F36)*((1+ProcurementUp))*((1+BuildingUp))*((1+OpsUp))*((1+Other))</f>
        <v>0</v>
      </c>
      <c r="U28" s="79">
        <f>(IF($D28="Direct",'High Level'!$L36*-Calcs!P25,IF($D28="Indirect",'High Level'!$L36*-Calcs!P25,IF($D28="External Cost",'High Level'!$L36*-Calcs!P25,0))))*(1-'High Level'!$F36)*((1+ProcurementUp))*((1+BuildingUp))*((1+OpsUp))*((1+Other))</f>
        <v>0</v>
      </c>
      <c r="V28" s="79">
        <f>(IF($D28="Direct",'High Level'!$L36*-Calcs!Q25,IF($D28="Indirect",'High Level'!$L36*-Calcs!Q25,IF($D28="External Cost",'High Level'!$L36*-Calcs!Q25,0))))*(1-'High Level'!$F36)*((1+ProcurementUp))*((1+BuildingUp))*((1+OpsUp))*((1+Other))</f>
        <v>0</v>
      </c>
      <c r="W28" s="79">
        <f>(IF($D28="Direct",'High Level'!$L36*-Calcs!R25,IF($D28="Indirect",'High Level'!$L36*-Calcs!R25,IF($D28="External Cost",'High Level'!$L36*-Calcs!R25,0))))*(1-'High Level'!$F36)*((1+ProcurementUp))*((1+BuildingUp))*((1+OpsUp))*((1+Other))</f>
        <v>0</v>
      </c>
      <c r="X28" s="79">
        <f>(IF($D28="Direct",'High Level'!$L36*-Calcs!S25,IF($D28="Indirect",'High Level'!$L36*-Calcs!S25,IF($D28="External Cost",'High Level'!$L36*-Calcs!S25,0))))*(1-'High Level'!$F36)*((1+ProcurementUp))*((1+BuildingUp))*((1+OpsUp))*((1+Other))</f>
        <v>0</v>
      </c>
      <c r="Y28" s="79">
        <f>(IF($D28="Direct",'High Level'!$L36*-Calcs!T25,IF($D28="Indirect",'High Level'!$L36*-Calcs!T25,IF($D28="External Cost",'High Level'!$L36*-Calcs!T25,0))))*(1-'High Level'!$F36)*((1+ProcurementUp))*((1+BuildingUp))*((1+OpsUp))*((1+Other))</f>
        <v>0</v>
      </c>
      <c r="Z28" s="79">
        <f>(IF($D28="Direct",'High Level'!$L36*-Calcs!U25,IF($D28="Indirect",'High Level'!$L36*-Calcs!U25,IF($D28="External Cost",'High Level'!$L36*-Calcs!U25,0))))*(1-'High Level'!$F36)*((1+ProcurementUp))*((1+BuildingUp))*((1+OpsUp))*((1+Other))</f>
        <v>0</v>
      </c>
      <c r="AA28" s="79">
        <f>(IF($D28="Direct",'High Level'!$L36*-Calcs!V25,IF($D28="Indirect",'High Level'!$L36*-Calcs!V25,IF($D28="External Cost",'High Level'!$L36*-Calcs!V25,0))))*(1-'High Level'!$F36)*((1+ProcurementUp))*((1+BuildingUp))*((1+OpsUp))*((1+Other))</f>
        <v>0</v>
      </c>
      <c r="AB28" s="79">
        <f>(IF($D28="Direct",'High Level'!$L36*-Calcs!W25,IF($D28="Indirect",'High Level'!$L36*-Calcs!W25,IF($D28="External Cost",'High Level'!$L36*-Calcs!W25,0))))*(1-'High Level'!$F36)*((1+ProcurementUp))*((1+BuildingUp))*((1+OpsUp))*((1+Other))</f>
        <v>0</v>
      </c>
      <c r="AC28" s="79">
        <f>(IF($D28="Direct",'High Level'!$L36*-Calcs!X25,IF($D28="Indirect",'High Level'!$L36*-Calcs!X25,IF($D28="External Cost",'High Level'!$L36*-Calcs!X25,0))))*(1-'High Level'!$F36)*((1+ProcurementUp))*((1+BuildingUp))*((1+OpsUp))*((1+Other))</f>
        <v>0</v>
      </c>
      <c r="AD28" s="79">
        <f>(IF($D28="Direct",'High Level'!$L36*-Calcs!Y25,IF($D28="Indirect",'High Level'!$L36*-Calcs!Y25,IF($D28="External Cost",'High Level'!$L36*-Calcs!Y25,0))))*(1-'High Level'!$F36)*((1+ProcurementUp))*((1+BuildingUp))*((1+OpsUp))*((1+Other))</f>
        <v>0</v>
      </c>
      <c r="AE28" s="79">
        <f>(IF($D28="Direct",'High Level'!$L36*-Calcs!Z25,IF($D28="Indirect",'High Level'!$L36*-Calcs!Z25,IF($D28="External Cost",'High Level'!$L36*-Calcs!Z25,0))))*(1-'High Level'!$F36)*((1+ProcurementUp))*((1+BuildingUp))*((1+OpsUp))*((1+Other))</f>
        <v>0</v>
      </c>
      <c r="AF28" s="79">
        <f>(IF($D28="Direct",'High Level'!$L36*-Calcs!AA25,IF($D28="Indirect",'High Level'!$L36*-Calcs!AA25,IF($D28="External Cost",'High Level'!$L36*-Calcs!AA25,0))))*(1-'High Level'!$F36)*((1+ProcurementUp))*((1+BuildingUp))*((1+OpsUp))*((1+Other))</f>
        <v>0</v>
      </c>
      <c r="AG28" s="79">
        <f>(IF($D28="Direct",'High Level'!$L36*-Calcs!AB25,IF($D28="Indirect",'High Level'!$L36*-Calcs!AB25,IF($D28="External Cost",'High Level'!$L36*-Calcs!AB25,0))))*(1-'High Level'!$F36)*((1+ProcurementUp))*((1+BuildingUp))*((1+OpsUp))*((1+Other))</f>
        <v>0</v>
      </c>
      <c r="AH28" s="79">
        <f>(IF($D28="Direct",'High Level'!$L36*-Calcs!AC25,IF($D28="Indirect",'High Level'!$L36*-Calcs!AC25,IF($D28="External Cost",'High Level'!$L36*-Calcs!AC25,0))))*(1-'High Level'!$F36)*((1+ProcurementUp))*((1+BuildingUp))*((1+OpsUp))*((1+Other))</f>
        <v>0</v>
      </c>
      <c r="AI28" s="79">
        <f>(IF($D28="Direct",'High Level'!$L36*-Calcs!AD25,IF($D28="Indirect",'High Level'!$L36*-Calcs!AD25,IF($D28="External Cost",'High Level'!$L36*-Calcs!AD25,0))))*(1-'High Level'!$F36)*((1+ProcurementUp))*((1+BuildingUp))*((1+OpsUp))*((1+Other))</f>
        <v>0</v>
      </c>
      <c r="AJ28" s="79">
        <f>(IF($D28="Direct",'High Level'!$L36*-Calcs!AE25,IF($D28="Indirect",'High Level'!$L36*-Calcs!AE25,IF($D28="External Cost",'High Level'!$L36*-Calcs!AE25,0))))*(1-'High Level'!$F36)*((1+ProcurementUp))*((1+BuildingUp))*((1+OpsUp))*((1+Other))</f>
        <v>0</v>
      </c>
      <c r="AK28" s="80">
        <f>'High Level'!D36+SUM(Calcs!D25:AE25)</f>
        <v>0</v>
      </c>
    </row>
    <row r="29" spans="2:38" s="1" customFormat="1" x14ac:dyDescent="0.35">
      <c r="B29" s="18">
        <v>3</v>
      </c>
      <c r="C29" s="81" t="s">
        <v>21</v>
      </c>
      <c r="D29" s="81" t="str">
        <f>'High Level'!E37</f>
        <v>Direct</v>
      </c>
      <c r="E29" s="68">
        <v>0</v>
      </c>
      <c r="F29" s="68">
        <v>0</v>
      </c>
      <c r="G29" s="68">
        <v>0</v>
      </c>
      <c r="H29" s="68">
        <v>0</v>
      </c>
      <c r="I29" s="79">
        <f>(IF($D29="Direct",'High Level'!$L37*-Calcs!D26,IF($D29="Indirect",'High Level'!$L37*-Calcs!D26,IF($D29="External Cost",'High Level'!$L37*-Calcs!D26,0))))*(1-'High Level'!$F37)*((1+ProcurementUp))*((1+BuildingUp))*((1+OpsUp))*((1+Other))</f>
        <v>0</v>
      </c>
      <c r="J29" s="79">
        <f>(IF($D29="Direct",'High Level'!$L37*-Calcs!E26,IF($D29="Indirect",'High Level'!$L37*-Calcs!E26,IF($D29="External Cost",'High Level'!$L37*-Calcs!E26,0))))*(1-'High Level'!$F37)*((1+ProcurementUp))*((1+BuildingUp))*((1+OpsUp))*((1+Other))</f>
        <v>0</v>
      </c>
      <c r="K29" s="79">
        <f>(IF($D29="Direct",'High Level'!$L37*-Calcs!F26,IF($D29="Indirect",'High Level'!$L37*-Calcs!F26,IF($D29="External Cost",'High Level'!$L37*-Calcs!F26,0))))*(1-'High Level'!$F37)*((1+ProcurementUp))*((1+BuildingUp))*((1+OpsUp))*((1+Other))</f>
        <v>0</v>
      </c>
      <c r="L29" s="79">
        <f>(IF($D29="Direct",'High Level'!$L37*-Calcs!G26,IF($D29="Indirect",'High Level'!$L37*-Calcs!G26,IF($D29="External Cost",'High Level'!$L37*-Calcs!G26,0))))*(1-'High Level'!$F37)*((1+ProcurementUp))*((1+BuildingUp))*((1+OpsUp))*((1+Other))</f>
        <v>0</v>
      </c>
      <c r="M29" s="79">
        <f>(IF($D29="Direct",'High Level'!$L37*-Calcs!H26,IF($D29="Indirect",'High Level'!$L37*-Calcs!H26,IF($D29="External Cost",'High Level'!$L37*-Calcs!H26,0))))*(1-'High Level'!$F37)*((1+ProcurementUp))*((1+BuildingUp))*((1+OpsUp))*((1+Other))</f>
        <v>0</v>
      </c>
      <c r="N29" s="79">
        <f>(IF($D29="Direct",'High Level'!$L37*-Calcs!I26,IF($D29="Indirect",'High Level'!$L37*-Calcs!I26,IF($D29="External Cost",'High Level'!$L37*-Calcs!I26,0))))*(1-'High Level'!$F37)*((1+ProcurementUp))*((1+BuildingUp))*((1+OpsUp))*((1+Other))</f>
        <v>0</v>
      </c>
      <c r="O29" s="79">
        <f>(IF($D29="Direct",'High Level'!$L37*-Calcs!J26,IF($D29="Indirect",'High Level'!$L37*-Calcs!J26,IF($D29="External Cost",'High Level'!$L37*-Calcs!J26,0))))*(1-'High Level'!$F37)*((1+ProcurementUp))*((1+BuildingUp))*((1+OpsUp))*((1+Other))</f>
        <v>0</v>
      </c>
      <c r="P29" s="79">
        <f>(IF($D29="Direct",'High Level'!$L37*-Calcs!K26,IF($D29="Indirect",'High Level'!$L37*-Calcs!K26,IF($D29="External Cost",'High Level'!$L37*-Calcs!K26,0))))*(1-'High Level'!$F37)*((1+ProcurementUp))*((1+BuildingUp))*((1+OpsUp))*((1+Other))</f>
        <v>0</v>
      </c>
      <c r="Q29" s="79">
        <f>(IF($D29="Direct",'High Level'!$L37*-Calcs!L26,IF($D29="Indirect",'High Level'!$L37*-Calcs!L26,IF($D29="External Cost",'High Level'!$L37*-Calcs!L26,0))))*(1-'High Level'!$F37)*((1+ProcurementUp))*((1+BuildingUp))*((1+OpsUp))*((1+Other))</f>
        <v>0</v>
      </c>
      <c r="R29" s="79">
        <f>(IF($D29="Direct",'High Level'!$L37*-Calcs!M26,IF($D29="Indirect",'High Level'!$L37*-Calcs!M26,IF($D29="External Cost",'High Level'!$L37*-Calcs!M26,0))))*(1-'High Level'!$F37)*((1+ProcurementUp))*((1+BuildingUp))*((1+OpsUp))*((1+Other))</f>
        <v>0</v>
      </c>
      <c r="S29" s="79">
        <f>(IF($D29="Direct",'High Level'!$L37*-Calcs!N26,IF($D29="Indirect",'High Level'!$L37*-Calcs!N26,IF($D29="External Cost",'High Level'!$L37*-Calcs!N26,0))))*(1-'High Level'!$F37)*((1+ProcurementUp))*((1+BuildingUp))*((1+OpsUp))*((1+Other))</f>
        <v>0</v>
      </c>
      <c r="T29" s="79">
        <f>(IF($D29="Direct",'High Level'!$L37*-Calcs!O26,IF($D29="Indirect",'High Level'!$L37*-Calcs!O26,IF($D29="External Cost",'High Level'!$L37*-Calcs!O26,0))))*(1-'High Level'!$F37)*((1+ProcurementUp))*((1+BuildingUp))*((1+OpsUp))*((1+Other))</f>
        <v>0</v>
      </c>
      <c r="U29" s="79">
        <f>(IF($D29="Direct",'High Level'!$L37*-Calcs!P26,IF($D29="Indirect",'High Level'!$L37*-Calcs!P26,IF($D29="External Cost",'High Level'!$L37*-Calcs!P26,0))))*(1-'High Level'!$F37)*((1+ProcurementUp))*((1+BuildingUp))*((1+OpsUp))*((1+Other))</f>
        <v>0</v>
      </c>
      <c r="V29" s="79">
        <f>(IF($D29="Direct",'High Level'!$L37*-Calcs!Q26,IF($D29="Indirect",'High Level'!$L37*-Calcs!Q26,IF($D29="External Cost",'High Level'!$L37*-Calcs!Q26,0))))*(1-'High Level'!$F37)*((1+ProcurementUp))*((1+BuildingUp))*((1+OpsUp))*((1+Other))</f>
        <v>0</v>
      </c>
      <c r="W29" s="79">
        <f>(IF($D29="Direct",'High Level'!$L37*-Calcs!R26,IF($D29="Indirect",'High Level'!$L37*-Calcs!R26,IF($D29="External Cost",'High Level'!$L37*-Calcs!R26,0))))*(1-'High Level'!$F37)*((1+ProcurementUp))*((1+BuildingUp))*((1+OpsUp))*((1+Other))</f>
        <v>0</v>
      </c>
      <c r="X29" s="79">
        <f>(IF($D29="Direct",'High Level'!$L37*-Calcs!S26,IF($D29="Indirect",'High Level'!$L37*-Calcs!S26,IF($D29="External Cost",'High Level'!$L37*-Calcs!S26,0))))*(1-'High Level'!$F37)*((1+ProcurementUp))*((1+BuildingUp))*((1+OpsUp))*((1+Other))</f>
        <v>0</v>
      </c>
      <c r="Y29" s="79">
        <f>(IF($D29="Direct",'High Level'!$L37*-Calcs!T26,IF($D29="Indirect",'High Level'!$L37*-Calcs!T26,IF($D29="External Cost",'High Level'!$L37*-Calcs!T26,0))))*(1-'High Level'!$F37)*((1+ProcurementUp))*((1+BuildingUp))*((1+OpsUp))*((1+Other))</f>
        <v>0</v>
      </c>
      <c r="Z29" s="79">
        <f>(IF($D29="Direct",'High Level'!$L37*-Calcs!U26,IF($D29="Indirect",'High Level'!$L37*-Calcs!U26,IF($D29="External Cost",'High Level'!$L37*-Calcs!U26,0))))*(1-'High Level'!$F37)*((1+ProcurementUp))*((1+BuildingUp))*((1+OpsUp))*((1+Other))</f>
        <v>0</v>
      </c>
      <c r="AA29" s="79">
        <f>(IF($D29="Direct",'High Level'!$L37*-Calcs!V26,IF($D29="Indirect",'High Level'!$L37*-Calcs!V26,IF($D29="External Cost",'High Level'!$L37*-Calcs!V26,0))))*(1-'High Level'!$F37)*((1+ProcurementUp))*((1+BuildingUp))*((1+OpsUp))*((1+Other))</f>
        <v>0</v>
      </c>
      <c r="AB29" s="79">
        <f>(IF($D29="Direct",'High Level'!$L37*-Calcs!W26,IF($D29="Indirect",'High Level'!$L37*-Calcs!W26,IF($D29="External Cost",'High Level'!$L37*-Calcs!W26,0))))*(1-'High Level'!$F37)*((1+ProcurementUp))*((1+BuildingUp))*((1+OpsUp))*((1+Other))</f>
        <v>0</v>
      </c>
      <c r="AC29" s="79">
        <f>(IF($D29="Direct",'High Level'!$L37*-Calcs!X26,IF($D29="Indirect",'High Level'!$L37*-Calcs!X26,IF($D29="External Cost",'High Level'!$L37*-Calcs!X26,0))))*(1-'High Level'!$F37)*((1+ProcurementUp))*((1+BuildingUp))*((1+OpsUp))*((1+Other))</f>
        <v>0</v>
      </c>
      <c r="AD29" s="79">
        <f>(IF($D29="Direct",'High Level'!$L37*-Calcs!Y26,IF($D29="Indirect",'High Level'!$L37*-Calcs!Y26,IF($D29="External Cost",'High Level'!$L37*-Calcs!Y26,0))))*(1-'High Level'!$F37)*((1+ProcurementUp))*((1+BuildingUp))*((1+OpsUp))*((1+Other))</f>
        <v>0</v>
      </c>
      <c r="AE29" s="79">
        <f>(IF($D29="Direct",'High Level'!$L37*-Calcs!Z26,IF($D29="Indirect",'High Level'!$L37*-Calcs!Z26,IF($D29="External Cost",'High Level'!$L37*-Calcs!Z26,0))))*(1-'High Level'!$F37)*((1+ProcurementUp))*((1+BuildingUp))*((1+OpsUp))*((1+Other))</f>
        <v>0</v>
      </c>
      <c r="AF29" s="79">
        <f>(IF($D29="Direct",'High Level'!$L37*-Calcs!AA26,IF($D29="Indirect",'High Level'!$L37*-Calcs!AA26,IF($D29="External Cost",'High Level'!$L37*-Calcs!AA26,0))))*(1-'High Level'!$F37)*((1+ProcurementUp))*((1+BuildingUp))*((1+OpsUp))*((1+Other))</f>
        <v>0</v>
      </c>
      <c r="AG29" s="79">
        <f>(IF($D29="Direct",'High Level'!$L37*-Calcs!AB26,IF($D29="Indirect",'High Level'!$L37*-Calcs!AB26,IF($D29="External Cost",'High Level'!$L37*-Calcs!AB26,0))))*(1-'High Level'!$F37)*((1+ProcurementUp))*((1+BuildingUp))*((1+OpsUp))*((1+Other))</f>
        <v>0</v>
      </c>
      <c r="AH29" s="79">
        <f>(IF($D29="Direct",'High Level'!$L37*-Calcs!AC26,IF($D29="Indirect",'High Level'!$L37*-Calcs!AC26,IF($D29="External Cost",'High Level'!$L37*-Calcs!AC26,0))))*(1-'High Level'!$F37)*((1+ProcurementUp))*((1+BuildingUp))*((1+OpsUp))*((1+Other))</f>
        <v>0</v>
      </c>
      <c r="AI29" s="79">
        <f>(IF($D29="Direct",'High Level'!$L37*-Calcs!AD26,IF($D29="Indirect",'High Level'!$L37*-Calcs!AD26,IF($D29="External Cost",'High Level'!$L37*-Calcs!AD26,0))))*(1-'High Level'!$F37)*((1+ProcurementUp))*((1+BuildingUp))*((1+OpsUp))*((1+Other))</f>
        <v>0</v>
      </c>
      <c r="AJ29" s="79">
        <f>(IF($D29="Direct",'High Level'!$L37*-Calcs!AE26,IF($D29="Indirect",'High Level'!$L37*-Calcs!AE26,IF($D29="External Cost",'High Level'!$L37*-Calcs!AE26,0))))*(1-'High Level'!$F37)*((1+ProcurementUp))*((1+BuildingUp))*((1+OpsUp))*((1+Other))</f>
        <v>0</v>
      </c>
      <c r="AK29" s="80">
        <f>'High Level'!D37+SUM(Calcs!D26:AE26)</f>
        <v>0</v>
      </c>
    </row>
    <row r="30" spans="2:38" s="1" customFormat="1" x14ac:dyDescent="0.35">
      <c r="B30" s="18">
        <v>3</v>
      </c>
      <c r="C30" s="81" t="s">
        <v>22</v>
      </c>
      <c r="D30" s="81" t="str">
        <f>'High Level'!E38</f>
        <v>Indirect</v>
      </c>
      <c r="E30" s="68">
        <v>0</v>
      </c>
      <c r="F30" s="68">
        <v>0</v>
      </c>
      <c r="G30" s="68">
        <v>0</v>
      </c>
      <c r="H30" s="68">
        <v>0</v>
      </c>
      <c r="I30" s="79">
        <f>(IF($D30="Direct",'High Level'!$L38*-Calcs!D27,IF($D30="Indirect",'High Level'!$L38*-Calcs!D27,IF($D30="External Cost",'High Level'!$L38*-Calcs!D27,0))))*(1-'High Level'!$F38)*((1+ProcurementUp))*((1+BuildingUp))*((1+OpsUp))*((1+Other))</f>
        <v>0</v>
      </c>
      <c r="J30" s="79">
        <f>(IF($D30="Direct",'High Level'!$L38*-Calcs!E27,IF($D30="Indirect",'High Level'!$L38*-Calcs!E27,IF($D30="External Cost",'High Level'!$L38*-Calcs!E27,0))))*(1-'High Level'!$F38)*((1+ProcurementUp))*((1+BuildingUp))*((1+OpsUp))*((1+Other))</f>
        <v>0</v>
      </c>
      <c r="K30" s="79">
        <f>(IF($D30="Direct",'High Level'!$L38*-Calcs!F27,IF($D30="Indirect",'High Level'!$L38*-Calcs!F27,IF($D30="External Cost",'High Level'!$L38*-Calcs!F27,0))))*(1-'High Level'!$F38)*((1+ProcurementUp))*((1+BuildingUp))*((1+OpsUp))*((1+Other))</f>
        <v>0</v>
      </c>
      <c r="L30" s="79">
        <f>(IF($D30="Direct",'High Level'!$L38*-Calcs!G27,IF($D30="Indirect",'High Level'!$L38*-Calcs!G27,IF($D30="External Cost",'High Level'!$L38*-Calcs!G27,0))))*(1-'High Level'!$F38)*((1+ProcurementUp))*((1+BuildingUp))*((1+OpsUp))*((1+Other))</f>
        <v>0</v>
      </c>
      <c r="M30" s="79">
        <f>(IF($D30="Direct",'High Level'!$L38*-Calcs!H27,IF($D30="Indirect",'High Level'!$L38*-Calcs!H27,IF($D30="External Cost",'High Level'!$L38*-Calcs!H27,0))))*(1-'High Level'!$F38)*((1+ProcurementUp))*((1+BuildingUp))*((1+OpsUp))*((1+Other))</f>
        <v>0</v>
      </c>
      <c r="N30" s="79">
        <f>(IF($D30="Direct",'High Level'!$L38*-Calcs!I27,IF($D30="Indirect",'High Level'!$L38*-Calcs!I27,IF($D30="External Cost",'High Level'!$L38*-Calcs!I27,0))))*(1-'High Level'!$F38)*((1+ProcurementUp))*((1+BuildingUp))*((1+OpsUp))*((1+Other))</f>
        <v>0</v>
      </c>
      <c r="O30" s="79">
        <f>(IF($D30="Direct",'High Level'!$L38*-Calcs!J27,IF($D30="Indirect",'High Level'!$L38*-Calcs!J27,IF($D30="External Cost",'High Level'!$L38*-Calcs!J27,0))))*(1-'High Level'!$F38)*((1+ProcurementUp))*((1+BuildingUp))*((1+OpsUp))*((1+Other))</f>
        <v>0</v>
      </c>
      <c r="P30" s="79">
        <f>(IF($D30="Direct",'High Level'!$L38*-Calcs!K27,IF($D30="Indirect",'High Level'!$L38*-Calcs!K27,IF($D30="External Cost",'High Level'!$L38*-Calcs!K27,0))))*(1-'High Level'!$F38)*((1+ProcurementUp))*((1+BuildingUp))*((1+OpsUp))*((1+Other))</f>
        <v>0</v>
      </c>
      <c r="Q30" s="79">
        <f>(IF($D30="Direct",'High Level'!$L38*-Calcs!L27,IF($D30="Indirect",'High Level'!$L38*-Calcs!L27,IF($D30="External Cost",'High Level'!$L38*-Calcs!L27,0))))*(1-'High Level'!$F38)*((1+ProcurementUp))*((1+BuildingUp))*((1+OpsUp))*((1+Other))</f>
        <v>0</v>
      </c>
      <c r="R30" s="79">
        <f>(IF($D30="Direct",'High Level'!$L38*-Calcs!M27,IF($D30="Indirect",'High Level'!$L38*-Calcs!M27,IF($D30="External Cost",'High Level'!$L38*-Calcs!M27,0))))*(1-'High Level'!$F38)*((1+ProcurementUp))*((1+BuildingUp))*((1+OpsUp))*((1+Other))</f>
        <v>0</v>
      </c>
      <c r="S30" s="79">
        <f>(IF($D30="Direct",'High Level'!$L38*-Calcs!N27,IF($D30="Indirect",'High Level'!$L38*-Calcs!N27,IF($D30="External Cost",'High Level'!$L38*-Calcs!N27,0))))*(1-'High Level'!$F38)*((1+ProcurementUp))*((1+BuildingUp))*((1+OpsUp))*((1+Other))</f>
        <v>0</v>
      </c>
      <c r="T30" s="79">
        <f>(IF($D30="Direct",'High Level'!$L38*-Calcs!O27,IF($D30="Indirect",'High Level'!$L38*-Calcs!O27,IF($D30="External Cost",'High Level'!$L38*-Calcs!O27,0))))*(1-'High Level'!$F38)*((1+ProcurementUp))*((1+BuildingUp))*((1+OpsUp))*((1+Other))</f>
        <v>0</v>
      </c>
      <c r="U30" s="79">
        <f>(IF($D30="Direct",'High Level'!$L38*-Calcs!P27,IF($D30="Indirect",'High Level'!$L38*-Calcs!P27,IF($D30="External Cost",'High Level'!$L38*-Calcs!P27,0))))*(1-'High Level'!$F38)*((1+ProcurementUp))*((1+BuildingUp))*((1+OpsUp))*((1+Other))</f>
        <v>0</v>
      </c>
      <c r="V30" s="79">
        <f>(IF($D30="Direct",'High Level'!$L38*-Calcs!Q27,IF($D30="Indirect",'High Level'!$L38*-Calcs!Q27,IF($D30="External Cost",'High Level'!$L38*-Calcs!Q27,0))))*(1-'High Level'!$F38)*((1+ProcurementUp))*((1+BuildingUp))*((1+OpsUp))*((1+Other))</f>
        <v>0</v>
      </c>
      <c r="W30" s="79">
        <f>(IF($D30="Direct",'High Level'!$L38*-Calcs!R27,IF($D30="Indirect",'High Level'!$L38*-Calcs!R27,IF($D30="External Cost",'High Level'!$L38*-Calcs!R27,0))))*(1-'High Level'!$F38)*((1+ProcurementUp))*((1+BuildingUp))*((1+OpsUp))*((1+Other))</f>
        <v>0</v>
      </c>
      <c r="X30" s="79">
        <f>(IF($D30="Direct",'High Level'!$L38*-Calcs!S27,IF($D30="Indirect",'High Level'!$L38*-Calcs!S27,IF($D30="External Cost",'High Level'!$L38*-Calcs!S27,0))))*(1-'High Level'!$F38)*((1+ProcurementUp))*((1+BuildingUp))*((1+OpsUp))*((1+Other))</f>
        <v>0</v>
      </c>
      <c r="Y30" s="79">
        <f>(IF($D30="Direct",'High Level'!$L38*-Calcs!T27,IF($D30="Indirect",'High Level'!$L38*-Calcs!T27,IF($D30="External Cost",'High Level'!$L38*-Calcs!T27,0))))*(1-'High Level'!$F38)*((1+ProcurementUp))*((1+BuildingUp))*((1+OpsUp))*((1+Other))</f>
        <v>0</v>
      </c>
      <c r="Z30" s="79">
        <f>(IF($D30="Direct",'High Level'!$L38*-Calcs!U27,IF($D30="Indirect",'High Level'!$L38*-Calcs!U27,IF($D30="External Cost",'High Level'!$L38*-Calcs!U27,0))))*(1-'High Level'!$F38)*((1+ProcurementUp))*((1+BuildingUp))*((1+OpsUp))*((1+Other))</f>
        <v>0</v>
      </c>
      <c r="AA30" s="79">
        <f>(IF($D30="Direct",'High Level'!$L38*-Calcs!V27,IF($D30="Indirect",'High Level'!$L38*-Calcs!V27,IF($D30="External Cost",'High Level'!$L38*-Calcs!V27,0))))*(1-'High Level'!$F38)*((1+ProcurementUp))*((1+BuildingUp))*((1+OpsUp))*((1+Other))</f>
        <v>0</v>
      </c>
      <c r="AB30" s="79">
        <f>(IF($D30="Direct",'High Level'!$L38*-Calcs!W27,IF($D30="Indirect",'High Level'!$L38*-Calcs!W27,IF($D30="External Cost",'High Level'!$L38*-Calcs!W27,0))))*(1-'High Level'!$F38)*((1+ProcurementUp))*((1+BuildingUp))*((1+OpsUp))*((1+Other))</f>
        <v>0</v>
      </c>
      <c r="AC30" s="79">
        <f>(IF($D30="Direct",'High Level'!$L38*-Calcs!X27,IF($D30="Indirect",'High Level'!$L38*-Calcs!X27,IF($D30="External Cost",'High Level'!$L38*-Calcs!X27,0))))*(1-'High Level'!$F38)*((1+ProcurementUp))*((1+BuildingUp))*((1+OpsUp))*((1+Other))</f>
        <v>0</v>
      </c>
      <c r="AD30" s="79">
        <f>(IF($D30="Direct",'High Level'!$L38*-Calcs!Y27,IF($D30="Indirect",'High Level'!$L38*-Calcs!Y27,IF($D30="External Cost",'High Level'!$L38*-Calcs!Y27,0))))*(1-'High Level'!$F38)*((1+ProcurementUp))*((1+BuildingUp))*((1+OpsUp))*((1+Other))</f>
        <v>0</v>
      </c>
      <c r="AE30" s="79">
        <f>(IF($D30="Direct",'High Level'!$L38*-Calcs!Z27,IF($D30="Indirect",'High Level'!$L38*-Calcs!Z27,IF($D30="External Cost",'High Level'!$L38*-Calcs!Z27,0))))*(1-'High Level'!$F38)*((1+ProcurementUp))*((1+BuildingUp))*((1+OpsUp))*((1+Other))</f>
        <v>0</v>
      </c>
      <c r="AF30" s="79">
        <f>(IF($D30="Direct",'High Level'!$L38*-Calcs!AA27,IF($D30="Indirect",'High Level'!$L38*-Calcs!AA27,IF($D30="External Cost",'High Level'!$L38*-Calcs!AA27,0))))*(1-'High Level'!$F38)*((1+ProcurementUp))*((1+BuildingUp))*((1+OpsUp))*((1+Other))</f>
        <v>0</v>
      </c>
      <c r="AG30" s="79">
        <f>(IF($D30="Direct",'High Level'!$L38*-Calcs!AB27,IF($D30="Indirect",'High Level'!$L38*-Calcs!AB27,IF($D30="External Cost",'High Level'!$L38*-Calcs!AB27,0))))*(1-'High Level'!$F38)*((1+ProcurementUp))*((1+BuildingUp))*((1+OpsUp))*((1+Other))</f>
        <v>0</v>
      </c>
      <c r="AH30" s="79">
        <f>(IF($D30="Direct",'High Level'!$L38*-Calcs!AC27,IF($D30="Indirect",'High Level'!$L38*-Calcs!AC27,IF($D30="External Cost",'High Level'!$L38*-Calcs!AC27,0))))*(1-'High Level'!$F38)*((1+ProcurementUp))*((1+BuildingUp))*((1+OpsUp))*((1+Other))</f>
        <v>0</v>
      </c>
      <c r="AI30" s="79">
        <f>(IF($D30="Direct",'High Level'!$L38*-Calcs!AD27,IF($D30="Indirect",'High Level'!$L38*-Calcs!AD27,IF($D30="External Cost",'High Level'!$L38*-Calcs!AD27,0))))*(1-'High Level'!$F38)*((1+ProcurementUp))*((1+BuildingUp))*((1+OpsUp))*((1+Other))</f>
        <v>0</v>
      </c>
      <c r="AJ30" s="79">
        <f>(IF($D30="Direct",'High Level'!$L38*-Calcs!AE27,IF($D30="Indirect",'High Level'!$L38*-Calcs!AE27,IF($D30="External Cost",'High Level'!$L38*-Calcs!AE27,0))))*(1-'High Level'!$F38)*((1+ProcurementUp))*((1+BuildingUp))*((1+OpsUp))*((1+Other))</f>
        <v>0</v>
      </c>
      <c r="AK30" s="80">
        <f>'High Level'!D38+SUM(Calcs!D27:AE27)</f>
        <v>0</v>
      </c>
    </row>
    <row r="31" spans="2:38" s="1" customFormat="1" x14ac:dyDescent="0.35">
      <c r="B31" s="18">
        <v>3</v>
      </c>
      <c r="C31" s="81" t="s">
        <v>23</v>
      </c>
      <c r="D31" s="81" t="str">
        <f>'High Level'!E39</f>
        <v>External Cost</v>
      </c>
      <c r="E31" s="68">
        <v>0</v>
      </c>
      <c r="F31" s="68">
        <v>0</v>
      </c>
      <c r="G31" s="68">
        <v>0</v>
      </c>
      <c r="H31" s="68">
        <v>0</v>
      </c>
      <c r="I31" s="79">
        <f>(IF($D31="Direct",'High Level'!$L39*-Calcs!D28,IF($D31="Indirect",'High Level'!$L39*-Calcs!D28,IF($D31="External Cost",'High Level'!$L39*-Calcs!D28,0))))*(1-'High Level'!$F39)*((1+ProcurementUp))*((1+BuildingUp))*((1+OpsUp))*((1+Other))</f>
        <v>0</v>
      </c>
      <c r="J31" s="79">
        <f>(IF($D31="Direct",'High Level'!$L39*-Calcs!E28,IF($D31="Indirect",'High Level'!$L39*-Calcs!E28,IF($D31="External Cost",'High Level'!$L39*-Calcs!E28,0))))*(1-'High Level'!$F39)*((1+ProcurementUp))*((1+BuildingUp))*((1+OpsUp))*((1+Other))</f>
        <v>0</v>
      </c>
      <c r="K31" s="79">
        <f>(IF($D31="Direct",'High Level'!$L39*-Calcs!F28,IF($D31="Indirect",'High Level'!$L39*-Calcs!F28,IF($D31="External Cost",'High Level'!$L39*-Calcs!F28,0))))*(1-'High Level'!$F39)*((1+ProcurementUp))*((1+BuildingUp))*((1+OpsUp))*((1+Other))</f>
        <v>0</v>
      </c>
      <c r="L31" s="79">
        <f>(IF($D31="Direct",'High Level'!$L39*-Calcs!G28,IF($D31="Indirect",'High Level'!$L39*-Calcs!G28,IF($D31="External Cost",'High Level'!$L39*-Calcs!G28,0))))*(1-'High Level'!$F39)*((1+ProcurementUp))*((1+BuildingUp))*((1+OpsUp))*((1+Other))</f>
        <v>0</v>
      </c>
      <c r="M31" s="79">
        <f>(IF($D31="Direct",'High Level'!$L39*-Calcs!H28,IF($D31="Indirect",'High Level'!$L39*-Calcs!H28,IF($D31="External Cost",'High Level'!$L39*-Calcs!H28,0))))*(1-'High Level'!$F39)*((1+ProcurementUp))*((1+BuildingUp))*((1+OpsUp))*((1+Other))</f>
        <v>0</v>
      </c>
      <c r="N31" s="79">
        <f>(IF($D31="Direct",'High Level'!$L39*-Calcs!I28,IF($D31="Indirect",'High Level'!$L39*-Calcs!I28,IF($D31="External Cost",'High Level'!$L39*-Calcs!I28,0))))*(1-'High Level'!$F39)*((1+ProcurementUp))*((1+BuildingUp))*((1+OpsUp))*((1+Other))</f>
        <v>0</v>
      </c>
      <c r="O31" s="79">
        <f>(IF($D31="Direct",'High Level'!$L39*-Calcs!J28,IF($D31="Indirect",'High Level'!$L39*-Calcs!J28,IF($D31="External Cost",'High Level'!$L39*-Calcs!J28,0))))*(1-'High Level'!$F39)*((1+ProcurementUp))*((1+BuildingUp))*((1+OpsUp))*((1+Other))</f>
        <v>0</v>
      </c>
      <c r="P31" s="79">
        <f>(IF($D31="Direct",'High Level'!$L39*-Calcs!K28,IF($D31="Indirect",'High Level'!$L39*-Calcs!K28,IF($D31="External Cost",'High Level'!$L39*-Calcs!K28,0))))*(1-'High Level'!$F39)*((1+ProcurementUp))*((1+BuildingUp))*((1+OpsUp))*((1+Other))</f>
        <v>0</v>
      </c>
      <c r="Q31" s="79">
        <f>(IF($D31="Direct",'High Level'!$L39*-Calcs!L28,IF($D31="Indirect",'High Level'!$L39*-Calcs!L28,IF($D31="External Cost",'High Level'!$L39*-Calcs!L28,0))))*(1-'High Level'!$F39)*((1+ProcurementUp))*((1+BuildingUp))*((1+OpsUp))*((1+Other))</f>
        <v>0</v>
      </c>
      <c r="R31" s="79">
        <f>(IF($D31="Direct",'High Level'!$L39*-Calcs!M28,IF($D31="Indirect",'High Level'!$L39*-Calcs!M28,IF($D31="External Cost",'High Level'!$L39*-Calcs!M28,0))))*(1-'High Level'!$F39)*((1+ProcurementUp))*((1+BuildingUp))*((1+OpsUp))*((1+Other))</f>
        <v>0</v>
      </c>
      <c r="S31" s="79">
        <f>(IF($D31="Direct",'High Level'!$L39*-Calcs!N28,IF($D31="Indirect",'High Level'!$L39*-Calcs!N28,IF($D31="External Cost",'High Level'!$L39*-Calcs!N28,0))))*(1-'High Level'!$F39)*((1+ProcurementUp))*((1+BuildingUp))*((1+OpsUp))*((1+Other))</f>
        <v>0</v>
      </c>
      <c r="T31" s="79">
        <f>(IF($D31="Direct",'High Level'!$L39*-Calcs!O28,IF($D31="Indirect",'High Level'!$L39*-Calcs!O28,IF($D31="External Cost",'High Level'!$L39*-Calcs!O28,0))))*(1-'High Level'!$F39)*((1+ProcurementUp))*((1+BuildingUp))*((1+OpsUp))*((1+Other))</f>
        <v>0</v>
      </c>
      <c r="U31" s="79">
        <f>(IF($D31="Direct",'High Level'!$L39*-Calcs!P28,IF($D31="Indirect",'High Level'!$L39*-Calcs!P28,IF($D31="External Cost",'High Level'!$L39*-Calcs!P28,0))))*(1-'High Level'!$F39)*((1+ProcurementUp))*((1+BuildingUp))*((1+OpsUp))*((1+Other))</f>
        <v>0</v>
      </c>
      <c r="V31" s="79">
        <f>(IF($D31="Direct",'High Level'!$L39*-Calcs!Q28,IF($D31="Indirect",'High Level'!$L39*-Calcs!Q28,IF($D31="External Cost",'High Level'!$L39*-Calcs!Q28,0))))*(1-'High Level'!$F39)*((1+ProcurementUp))*((1+BuildingUp))*((1+OpsUp))*((1+Other))</f>
        <v>0</v>
      </c>
      <c r="W31" s="79">
        <f>(IF($D31="Direct",'High Level'!$L39*-Calcs!R28,IF($D31="Indirect",'High Level'!$L39*-Calcs!R28,IF($D31="External Cost",'High Level'!$L39*-Calcs!R28,0))))*(1-'High Level'!$F39)*((1+ProcurementUp))*((1+BuildingUp))*((1+OpsUp))*((1+Other))</f>
        <v>0</v>
      </c>
      <c r="X31" s="79">
        <f>(IF($D31="Direct",'High Level'!$L39*-Calcs!S28,IF($D31="Indirect",'High Level'!$L39*-Calcs!S28,IF($D31="External Cost",'High Level'!$L39*-Calcs!S28,0))))*(1-'High Level'!$F39)*((1+ProcurementUp))*((1+BuildingUp))*((1+OpsUp))*((1+Other))</f>
        <v>0</v>
      </c>
      <c r="Y31" s="79">
        <f>(IF($D31="Direct",'High Level'!$L39*-Calcs!T28,IF($D31="Indirect",'High Level'!$L39*-Calcs!T28,IF($D31="External Cost",'High Level'!$L39*-Calcs!T28,0))))*(1-'High Level'!$F39)*((1+ProcurementUp))*((1+BuildingUp))*((1+OpsUp))*((1+Other))</f>
        <v>0</v>
      </c>
      <c r="Z31" s="79">
        <f>(IF($D31="Direct",'High Level'!$L39*-Calcs!U28,IF($D31="Indirect",'High Level'!$L39*-Calcs!U28,IF($D31="External Cost",'High Level'!$L39*-Calcs!U28,0))))*(1-'High Level'!$F39)*((1+ProcurementUp))*((1+BuildingUp))*((1+OpsUp))*((1+Other))</f>
        <v>0</v>
      </c>
      <c r="AA31" s="79">
        <f>(IF($D31="Direct",'High Level'!$L39*-Calcs!V28,IF($D31="Indirect",'High Level'!$L39*-Calcs!V28,IF($D31="External Cost",'High Level'!$L39*-Calcs!V28,0))))*(1-'High Level'!$F39)*((1+ProcurementUp))*((1+BuildingUp))*((1+OpsUp))*((1+Other))</f>
        <v>0</v>
      </c>
      <c r="AB31" s="79">
        <f>(IF($D31="Direct",'High Level'!$L39*-Calcs!W28,IF($D31="Indirect",'High Level'!$L39*-Calcs!W28,IF($D31="External Cost",'High Level'!$L39*-Calcs!W28,0))))*(1-'High Level'!$F39)*((1+ProcurementUp))*((1+BuildingUp))*((1+OpsUp))*((1+Other))</f>
        <v>0</v>
      </c>
      <c r="AC31" s="79">
        <f>(IF($D31="Direct",'High Level'!$L39*-Calcs!X28,IF($D31="Indirect",'High Level'!$L39*-Calcs!X28,IF($D31="External Cost",'High Level'!$L39*-Calcs!X28,0))))*(1-'High Level'!$F39)*((1+ProcurementUp))*((1+BuildingUp))*((1+OpsUp))*((1+Other))</f>
        <v>0</v>
      </c>
      <c r="AD31" s="79">
        <f>(IF($D31="Direct",'High Level'!$L39*-Calcs!Y28,IF($D31="Indirect",'High Level'!$L39*-Calcs!Y28,IF($D31="External Cost",'High Level'!$L39*-Calcs!Y28,0))))*(1-'High Level'!$F39)*((1+ProcurementUp))*((1+BuildingUp))*((1+OpsUp))*((1+Other))</f>
        <v>0</v>
      </c>
      <c r="AE31" s="79">
        <f>(IF($D31="Direct",'High Level'!$L39*-Calcs!Z28,IF($D31="Indirect",'High Level'!$L39*-Calcs!Z28,IF($D31="External Cost",'High Level'!$L39*-Calcs!Z28,0))))*(1-'High Level'!$F39)*((1+ProcurementUp))*((1+BuildingUp))*((1+OpsUp))*((1+Other))</f>
        <v>0</v>
      </c>
      <c r="AF31" s="79">
        <f>(IF($D31="Direct",'High Level'!$L39*-Calcs!AA28,IF($D31="Indirect",'High Level'!$L39*-Calcs!AA28,IF($D31="External Cost",'High Level'!$L39*-Calcs!AA28,0))))*(1-'High Level'!$F39)*((1+ProcurementUp))*((1+BuildingUp))*((1+OpsUp))*((1+Other))</f>
        <v>0</v>
      </c>
      <c r="AG31" s="79">
        <f>(IF($D31="Direct",'High Level'!$L39*-Calcs!AB28,IF($D31="Indirect",'High Level'!$L39*-Calcs!AB28,IF($D31="External Cost",'High Level'!$L39*-Calcs!AB28,0))))*(1-'High Level'!$F39)*((1+ProcurementUp))*((1+BuildingUp))*((1+OpsUp))*((1+Other))</f>
        <v>0</v>
      </c>
      <c r="AH31" s="79">
        <f>(IF($D31="Direct",'High Level'!$L39*-Calcs!AC28,IF($D31="Indirect",'High Level'!$L39*-Calcs!AC28,IF($D31="External Cost",'High Level'!$L39*-Calcs!AC28,0))))*(1-'High Level'!$F39)*((1+ProcurementUp))*((1+BuildingUp))*((1+OpsUp))*((1+Other))</f>
        <v>0</v>
      </c>
      <c r="AI31" s="79">
        <f>(IF($D31="Direct",'High Level'!$L39*-Calcs!AD28,IF($D31="Indirect",'High Level'!$L39*-Calcs!AD28,IF($D31="External Cost",'High Level'!$L39*-Calcs!AD28,0))))*(1-'High Level'!$F39)*((1+ProcurementUp))*((1+BuildingUp))*((1+OpsUp))*((1+Other))</f>
        <v>0</v>
      </c>
      <c r="AJ31" s="79">
        <f>(IF($D31="Direct",'High Level'!$L39*-Calcs!AE28,IF($D31="Indirect",'High Level'!$L39*-Calcs!AE28,IF($D31="External Cost",'High Level'!$L39*-Calcs!AE28,0))))*(1-'High Level'!$F39)*((1+ProcurementUp))*((1+BuildingUp))*((1+OpsUp))*((1+Other))</f>
        <v>0</v>
      </c>
      <c r="AK31" s="80">
        <f>'High Level'!D39+SUM(Calcs!D28:AE28)</f>
        <v>0</v>
      </c>
    </row>
    <row r="32" spans="2:38" s="1" customFormat="1" x14ac:dyDescent="0.35">
      <c r="B32" s="18">
        <v>3</v>
      </c>
      <c r="C32" s="81" t="s">
        <v>24</v>
      </c>
      <c r="D32" s="81" t="str">
        <f>'High Level'!E40</f>
        <v>N/A</v>
      </c>
      <c r="E32" s="81"/>
      <c r="F32" s="81"/>
      <c r="G32" s="81"/>
      <c r="H32" s="81"/>
      <c r="I32" s="79">
        <f>(IF($D32="Direct",'High Level'!$L40*-Calcs!D29,IF($D32="Indirect",'High Level'!$L40*-Calcs!D29,IF($D32="External Cost",'High Level'!$L40*-Calcs!D29,0))))*(1-'High Level'!$F40)</f>
        <v>0</v>
      </c>
      <c r="J32" s="79">
        <f>(IF($D32="Direct",'High Level'!$L40*-Calcs!E29,IF($D32="Indirect",'High Level'!$L40*-Calcs!E29,IF($D32="External Cost",'High Level'!$L40*-Calcs!E29,0))))*(1-'High Level'!$F40)</f>
        <v>0</v>
      </c>
      <c r="K32" s="79">
        <f>(IF($D32="Direct",'High Level'!$L40*-Calcs!F29,IF($D32="Indirect",'High Level'!$L40*-Calcs!F29,IF($D32="External Cost",'High Level'!$L40*-Calcs!F29,0))))*(1-'High Level'!$F40)</f>
        <v>0</v>
      </c>
      <c r="L32" s="79">
        <f>(IF($D32="Direct",'High Level'!$L40*-Calcs!G29,IF($D32="Indirect",'High Level'!$L40*-Calcs!G29,IF($D32="External Cost",'High Level'!$L40*-Calcs!G29,0))))*(1-'High Level'!$F40)</f>
        <v>0</v>
      </c>
      <c r="M32" s="79">
        <f>(IF($D32="Direct",'High Level'!$L40*-Calcs!H29,IF($D32="Indirect",'High Level'!$L40*-Calcs!H29,IF($D32="External Cost",'High Level'!$L40*-Calcs!H29,0))))*(1-'High Level'!$F40)</f>
        <v>0</v>
      </c>
      <c r="N32" s="79">
        <f>(IF($D32="Direct",'High Level'!$L40*-Calcs!I29,IF($D32="Indirect",'High Level'!$L40*-Calcs!I29,IF($D32="External Cost",'High Level'!$L40*-Calcs!I29,0))))*(1-'High Level'!$F40)</f>
        <v>0</v>
      </c>
      <c r="O32" s="79">
        <f>(IF($D32="Direct",'High Level'!$L40*-Calcs!J29,IF($D32="Indirect",'High Level'!$L40*-Calcs!J29,IF($D32="External Cost",'High Level'!$L40*-Calcs!J29,0))))*(1-'High Level'!$F40)</f>
        <v>0</v>
      </c>
      <c r="P32" s="79">
        <f>(IF($D32="Direct",'High Level'!$L40*-Calcs!K29,IF($D32="Indirect",'High Level'!$L40*-Calcs!K29,IF($D32="External Cost",'High Level'!$L40*-Calcs!K29,0))))*(1-'High Level'!$F40)</f>
        <v>0</v>
      </c>
      <c r="Q32" s="79">
        <f>(IF($D32="Direct",'High Level'!$L40*-Calcs!L29,IF($D32="Indirect",'High Level'!$L40*-Calcs!L29,IF($D32="External Cost",'High Level'!$L40*-Calcs!L29,0))))*(1-'High Level'!$F40)</f>
        <v>0</v>
      </c>
      <c r="R32" s="79">
        <f>(IF($D32="Direct",'High Level'!$L40*-Calcs!M29,IF($D32="Indirect",'High Level'!$L40*-Calcs!M29,IF($D32="External Cost",'High Level'!$L40*-Calcs!M29,0))))*(1-'High Level'!$F40)</f>
        <v>0</v>
      </c>
      <c r="S32" s="79">
        <f>(IF($D32="Direct",'High Level'!$L40*-Calcs!N29,IF($D32="Indirect",'High Level'!$L40*-Calcs!N29,IF($D32="External Cost",'High Level'!$L40*-Calcs!N29,0))))*(1-'High Level'!$F40)</f>
        <v>0</v>
      </c>
      <c r="T32" s="79">
        <f>(IF($D32="Direct",'High Level'!$L40*-Calcs!O29,IF($D32="Indirect",'High Level'!$L40*-Calcs!O29,IF($D32="External Cost",'High Level'!$L40*-Calcs!O29,0))))*(1-'High Level'!$F40)</f>
        <v>0</v>
      </c>
      <c r="U32" s="79">
        <f>(IF($D32="Direct",'High Level'!$L40*-Calcs!P29,IF($D32="Indirect",'High Level'!$L40*-Calcs!P29,IF($D32="External Cost",'High Level'!$L40*-Calcs!P29,0))))*(1-'High Level'!$F40)</f>
        <v>0</v>
      </c>
      <c r="V32" s="79">
        <f>(IF($D32="Direct",'High Level'!$L40*-Calcs!Q29,IF($D32="Indirect",'High Level'!$L40*-Calcs!Q29,IF($D32="External Cost",'High Level'!$L40*-Calcs!Q29,0))))*(1-'High Level'!$F40)</f>
        <v>0</v>
      </c>
      <c r="W32" s="79">
        <f>(IF($D32="Direct",'High Level'!$L40*-Calcs!R29,IF($D32="Indirect",'High Level'!$L40*-Calcs!R29,IF($D32="External Cost",'High Level'!$L40*-Calcs!R29,0))))*(1-'High Level'!$F40)</f>
        <v>0</v>
      </c>
      <c r="X32" s="79">
        <f>(IF($D32="Direct",'High Level'!$L40*-Calcs!S29,IF($D32="Indirect",'High Level'!$L40*-Calcs!S29,IF($D32="External Cost",'High Level'!$L40*-Calcs!S29,0))))*(1-'High Level'!$F40)</f>
        <v>0</v>
      </c>
      <c r="Y32" s="79">
        <f>(IF($D32="Direct",'High Level'!$L40*-Calcs!T29,IF($D32="Indirect",'High Level'!$L40*-Calcs!T29,IF($D32="External Cost",'High Level'!$L40*-Calcs!T29,0))))*(1-'High Level'!$F40)</f>
        <v>0</v>
      </c>
      <c r="Z32" s="79">
        <f>(IF($D32="Direct",'High Level'!$L40*-Calcs!U29,IF($D32="Indirect",'High Level'!$L40*-Calcs!U29,IF($D32="External Cost",'High Level'!$L40*-Calcs!U29,0))))*(1-'High Level'!$F40)</f>
        <v>0</v>
      </c>
      <c r="AA32" s="79">
        <f>(IF($D32="Direct",'High Level'!$L40*-Calcs!V29,IF($D32="Indirect",'High Level'!$L40*-Calcs!V29,IF($D32="External Cost",'High Level'!$L40*-Calcs!V29,0))))*(1-'High Level'!$F40)</f>
        <v>0</v>
      </c>
      <c r="AB32" s="79">
        <f>(IF($D32="Direct",'High Level'!$L40*-Calcs!W29,IF($D32="Indirect",'High Level'!$L40*-Calcs!W29,IF($D32="External Cost",'High Level'!$L40*-Calcs!W29,0))))*(1-'High Level'!$F40)</f>
        <v>0</v>
      </c>
      <c r="AC32" s="79">
        <f>(IF($D32="Direct",'High Level'!$L40*-Calcs!X29,IF($D32="Indirect",'High Level'!$L40*-Calcs!X29,IF($D32="External Cost",'High Level'!$L40*-Calcs!X29,0))))*(1-'High Level'!$F40)</f>
        <v>0</v>
      </c>
      <c r="AD32" s="79">
        <f>(IF($D32="Direct",'High Level'!$L40*-Calcs!Y29,IF($D32="Indirect",'High Level'!$L40*-Calcs!Y29,IF($D32="External Cost",'High Level'!$L40*-Calcs!Y29,0))))*(1-'High Level'!$F40)</f>
        <v>0</v>
      </c>
      <c r="AE32" s="79">
        <f>(IF($D32="Direct",'High Level'!$L40*-Calcs!Z29,IF($D32="Indirect",'High Level'!$L40*-Calcs!Z29,IF($D32="External Cost",'High Level'!$L40*-Calcs!Z29,0))))*(1-'High Level'!$F40)</f>
        <v>0</v>
      </c>
      <c r="AF32" s="79">
        <f>(IF($D32="Direct",'High Level'!$L40*-Calcs!AA29,IF($D32="Indirect",'High Level'!$L40*-Calcs!AA29,IF($D32="External Cost",'High Level'!$L40*-Calcs!AA29,0))))*(1-'High Level'!$F40)</f>
        <v>0</v>
      </c>
      <c r="AG32" s="79">
        <f>(IF($D32="Direct",'High Level'!$L40*-Calcs!AB29,IF($D32="Indirect",'High Level'!$L40*-Calcs!AB29,IF($D32="External Cost",'High Level'!$L40*-Calcs!AB29,0))))*(1-'High Level'!$F40)</f>
        <v>0</v>
      </c>
      <c r="AH32" s="79">
        <f>(IF($D32="Direct",'High Level'!$L40*-Calcs!AC29,IF($D32="Indirect",'High Level'!$L40*-Calcs!AC29,IF($D32="External Cost",'High Level'!$L40*-Calcs!AC29,0))))*(1-'High Level'!$F40)</f>
        <v>0</v>
      </c>
      <c r="AI32" s="79">
        <f>(IF($D32="Direct",'High Level'!$L40*-Calcs!AD29,IF($D32="Indirect",'High Level'!$L40*-Calcs!AD29,IF($D32="External Cost",'High Level'!$L40*-Calcs!AD29,0))))*(1-'High Level'!$F40)</f>
        <v>0</v>
      </c>
      <c r="AJ32" s="79">
        <f>(IF($D32="Direct",'High Level'!$L40*-Calcs!AE29,IF($D32="Indirect",'High Level'!$L40*-Calcs!AE29,IF($D32="External Cost",'High Level'!$L40*-Calcs!AE29,0))))*(1-'High Level'!$F40)</f>
        <v>0</v>
      </c>
      <c r="AK32" s="80">
        <f>'High Level'!D40+SUM(Calcs!D29:AE29)</f>
        <v>0</v>
      </c>
    </row>
    <row r="33" spans="2:38" s="1" customFormat="1" x14ac:dyDescent="0.35">
      <c r="B33" s="18">
        <v>3</v>
      </c>
      <c r="C33" s="81" t="s">
        <v>25</v>
      </c>
      <c r="D33" s="81" t="str">
        <f>'High Level'!E41</f>
        <v>N/A</v>
      </c>
      <c r="E33" s="81"/>
      <c r="F33" s="81"/>
      <c r="G33" s="81"/>
      <c r="H33" s="81"/>
      <c r="I33" s="79">
        <f>(IF($D33="Direct",'High Level'!$L41*-Calcs!D30,IF($D33="Indirect",'High Level'!$L41*-Calcs!D30,IF($D33="External Cost",'High Level'!$L41*-Calcs!D30,0))))*(1-'High Level'!$F41)</f>
        <v>0</v>
      </c>
      <c r="J33" s="79">
        <f>(IF($D33="Direct",'High Level'!$L41*-Calcs!E30,IF($D33="Indirect",'High Level'!$L41*-Calcs!E30,IF($D33="External Cost",'High Level'!$L41*-Calcs!E30,0))))*(1-'High Level'!$F41)</f>
        <v>0</v>
      </c>
      <c r="K33" s="79">
        <f>(IF($D33="Direct",'High Level'!$L41*-Calcs!F30,IF($D33="Indirect",'High Level'!$L41*-Calcs!F30,IF($D33="External Cost",'High Level'!$L41*-Calcs!F30,0))))*(1-'High Level'!$F41)</f>
        <v>0</v>
      </c>
      <c r="L33" s="79">
        <f>(IF($D33="Direct",'High Level'!$L41*-Calcs!G30,IF($D33="Indirect",'High Level'!$L41*-Calcs!G30,IF($D33="External Cost",'High Level'!$L41*-Calcs!G30,0))))*(1-'High Level'!$F41)</f>
        <v>0</v>
      </c>
      <c r="M33" s="79">
        <f>(IF($D33="Direct",'High Level'!$L41*-Calcs!H30,IF($D33="Indirect",'High Level'!$L41*-Calcs!H30,IF($D33="External Cost",'High Level'!$L41*-Calcs!H30,0))))*(1-'High Level'!$F41)</f>
        <v>0</v>
      </c>
      <c r="N33" s="79">
        <f>(IF($D33="Direct",'High Level'!$L41*-Calcs!I30,IF($D33="Indirect",'High Level'!$L41*-Calcs!I30,IF($D33="External Cost",'High Level'!$L41*-Calcs!I30,0))))*(1-'High Level'!$F41)</f>
        <v>0</v>
      </c>
      <c r="O33" s="79">
        <f>(IF($D33="Direct",'High Level'!$L41*-Calcs!J30,IF($D33="Indirect",'High Level'!$L41*-Calcs!J30,IF($D33="External Cost",'High Level'!$L41*-Calcs!J30,0))))*(1-'High Level'!$F41)</f>
        <v>0</v>
      </c>
      <c r="P33" s="79">
        <f>(IF($D33="Direct",'High Level'!$L41*-Calcs!K30,IF($D33="Indirect",'High Level'!$L41*-Calcs!K30,IF($D33="External Cost",'High Level'!$L41*-Calcs!K30,0))))*(1-'High Level'!$F41)</f>
        <v>0</v>
      </c>
      <c r="Q33" s="79">
        <f>(IF($D33="Direct",'High Level'!$L41*-Calcs!L30,IF($D33="Indirect",'High Level'!$L41*-Calcs!L30,IF($D33="External Cost",'High Level'!$L41*-Calcs!L30,0))))*(1-'High Level'!$F41)</f>
        <v>0</v>
      </c>
      <c r="R33" s="79">
        <f>(IF($D33="Direct",'High Level'!$L41*-Calcs!M30,IF($D33="Indirect",'High Level'!$L41*-Calcs!M30,IF($D33="External Cost",'High Level'!$L41*-Calcs!M30,0))))*(1-'High Level'!$F41)</f>
        <v>0</v>
      </c>
      <c r="S33" s="79">
        <f>(IF($D33="Direct",'High Level'!$L41*-Calcs!N30,IF($D33="Indirect",'High Level'!$L41*-Calcs!N30,IF($D33="External Cost",'High Level'!$L41*-Calcs!N30,0))))*(1-'High Level'!$F41)</f>
        <v>0</v>
      </c>
      <c r="T33" s="79">
        <f>(IF($D33="Direct",'High Level'!$L41*-Calcs!O30,IF($D33="Indirect",'High Level'!$L41*-Calcs!O30,IF($D33="External Cost",'High Level'!$L41*-Calcs!O30,0))))*(1-'High Level'!$F41)</f>
        <v>0</v>
      </c>
      <c r="U33" s="79">
        <f>(IF($D33="Direct",'High Level'!$L41*-Calcs!P30,IF($D33="Indirect",'High Level'!$L41*-Calcs!P30,IF($D33="External Cost",'High Level'!$L41*-Calcs!P30,0))))*(1-'High Level'!$F41)</f>
        <v>0</v>
      </c>
      <c r="V33" s="79">
        <f>(IF($D33="Direct",'High Level'!$L41*-Calcs!Q30,IF($D33="Indirect",'High Level'!$L41*-Calcs!Q30,IF($D33="External Cost",'High Level'!$L41*-Calcs!Q30,0))))*(1-'High Level'!$F41)</f>
        <v>0</v>
      </c>
      <c r="W33" s="79">
        <f>(IF($D33="Direct",'High Level'!$L41*-Calcs!R30,IF($D33="Indirect",'High Level'!$L41*-Calcs!R30,IF($D33="External Cost",'High Level'!$L41*-Calcs!R30,0))))*(1-'High Level'!$F41)</f>
        <v>0</v>
      </c>
      <c r="X33" s="79">
        <f>(IF($D33="Direct",'High Level'!$L41*-Calcs!S30,IF($D33="Indirect",'High Level'!$L41*-Calcs!S30,IF($D33="External Cost",'High Level'!$L41*-Calcs!S30,0))))*(1-'High Level'!$F41)</f>
        <v>0</v>
      </c>
      <c r="Y33" s="79">
        <f>(IF($D33="Direct",'High Level'!$L41*-Calcs!T30,IF($D33="Indirect",'High Level'!$L41*-Calcs!T30,IF($D33="External Cost",'High Level'!$L41*-Calcs!T30,0))))*(1-'High Level'!$F41)</f>
        <v>0</v>
      </c>
      <c r="Z33" s="79">
        <f>(IF($D33="Direct",'High Level'!$L41*-Calcs!U30,IF($D33="Indirect",'High Level'!$L41*-Calcs!U30,IF($D33="External Cost",'High Level'!$L41*-Calcs!U30,0))))*(1-'High Level'!$F41)</f>
        <v>0</v>
      </c>
      <c r="AA33" s="79">
        <f>(IF($D33="Direct",'High Level'!$L41*-Calcs!V30,IF($D33="Indirect",'High Level'!$L41*-Calcs!V30,IF($D33="External Cost",'High Level'!$L41*-Calcs!V30,0))))*(1-'High Level'!$F41)</f>
        <v>0</v>
      </c>
      <c r="AB33" s="79">
        <f>(IF($D33="Direct",'High Level'!$L41*-Calcs!W30,IF($D33="Indirect",'High Level'!$L41*-Calcs!W30,IF($D33="External Cost",'High Level'!$L41*-Calcs!W30,0))))*(1-'High Level'!$F41)</f>
        <v>0</v>
      </c>
      <c r="AC33" s="79">
        <f>(IF($D33="Direct",'High Level'!$L41*-Calcs!X30,IF($D33="Indirect",'High Level'!$L41*-Calcs!X30,IF($D33="External Cost",'High Level'!$L41*-Calcs!X30,0))))*(1-'High Level'!$F41)</f>
        <v>0</v>
      </c>
      <c r="AD33" s="79">
        <f>(IF($D33="Direct",'High Level'!$L41*-Calcs!Y30,IF($D33="Indirect",'High Level'!$L41*-Calcs!Y30,IF($D33="External Cost",'High Level'!$L41*-Calcs!Y30,0))))*(1-'High Level'!$F41)</f>
        <v>0</v>
      </c>
      <c r="AE33" s="79">
        <f>(IF($D33="Direct",'High Level'!$L41*-Calcs!Z30,IF($D33="Indirect",'High Level'!$L41*-Calcs!Z30,IF($D33="External Cost",'High Level'!$L41*-Calcs!Z30,0))))*(1-'High Level'!$F41)</f>
        <v>0</v>
      </c>
      <c r="AF33" s="79">
        <f>(IF($D33="Direct",'High Level'!$L41*-Calcs!AA30,IF($D33="Indirect",'High Level'!$L41*-Calcs!AA30,IF($D33="External Cost",'High Level'!$L41*-Calcs!AA30,0))))*(1-'High Level'!$F41)</f>
        <v>0</v>
      </c>
      <c r="AG33" s="79">
        <f>(IF($D33="Direct",'High Level'!$L41*-Calcs!AB30,IF($D33="Indirect",'High Level'!$L41*-Calcs!AB30,IF($D33="External Cost",'High Level'!$L41*-Calcs!AB30,0))))*(1-'High Level'!$F41)</f>
        <v>0</v>
      </c>
      <c r="AH33" s="79">
        <f>(IF($D33="Direct",'High Level'!$L41*-Calcs!AC30,IF($D33="Indirect",'High Level'!$L41*-Calcs!AC30,IF($D33="External Cost",'High Level'!$L41*-Calcs!AC30,0))))*(1-'High Level'!$F41)</f>
        <v>0</v>
      </c>
      <c r="AI33" s="79">
        <f>(IF($D33="Direct",'High Level'!$L41*-Calcs!AD30,IF($D33="Indirect",'High Level'!$L41*-Calcs!AD30,IF($D33="External Cost",'High Level'!$L41*-Calcs!AD30,0))))*(1-'High Level'!$F41)</f>
        <v>0</v>
      </c>
      <c r="AJ33" s="79">
        <f>(IF($D33="Direct",'High Level'!$L41*-Calcs!AE30,IF($D33="Indirect",'High Level'!$L41*-Calcs!AE30,IF($D33="External Cost",'High Level'!$L41*-Calcs!AE30,0))))*(1-'High Level'!$F41)</f>
        <v>0</v>
      </c>
      <c r="AK33" s="80">
        <f>'High Level'!D41+SUM(Calcs!D30:AE30)</f>
        <v>0</v>
      </c>
    </row>
    <row r="34" spans="2:38" s="1" customFormat="1" x14ac:dyDescent="0.35">
      <c r="B34" s="18">
        <v>3</v>
      </c>
      <c r="C34" s="81" t="s">
        <v>26</v>
      </c>
      <c r="D34" s="81" t="str">
        <f>'High Level'!E42</f>
        <v>N/A</v>
      </c>
      <c r="E34" s="81"/>
      <c r="F34" s="81"/>
      <c r="G34" s="81"/>
      <c r="H34" s="81"/>
      <c r="I34" s="79">
        <f>(IF($D34="Direct",'High Level'!$L42*-Calcs!D31,IF($D34="Indirect",'High Level'!$L42*-Calcs!D31,IF($D34="External Cost",'High Level'!$L42*-Calcs!D31,0))))*(1-'High Level'!$F42)</f>
        <v>0</v>
      </c>
      <c r="J34" s="79">
        <f>(IF($D34="Direct",'High Level'!$L42*-Calcs!E31,IF($D34="Indirect",'High Level'!$L42*-Calcs!E31,IF($D34="External Cost",'High Level'!$L42*-Calcs!E31,0))))*(1-'High Level'!$F42)</f>
        <v>0</v>
      </c>
      <c r="K34" s="79">
        <f>(IF($D34="Direct",'High Level'!$L42*-Calcs!F31,IF($D34="Indirect",'High Level'!$L42*-Calcs!F31,IF($D34="External Cost",'High Level'!$L42*-Calcs!F31,0))))*(1-'High Level'!$F42)</f>
        <v>0</v>
      </c>
      <c r="L34" s="79">
        <f>(IF($D34="Direct",'High Level'!$L42*-Calcs!G31,IF($D34="Indirect",'High Level'!$L42*-Calcs!G31,IF($D34="External Cost",'High Level'!$L42*-Calcs!G31,0))))*(1-'High Level'!$F42)</f>
        <v>0</v>
      </c>
      <c r="M34" s="79">
        <f>(IF($D34="Direct",'High Level'!$L42*-Calcs!H31,IF($D34="Indirect",'High Level'!$L42*-Calcs!H31,IF($D34="External Cost",'High Level'!$L42*-Calcs!H31,0))))*(1-'High Level'!$F42)</f>
        <v>0</v>
      </c>
      <c r="N34" s="79">
        <f>(IF($D34="Direct",'High Level'!$L42*-Calcs!I31,IF($D34="Indirect",'High Level'!$L42*-Calcs!I31,IF($D34="External Cost",'High Level'!$L42*-Calcs!I31,0))))*(1-'High Level'!$F42)</f>
        <v>0</v>
      </c>
      <c r="O34" s="79">
        <f>(IF($D34="Direct",'High Level'!$L42*-Calcs!J31,IF($D34="Indirect",'High Level'!$L42*-Calcs!J31,IF($D34="External Cost",'High Level'!$L42*-Calcs!J31,0))))*(1-'High Level'!$F42)</f>
        <v>0</v>
      </c>
      <c r="P34" s="79">
        <f>(IF($D34="Direct",'High Level'!$L42*-Calcs!K31,IF($D34="Indirect",'High Level'!$L42*-Calcs!K31,IF($D34="External Cost",'High Level'!$L42*-Calcs!K31,0))))*(1-'High Level'!$F42)</f>
        <v>0</v>
      </c>
      <c r="Q34" s="79">
        <f>(IF($D34="Direct",'High Level'!$L42*-Calcs!L31,IF($D34="Indirect",'High Level'!$L42*-Calcs!L31,IF($D34="External Cost",'High Level'!$L42*-Calcs!L31,0))))*(1-'High Level'!$F42)</f>
        <v>0</v>
      </c>
      <c r="R34" s="79">
        <f>(IF($D34="Direct",'High Level'!$L42*-Calcs!M31,IF($D34="Indirect",'High Level'!$L42*-Calcs!M31,IF($D34="External Cost",'High Level'!$L42*-Calcs!M31,0))))*(1-'High Level'!$F42)</f>
        <v>0</v>
      </c>
      <c r="S34" s="79">
        <f>(IF($D34="Direct",'High Level'!$L42*-Calcs!N31,IF($D34="Indirect",'High Level'!$L42*-Calcs!N31,IF($D34="External Cost",'High Level'!$L42*-Calcs!N31,0))))*(1-'High Level'!$F42)</f>
        <v>0</v>
      </c>
      <c r="T34" s="79">
        <f>(IF($D34="Direct",'High Level'!$L42*-Calcs!O31,IF($D34="Indirect",'High Level'!$L42*-Calcs!O31,IF($D34="External Cost",'High Level'!$L42*-Calcs!O31,0))))*(1-'High Level'!$F42)</f>
        <v>0</v>
      </c>
      <c r="U34" s="79">
        <f>(IF($D34="Direct",'High Level'!$L42*-Calcs!P31,IF($D34="Indirect",'High Level'!$L42*-Calcs!P31,IF($D34="External Cost",'High Level'!$L42*-Calcs!P31,0))))*(1-'High Level'!$F42)</f>
        <v>0</v>
      </c>
      <c r="V34" s="79">
        <f>(IF($D34="Direct",'High Level'!$L42*-Calcs!Q31,IF($D34="Indirect",'High Level'!$L42*-Calcs!Q31,IF($D34="External Cost",'High Level'!$L42*-Calcs!Q31,0))))*(1-'High Level'!$F42)</f>
        <v>0</v>
      </c>
      <c r="W34" s="79">
        <f>(IF($D34="Direct",'High Level'!$L42*-Calcs!R31,IF($D34="Indirect",'High Level'!$L42*-Calcs!R31,IF($D34="External Cost",'High Level'!$L42*-Calcs!R31,0))))*(1-'High Level'!$F42)</f>
        <v>0</v>
      </c>
      <c r="X34" s="79">
        <f>(IF($D34="Direct",'High Level'!$L42*-Calcs!S31,IF($D34="Indirect",'High Level'!$L42*-Calcs!S31,IF($D34="External Cost",'High Level'!$L42*-Calcs!S31,0))))*(1-'High Level'!$F42)</f>
        <v>0</v>
      </c>
      <c r="Y34" s="79">
        <f>(IF($D34="Direct",'High Level'!$L42*-Calcs!T31,IF($D34="Indirect",'High Level'!$L42*-Calcs!T31,IF($D34="External Cost",'High Level'!$L42*-Calcs!T31,0))))*(1-'High Level'!$F42)</f>
        <v>0</v>
      </c>
      <c r="Z34" s="79">
        <f>(IF($D34="Direct",'High Level'!$L42*-Calcs!U31,IF($D34="Indirect",'High Level'!$L42*-Calcs!U31,IF($D34="External Cost",'High Level'!$L42*-Calcs!U31,0))))*(1-'High Level'!$F42)</f>
        <v>0</v>
      </c>
      <c r="AA34" s="79">
        <f>(IF($D34="Direct",'High Level'!$L42*-Calcs!V31,IF($D34="Indirect",'High Level'!$L42*-Calcs!V31,IF($D34="External Cost",'High Level'!$L42*-Calcs!V31,0))))*(1-'High Level'!$F42)</f>
        <v>0</v>
      </c>
      <c r="AB34" s="79">
        <f>(IF($D34="Direct",'High Level'!$L42*-Calcs!W31,IF($D34="Indirect",'High Level'!$L42*-Calcs!W31,IF($D34="External Cost",'High Level'!$L42*-Calcs!W31,0))))*(1-'High Level'!$F42)</f>
        <v>0</v>
      </c>
      <c r="AC34" s="79">
        <f>(IF($D34="Direct",'High Level'!$L42*-Calcs!X31,IF($D34="Indirect",'High Level'!$L42*-Calcs!X31,IF($D34="External Cost",'High Level'!$L42*-Calcs!X31,0))))*(1-'High Level'!$F42)</f>
        <v>0</v>
      </c>
      <c r="AD34" s="79">
        <f>(IF($D34="Direct",'High Level'!$L42*-Calcs!Y31,IF($D34="Indirect",'High Level'!$L42*-Calcs!Y31,IF($D34="External Cost",'High Level'!$L42*-Calcs!Y31,0))))*(1-'High Level'!$F42)</f>
        <v>0</v>
      </c>
      <c r="AE34" s="79">
        <f>(IF($D34="Direct",'High Level'!$L42*-Calcs!Z31,IF($D34="Indirect",'High Level'!$L42*-Calcs!Z31,IF($D34="External Cost",'High Level'!$L42*-Calcs!Z31,0))))*(1-'High Level'!$F42)</f>
        <v>0</v>
      </c>
      <c r="AF34" s="79">
        <f>(IF($D34="Direct",'High Level'!$L42*-Calcs!AA31,IF($D34="Indirect",'High Level'!$L42*-Calcs!AA31,IF($D34="External Cost",'High Level'!$L42*-Calcs!AA31,0))))*(1-'High Level'!$F42)</f>
        <v>0</v>
      </c>
      <c r="AG34" s="79">
        <f>(IF($D34="Direct",'High Level'!$L42*-Calcs!AB31,IF($D34="Indirect",'High Level'!$L42*-Calcs!AB31,IF($D34="External Cost",'High Level'!$L42*-Calcs!AB31,0))))*(1-'High Level'!$F42)</f>
        <v>0</v>
      </c>
      <c r="AH34" s="79">
        <f>(IF($D34="Direct",'High Level'!$L42*-Calcs!AC31,IF($D34="Indirect",'High Level'!$L42*-Calcs!AC31,IF($D34="External Cost",'High Level'!$L42*-Calcs!AC31,0))))*(1-'High Level'!$F42)</f>
        <v>0</v>
      </c>
      <c r="AI34" s="79">
        <f>(IF($D34="Direct",'High Level'!$L42*-Calcs!AD31,IF($D34="Indirect",'High Level'!$L42*-Calcs!AD31,IF($D34="External Cost",'High Level'!$L42*-Calcs!AD31,0))))*(1-'High Level'!$F42)</f>
        <v>0</v>
      </c>
      <c r="AJ34" s="79">
        <f>(IF($D34="Direct",'High Level'!$L42*-Calcs!AE31,IF($D34="Indirect",'High Level'!$L42*-Calcs!AE31,IF($D34="External Cost",'High Level'!$L42*-Calcs!AE31,0))))*(1-'High Level'!$F42)</f>
        <v>0</v>
      </c>
      <c r="AK34" s="80">
        <f>'High Level'!D42+SUM(Calcs!D31:AE31)</f>
        <v>0</v>
      </c>
    </row>
    <row r="35" spans="2:38" s="1" customFormat="1" x14ac:dyDescent="0.35">
      <c r="B35" s="18">
        <v>3</v>
      </c>
      <c r="C35" s="81" t="s">
        <v>27</v>
      </c>
      <c r="D35" s="81" t="str">
        <f>'High Level'!E43</f>
        <v>N/A</v>
      </c>
      <c r="E35" s="81"/>
      <c r="F35" s="81"/>
      <c r="G35" s="81"/>
      <c r="H35" s="81"/>
      <c r="I35" s="79">
        <f>(IF($D35="Direct",'High Level'!$L43*-Calcs!D32,IF($D35="Indirect",'High Level'!$L43*-Calcs!D32,IF($D35="External Cost",'High Level'!$L43*-Calcs!D32,0))))*(1-'High Level'!$F43)</f>
        <v>0</v>
      </c>
      <c r="J35" s="79">
        <f>(IF($D35="Direct",'High Level'!$L43*-Calcs!E32,IF($D35="Indirect",'High Level'!$L43*-Calcs!E32,IF($D35="External Cost",'High Level'!$L43*-Calcs!E32,0))))*(1-'High Level'!$F43)</f>
        <v>0</v>
      </c>
      <c r="K35" s="79">
        <f>(IF($D35="Direct",'High Level'!$L43*-Calcs!F32,IF($D35="Indirect",'High Level'!$L43*-Calcs!F32,IF($D35="External Cost",'High Level'!$L43*-Calcs!F32,0))))*(1-'High Level'!$F43)</f>
        <v>0</v>
      </c>
      <c r="L35" s="79">
        <f>(IF($D35="Direct",'High Level'!$L43*-Calcs!G32,IF($D35="Indirect",'High Level'!$L43*-Calcs!G32,IF($D35="External Cost",'High Level'!$L43*-Calcs!G32,0))))*(1-'High Level'!$F43)</f>
        <v>0</v>
      </c>
      <c r="M35" s="79">
        <f>(IF($D35="Direct",'High Level'!$L43*-Calcs!H32,IF($D35="Indirect",'High Level'!$L43*-Calcs!H32,IF($D35="External Cost",'High Level'!$L43*-Calcs!H32,0))))*(1-'High Level'!$F43)</f>
        <v>0</v>
      </c>
      <c r="N35" s="79">
        <f>(IF($D35="Direct",'High Level'!$L43*-Calcs!I32,IF($D35="Indirect",'High Level'!$L43*-Calcs!I32,IF($D35="External Cost",'High Level'!$L43*-Calcs!I32,0))))*(1-'High Level'!$F43)</f>
        <v>0</v>
      </c>
      <c r="O35" s="79">
        <f>(IF($D35="Direct",'High Level'!$L43*-Calcs!J32,IF($D35="Indirect",'High Level'!$L43*-Calcs!J32,IF($D35="External Cost",'High Level'!$L43*-Calcs!J32,0))))*(1-'High Level'!$F43)</f>
        <v>0</v>
      </c>
      <c r="P35" s="79">
        <f>(IF($D35="Direct",'High Level'!$L43*-Calcs!K32,IF($D35="Indirect",'High Level'!$L43*-Calcs!K32,IF($D35="External Cost",'High Level'!$L43*-Calcs!K32,0))))*(1-'High Level'!$F43)</f>
        <v>0</v>
      </c>
      <c r="Q35" s="79">
        <f>(IF($D35="Direct",'High Level'!$L43*-Calcs!L32,IF($D35="Indirect",'High Level'!$L43*-Calcs!L32,IF($D35="External Cost",'High Level'!$L43*-Calcs!L32,0))))*(1-'High Level'!$F43)</f>
        <v>0</v>
      </c>
      <c r="R35" s="79">
        <f>(IF($D35="Direct",'High Level'!$L43*-Calcs!M32,IF($D35="Indirect",'High Level'!$L43*-Calcs!M32,IF($D35="External Cost",'High Level'!$L43*-Calcs!M32,0))))*(1-'High Level'!$F43)</f>
        <v>0</v>
      </c>
      <c r="S35" s="79">
        <f>(IF($D35="Direct",'High Level'!$L43*-Calcs!N32,IF($D35="Indirect",'High Level'!$L43*-Calcs!N32,IF($D35="External Cost",'High Level'!$L43*-Calcs!N32,0))))*(1-'High Level'!$F43)</f>
        <v>0</v>
      </c>
      <c r="T35" s="79">
        <f>(IF($D35="Direct",'High Level'!$L43*-Calcs!O32,IF($D35="Indirect",'High Level'!$L43*-Calcs!O32,IF($D35="External Cost",'High Level'!$L43*-Calcs!O32,0))))*(1-'High Level'!$F43)</f>
        <v>0</v>
      </c>
      <c r="U35" s="79">
        <f>(IF($D35="Direct",'High Level'!$L43*-Calcs!P32,IF($D35="Indirect",'High Level'!$L43*-Calcs!P32,IF($D35="External Cost",'High Level'!$L43*-Calcs!P32,0))))*(1-'High Level'!$F43)</f>
        <v>0</v>
      </c>
      <c r="V35" s="79">
        <f>(IF($D35="Direct",'High Level'!$L43*-Calcs!Q32,IF($D35="Indirect",'High Level'!$L43*-Calcs!Q32,IF($D35="External Cost",'High Level'!$L43*-Calcs!Q32,0))))*(1-'High Level'!$F43)</f>
        <v>0</v>
      </c>
      <c r="W35" s="79">
        <f>(IF($D35="Direct",'High Level'!$L43*-Calcs!R32,IF($D35="Indirect",'High Level'!$L43*-Calcs!R32,IF($D35="External Cost",'High Level'!$L43*-Calcs!R32,0))))*(1-'High Level'!$F43)</f>
        <v>0</v>
      </c>
      <c r="X35" s="79">
        <f>(IF($D35="Direct",'High Level'!$L43*-Calcs!S32,IF($D35="Indirect",'High Level'!$L43*-Calcs!S32,IF($D35="External Cost",'High Level'!$L43*-Calcs!S32,0))))*(1-'High Level'!$F43)</f>
        <v>0</v>
      </c>
      <c r="Y35" s="79">
        <f>(IF($D35="Direct",'High Level'!$L43*-Calcs!T32,IF($D35="Indirect",'High Level'!$L43*-Calcs!T32,IF($D35="External Cost",'High Level'!$L43*-Calcs!T32,0))))*(1-'High Level'!$F43)</f>
        <v>0</v>
      </c>
      <c r="Z35" s="79">
        <f>(IF($D35="Direct",'High Level'!$L43*-Calcs!U32,IF($D35="Indirect",'High Level'!$L43*-Calcs!U32,IF($D35="External Cost",'High Level'!$L43*-Calcs!U32,0))))*(1-'High Level'!$F43)</f>
        <v>0</v>
      </c>
      <c r="AA35" s="79">
        <f>(IF($D35="Direct",'High Level'!$L43*-Calcs!V32,IF($D35="Indirect",'High Level'!$L43*-Calcs!V32,IF($D35="External Cost",'High Level'!$L43*-Calcs!V32,0))))*(1-'High Level'!$F43)</f>
        <v>0</v>
      </c>
      <c r="AB35" s="79">
        <f>(IF($D35="Direct",'High Level'!$L43*-Calcs!W32,IF($D35="Indirect",'High Level'!$L43*-Calcs!W32,IF($D35="External Cost",'High Level'!$L43*-Calcs!W32,0))))*(1-'High Level'!$F43)</f>
        <v>0</v>
      </c>
      <c r="AC35" s="79">
        <f>(IF($D35="Direct",'High Level'!$L43*-Calcs!X32,IF($D35="Indirect",'High Level'!$L43*-Calcs!X32,IF($D35="External Cost",'High Level'!$L43*-Calcs!X32,0))))*(1-'High Level'!$F43)</f>
        <v>0</v>
      </c>
      <c r="AD35" s="79">
        <f>(IF($D35="Direct",'High Level'!$L43*-Calcs!Y32,IF($D35="Indirect",'High Level'!$L43*-Calcs!Y32,IF($D35="External Cost",'High Level'!$L43*-Calcs!Y32,0))))*(1-'High Level'!$F43)</f>
        <v>0</v>
      </c>
      <c r="AE35" s="79">
        <f>(IF($D35="Direct",'High Level'!$L43*-Calcs!Z32,IF($D35="Indirect",'High Level'!$L43*-Calcs!Z32,IF($D35="External Cost",'High Level'!$L43*-Calcs!Z32,0))))*(1-'High Level'!$F43)</f>
        <v>0</v>
      </c>
      <c r="AF35" s="79">
        <f>(IF($D35="Direct",'High Level'!$L43*-Calcs!AA32,IF($D35="Indirect",'High Level'!$L43*-Calcs!AA32,IF($D35="External Cost",'High Level'!$L43*-Calcs!AA32,0))))*(1-'High Level'!$F43)</f>
        <v>0</v>
      </c>
      <c r="AG35" s="79">
        <f>(IF($D35="Direct",'High Level'!$L43*-Calcs!AB32,IF($D35="Indirect",'High Level'!$L43*-Calcs!AB32,IF($D35="External Cost",'High Level'!$L43*-Calcs!AB32,0))))*(1-'High Level'!$F43)</f>
        <v>0</v>
      </c>
      <c r="AH35" s="79">
        <f>(IF($D35="Direct",'High Level'!$L43*-Calcs!AC32,IF($D35="Indirect",'High Level'!$L43*-Calcs!AC32,IF($D35="External Cost",'High Level'!$L43*-Calcs!AC32,0))))*(1-'High Level'!$F43)</f>
        <v>0</v>
      </c>
      <c r="AI35" s="79">
        <f>(IF($D35="Direct",'High Level'!$L43*-Calcs!AD32,IF($D35="Indirect",'High Level'!$L43*-Calcs!AD32,IF($D35="External Cost",'High Level'!$L43*-Calcs!AD32,0))))*(1-'High Level'!$F43)</f>
        <v>0</v>
      </c>
      <c r="AJ35" s="79">
        <f>(IF($D35="Direct",'High Level'!$L43*-Calcs!AE32,IF($D35="Indirect",'High Level'!$L43*-Calcs!AE32,IF($D35="External Cost",'High Level'!$L43*-Calcs!AE32,0))))*(1-'High Level'!$F43)</f>
        <v>0</v>
      </c>
      <c r="AK35" s="80">
        <f>'High Level'!D43+SUM(Calcs!D32:AE32)</f>
        <v>0</v>
      </c>
    </row>
    <row r="36" spans="2:38" s="1" customFormat="1" ht="16.5" x14ac:dyDescent="0.45">
      <c r="AK36" s="78">
        <f>SUM(AK22:AK35)</f>
        <v>0</v>
      </c>
      <c r="AL36" s="64" t="s">
        <v>705</v>
      </c>
    </row>
    <row r="37" spans="2:38" s="1" customFormat="1" x14ac:dyDescent="0.35">
      <c r="D37" s="83" t="s">
        <v>29</v>
      </c>
      <c r="E37" s="84"/>
      <c r="F37" s="84"/>
      <c r="G37" s="84"/>
      <c r="H37" s="85"/>
      <c r="I37" s="82">
        <f>MROUND(SUMIF($D$11:$D$35,"Direct",I11:I35),10000)</f>
        <v>0</v>
      </c>
      <c r="J37" s="82">
        <f t="shared" ref="J37:AJ37" si="27">MROUND(SUMIF($D$11:$D$35,"Direct",J11:J35),10000)</f>
        <v>0</v>
      </c>
      <c r="K37" s="82">
        <f t="shared" si="27"/>
        <v>0</v>
      </c>
      <c r="L37" s="82">
        <f t="shared" si="27"/>
        <v>0</v>
      </c>
      <c r="M37" s="82">
        <f t="shared" si="27"/>
        <v>0</v>
      </c>
      <c r="N37" s="82">
        <f t="shared" si="27"/>
        <v>0</v>
      </c>
      <c r="O37" s="82">
        <f t="shared" si="27"/>
        <v>0</v>
      </c>
      <c r="P37" s="82">
        <f t="shared" si="27"/>
        <v>0</v>
      </c>
      <c r="Q37" s="82">
        <f t="shared" si="27"/>
        <v>0</v>
      </c>
      <c r="R37" s="82">
        <f t="shared" si="27"/>
        <v>0</v>
      </c>
      <c r="S37" s="82">
        <f t="shared" si="27"/>
        <v>0</v>
      </c>
      <c r="T37" s="82">
        <f t="shared" si="27"/>
        <v>0</v>
      </c>
      <c r="U37" s="82">
        <f t="shared" si="27"/>
        <v>0</v>
      </c>
      <c r="V37" s="82">
        <f t="shared" si="27"/>
        <v>0</v>
      </c>
      <c r="W37" s="82">
        <f t="shared" si="27"/>
        <v>0</v>
      </c>
      <c r="X37" s="82">
        <f t="shared" si="27"/>
        <v>0</v>
      </c>
      <c r="Y37" s="82">
        <f t="shared" si="27"/>
        <v>0</v>
      </c>
      <c r="Z37" s="82">
        <f t="shared" si="27"/>
        <v>0</v>
      </c>
      <c r="AA37" s="82">
        <f t="shared" si="27"/>
        <v>0</v>
      </c>
      <c r="AB37" s="82">
        <f t="shared" si="27"/>
        <v>0</v>
      </c>
      <c r="AC37" s="82">
        <f t="shared" si="27"/>
        <v>0</v>
      </c>
      <c r="AD37" s="82">
        <f t="shared" si="27"/>
        <v>0</v>
      </c>
      <c r="AE37" s="82">
        <f t="shared" si="27"/>
        <v>0</v>
      </c>
      <c r="AF37" s="82">
        <f t="shared" si="27"/>
        <v>0</v>
      </c>
      <c r="AG37" s="82">
        <f t="shared" si="27"/>
        <v>0</v>
      </c>
      <c r="AH37" s="82">
        <f t="shared" si="27"/>
        <v>0</v>
      </c>
      <c r="AI37" s="82">
        <f t="shared" si="27"/>
        <v>0</v>
      </c>
      <c r="AJ37" s="82">
        <f t="shared" si="27"/>
        <v>0</v>
      </c>
    </row>
    <row r="38" spans="2:38" s="1" customFormat="1" x14ac:dyDescent="0.35">
      <c r="D38" s="83" t="s">
        <v>30</v>
      </c>
      <c r="E38" s="84"/>
      <c r="F38" s="84"/>
      <c r="G38" s="84"/>
      <c r="H38" s="85"/>
      <c r="I38" s="82">
        <f>MROUND(SUMIF($D$11:$D$35,"Indirect",I11:I35),10000)</f>
        <v>0</v>
      </c>
      <c r="J38" s="82">
        <f>MROUND(SUMIF($D$11:$D$35,"Indirect",J11:J35),10000)</f>
        <v>0</v>
      </c>
      <c r="K38" s="82">
        <f t="shared" ref="K38:AJ38" si="28">MROUND(SUMIF($D$11:$D$35,"Indirect",K11:K35),10000)</f>
        <v>0</v>
      </c>
      <c r="L38" s="82">
        <f t="shared" si="28"/>
        <v>0</v>
      </c>
      <c r="M38" s="82">
        <f t="shared" si="28"/>
        <v>0</v>
      </c>
      <c r="N38" s="82">
        <f t="shared" si="28"/>
        <v>0</v>
      </c>
      <c r="O38" s="82">
        <f t="shared" si="28"/>
        <v>0</v>
      </c>
      <c r="P38" s="82">
        <f t="shared" si="28"/>
        <v>0</v>
      </c>
      <c r="Q38" s="82">
        <f t="shared" si="28"/>
        <v>0</v>
      </c>
      <c r="R38" s="82">
        <f t="shared" si="28"/>
        <v>0</v>
      </c>
      <c r="S38" s="82">
        <f t="shared" si="28"/>
        <v>0</v>
      </c>
      <c r="T38" s="82">
        <f t="shared" si="28"/>
        <v>0</v>
      </c>
      <c r="U38" s="82">
        <f t="shared" si="28"/>
        <v>0</v>
      </c>
      <c r="V38" s="82">
        <f t="shared" si="28"/>
        <v>0</v>
      </c>
      <c r="W38" s="82">
        <f t="shared" si="28"/>
        <v>0</v>
      </c>
      <c r="X38" s="82">
        <f t="shared" si="28"/>
        <v>0</v>
      </c>
      <c r="Y38" s="82">
        <f t="shared" si="28"/>
        <v>0</v>
      </c>
      <c r="Z38" s="82">
        <f t="shared" si="28"/>
        <v>0</v>
      </c>
      <c r="AA38" s="82">
        <f t="shared" si="28"/>
        <v>0</v>
      </c>
      <c r="AB38" s="82">
        <f t="shared" si="28"/>
        <v>0</v>
      </c>
      <c r="AC38" s="82">
        <f t="shared" si="28"/>
        <v>0</v>
      </c>
      <c r="AD38" s="82">
        <f t="shared" si="28"/>
        <v>0</v>
      </c>
      <c r="AE38" s="82">
        <f t="shared" si="28"/>
        <v>0</v>
      </c>
      <c r="AF38" s="82">
        <f t="shared" si="28"/>
        <v>0</v>
      </c>
      <c r="AG38" s="82">
        <f t="shared" si="28"/>
        <v>0</v>
      </c>
      <c r="AH38" s="82">
        <f t="shared" si="28"/>
        <v>0</v>
      </c>
      <c r="AI38" s="82">
        <f t="shared" si="28"/>
        <v>0</v>
      </c>
      <c r="AJ38" s="82">
        <f t="shared" si="28"/>
        <v>0</v>
      </c>
    </row>
    <row r="39" spans="2:38" s="1" customFormat="1" x14ac:dyDescent="0.35">
      <c r="D39" s="83" t="s">
        <v>680</v>
      </c>
      <c r="E39" s="84"/>
      <c r="F39" s="84"/>
      <c r="G39" s="84"/>
      <c r="H39" s="85"/>
      <c r="I39" s="82">
        <f>MROUND(SUMIF($D$11:$D$35,"External Cost",I11:I35),10000)</f>
        <v>0</v>
      </c>
      <c r="J39" s="82">
        <f t="shared" ref="J39:AJ39" si="29">MROUND(SUMIF($D$11:$D$35,"External Cost",J11:J35),10000)</f>
        <v>0</v>
      </c>
      <c r="K39" s="82">
        <f t="shared" si="29"/>
        <v>0</v>
      </c>
      <c r="L39" s="82">
        <f t="shared" si="29"/>
        <v>0</v>
      </c>
      <c r="M39" s="82">
        <f t="shared" si="29"/>
        <v>0</v>
      </c>
      <c r="N39" s="82">
        <f t="shared" si="29"/>
        <v>0</v>
      </c>
      <c r="O39" s="82">
        <f t="shared" si="29"/>
        <v>0</v>
      </c>
      <c r="P39" s="82">
        <f t="shared" si="29"/>
        <v>0</v>
      </c>
      <c r="Q39" s="82">
        <f t="shared" si="29"/>
        <v>0</v>
      </c>
      <c r="R39" s="82">
        <f t="shared" si="29"/>
        <v>0</v>
      </c>
      <c r="S39" s="82">
        <f t="shared" si="29"/>
        <v>0</v>
      </c>
      <c r="T39" s="82">
        <f t="shared" si="29"/>
        <v>0</v>
      </c>
      <c r="U39" s="82">
        <f t="shared" si="29"/>
        <v>0</v>
      </c>
      <c r="V39" s="82">
        <f t="shared" si="29"/>
        <v>0</v>
      </c>
      <c r="W39" s="82">
        <f t="shared" si="29"/>
        <v>0</v>
      </c>
      <c r="X39" s="82">
        <f t="shared" si="29"/>
        <v>0</v>
      </c>
      <c r="Y39" s="82">
        <f t="shared" si="29"/>
        <v>0</v>
      </c>
      <c r="Z39" s="82">
        <f t="shared" si="29"/>
        <v>0</v>
      </c>
      <c r="AA39" s="82">
        <f t="shared" si="29"/>
        <v>0</v>
      </c>
      <c r="AB39" s="82">
        <f t="shared" si="29"/>
        <v>0</v>
      </c>
      <c r="AC39" s="82">
        <f t="shared" si="29"/>
        <v>0</v>
      </c>
      <c r="AD39" s="82">
        <f t="shared" si="29"/>
        <v>0</v>
      </c>
      <c r="AE39" s="82">
        <f t="shared" si="29"/>
        <v>0</v>
      </c>
      <c r="AF39" s="82">
        <f t="shared" si="29"/>
        <v>0</v>
      </c>
      <c r="AG39" s="82">
        <f t="shared" si="29"/>
        <v>0</v>
      </c>
      <c r="AH39" s="82">
        <f t="shared" si="29"/>
        <v>0</v>
      </c>
      <c r="AI39" s="82">
        <f t="shared" si="29"/>
        <v>0</v>
      </c>
      <c r="AJ39" s="82">
        <f t="shared" si="29"/>
        <v>0</v>
      </c>
    </row>
    <row r="40" spans="2:38" s="1" customFormat="1" ht="16.5" x14ac:dyDescent="0.45">
      <c r="AI40" s="210" t="s">
        <v>749</v>
      </c>
      <c r="AJ40" s="211"/>
      <c r="AK40" s="78">
        <f>SUM(AK36+AK19)</f>
        <v>0</v>
      </c>
      <c r="AL40" s="64" t="s">
        <v>705</v>
      </c>
    </row>
    <row r="41" spans="2:38" s="1" customFormat="1" x14ac:dyDescent="0.35"/>
    <row r="42" spans="2:38" s="1" customFormat="1" x14ac:dyDescent="0.35"/>
    <row r="43" spans="2:38" s="1" customFormat="1" x14ac:dyDescent="0.35"/>
    <row r="44" spans="2:38" s="1" customFormat="1" x14ac:dyDescent="0.35"/>
    <row r="45" spans="2:38" s="1" customFormat="1" x14ac:dyDescent="0.35"/>
    <row r="46" spans="2:38" s="1" customFormat="1" x14ac:dyDescent="0.35"/>
    <row r="47" spans="2:38" s="1" customFormat="1" x14ac:dyDescent="0.35"/>
    <row r="48" spans="2:38" s="1" customFormat="1" x14ac:dyDescent="0.35"/>
    <row r="49" s="1" customFormat="1" x14ac:dyDescent="0.35"/>
    <row r="50" s="1" customFormat="1" x14ac:dyDescent="0.35"/>
    <row r="51" s="1" customFormat="1" x14ac:dyDescent="0.35"/>
    <row r="52" s="1" customFormat="1" x14ac:dyDescent="0.35"/>
    <row r="53" s="1" customFormat="1" x14ac:dyDescent="0.35"/>
    <row r="54" s="1" customFormat="1" x14ac:dyDescent="0.35"/>
    <row r="55" s="1" customFormat="1" hidden="1" x14ac:dyDescent="0.35"/>
    <row r="56" s="1" customFormat="1" hidden="1" x14ac:dyDescent="0.35"/>
    <row r="57" s="1" customFormat="1" hidden="1" x14ac:dyDescent="0.35"/>
    <row r="58" s="1" customFormat="1" hidden="1" x14ac:dyDescent="0.35"/>
    <row r="59" s="1" customFormat="1" hidden="1" x14ac:dyDescent="0.35"/>
    <row r="60" s="1" customFormat="1" hidden="1" x14ac:dyDescent="0.35"/>
    <row r="61" s="1" customFormat="1" hidden="1" x14ac:dyDescent="0.35"/>
    <row r="62" s="1" customFormat="1" hidden="1" x14ac:dyDescent="0.35"/>
    <row r="63" s="1" customFormat="1" hidden="1" x14ac:dyDescent="0.35"/>
    <row r="64" s="1" customFormat="1" hidden="1" x14ac:dyDescent="0.35"/>
  </sheetData>
  <mergeCells count="9">
    <mergeCell ref="AI40:AJ40"/>
    <mergeCell ref="B3:N7"/>
    <mergeCell ref="E9:I9"/>
    <mergeCell ref="E20:I20"/>
    <mergeCell ref="Q7:S7"/>
    <mergeCell ref="Q3:S3"/>
    <mergeCell ref="Q4:S4"/>
    <mergeCell ref="Q5:S5"/>
    <mergeCell ref="Q6:S6"/>
  </mergeCells>
  <dataValidations count="1">
    <dataValidation type="list" allowBlank="1" showInputMessage="1" showErrorMessage="1" sqref="E22:H31 E11:H18" xr:uid="{29F7D384-22B1-4348-8777-6E9D3B190920}">
      <formula1>"0%, 5%, 10%, 15%, 20%, 25%, 30%, 35%, 40%"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9A218-4E49-4C85-9FE7-93C64C8427CA}">
  <sheetPr>
    <tabColor rgb="FF00B050"/>
  </sheetPr>
  <dimension ref="A1:AK62"/>
  <sheetViews>
    <sheetView zoomScale="90" zoomScaleNormal="90" workbookViewId="0"/>
  </sheetViews>
  <sheetFormatPr defaultColWidth="0" defaultRowHeight="14.5" zeroHeight="1" x14ac:dyDescent="0.35"/>
  <cols>
    <col min="1" max="1" width="3.1796875" customWidth="1"/>
    <col min="2" max="2" width="6.1796875" bestFit="1" customWidth="1"/>
    <col min="3" max="3" width="44" bestFit="1" customWidth="1"/>
    <col min="4" max="32" width="13" customWidth="1"/>
    <col min="33" max="37" width="8.81640625" customWidth="1"/>
    <col min="38" max="16384" width="8.81640625" hidden="1"/>
  </cols>
  <sheetData>
    <row r="1" spans="1:32" s="14" customFormat="1" ht="27" customHeight="1" x14ac:dyDescent="0.55000000000000004">
      <c r="A1" s="15" t="s">
        <v>704</v>
      </c>
    </row>
    <row r="2" spans="1:32" s="1" customFormat="1" x14ac:dyDescent="0.35"/>
    <row r="3" spans="1:32" s="1" customFormat="1" ht="14.5" customHeight="1" x14ac:dyDescent="0.35">
      <c r="B3" s="209" t="s">
        <v>716</v>
      </c>
      <c r="C3" s="209"/>
      <c r="D3" s="209"/>
      <c r="E3" s="209"/>
      <c r="F3" s="209"/>
      <c r="G3" s="209"/>
      <c r="H3" s="209"/>
      <c r="I3" s="209"/>
      <c r="J3" s="209"/>
      <c r="AF3" s="216" t="s">
        <v>817</v>
      </c>
    </row>
    <row r="4" spans="1:32" s="1" customFormat="1" ht="14.5" customHeight="1" x14ac:dyDescent="0.35">
      <c r="B4" s="209"/>
      <c r="C4" s="209"/>
      <c r="D4" s="209"/>
      <c r="E4" s="209"/>
      <c r="F4" s="209"/>
      <c r="G4" s="209"/>
      <c r="H4" s="209"/>
      <c r="I4" s="209"/>
      <c r="J4" s="209"/>
      <c r="AF4" s="216"/>
    </row>
    <row r="5" spans="1:32" s="1" customFormat="1" x14ac:dyDescent="0.35">
      <c r="B5" s="209"/>
      <c r="C5" s="209"/>
      <c r="D5" s="209"/>
      <c r="E5" s="209"/>
      <c r="F5" s="209"/>
      <c r="G5" s="209"/>
      <c r="H5" s="209"/>
      <c r="I5" s="209"/>
      <c r="J5" s="209"/>
      <c r="AF5" s="216"/>
    </row>
    <row r="6" spans="1:32" s="1" customFormat="1" ht="21" customHeight="1" x14ac:dyDescent="0.35">
      <c r="B6" s="209"/>
      <c r="C6" s="209"/>
      <c r="D6" s="209"/>
      <c r="E6" s="209"/>
      <c r="F6" s="209"/>
      <c r="G6" s="209"/>
      <c r="H6" s="209"/>
      <c r="I6" s="209"/>
      <c r="J6" s="209"/>
      <c r="AF6" s="216"/>
    </row>
    <row r="7" spans="1:32" s="1" customFormat="1" ht="20.5" customHeight="1" x14ac:dyDescent="0.35">
      <c r="B7" s="209"/>
      <c r="C7" s="209"/>
      <c r="D7" s="209"/>
      <c r="E7" s="209"/>
      <c r="F7" s="209"/>
      <c r="G7" s="209"/>
      <c r="H7" s="209"/>
      <c r="I7" s="209"/>
      <c r="J7" s="209"/>
      <c r="AF7" s="216"/>
    </row>
    <row r="8" spans="1:32" s="1" customFormat="1" x14ac:dyDescent="0.35">
      <c r="D8" s="17">
        <v>3</v>
      </c>
      <c r="E8" s="17">
        <f>D8+1</f>
        <v>4</v>
      </c>
      <c r="F8" s="17">
        <f t="shared" ref="F8:AF8" si="0">E8+1</f>
        <v>5</v>
      </c>
      <c r="G8" s="17">
        <f t="shared" si="0"/>
        <v>6</v>
      </c>
      <c r="H8" s="17">
        <f t="shared" si="0"/>
        <v>7</v>
      </c>
      <c r="I8" s="17">
        <f t="shared" si="0"/>
        <v>8</v>
      </c>
      <c r="J8" s="17">
        <f t="shared" si="0"/>
        <v>9</v>
      </c>
      <c r="K8" s="17">
        <f t="shared" si="0"/>
        <v>10</v>
      </c>
      <c r="L8" s="17">
        <f t="shared" si="0"/>
        <v>11</v>
      </c>
      <c r="M8" s="17">
        <f t="shared" si="0"/>
        <v>12</v>
      </c>
      <c r="N8" s="17">
        <f t="shared" si="0"/>
        <v>13</v>
      </c>
      <c r="O8" s="17">
        <f t="shared" si="0"/>
        <v>14</v>
      </c>
      <c r="P8" s="17">
        <f t="shared" si="0"/>
        <v>15</v>
      </c>
      <c r="Q8" s="17">
        <f t="shared" si="0"/>
        <v>16</v>
      </c>
      <c r="R8" s="17">
        <f t="shared" si="0"/>
        <v>17</v>
      </c>
      <c r="S8" s="17">
        <f t="shared" si="0"/>
        <v>18</v>
      </c>
      <c r="T8" s="17">
        <f t="shared" si="0"/>
        <v>19</v>
      </c>
      <c r="U8" s="17">
        <f t="shared" si="0"/>
        <v>20</v>
      </c>
      <c r="V8" s="17">
        <f t="shared" si="0"/>
        <v>21</v>
      </c>
      <c r="W8" s="17">
        <f t="shared" si="0"/>
        <v>22</v>
      </c>
      <c r="X8" s="17">
        <f t="shared" si="0"/>
        <v>23</v>
      </c>
      <c r="Y8" s="17">
        <f t="shared" si="0"/>
        <v>24</v>
      </c>
      <c r="Z8" s="17">
        <f t="shared" si="0"/>
        <v>25</v>
      </c>
      <c r="AA8" s="17">
        <f t="shared" si="0"/>
        <v>26</v>
      </c>
      <c r="AB8" s="17">
        <f t="shared" si="0"/>
        <v>27</v>
      </c>
      <c r="AC8" s="17">
        <f t="shared" si="0"/>
        <v>28</v>
      </c>
      <c r="AD8" s="17">
        <f t="shared" si="0"/>
        <v>29</v>
      </c>
      <c r="AE8" s="17">
        <f t="shared" si="0"/>
        <v>30</v>
      </c>
      <c r="AF8" s="17">
        <f t="shared" si="0"/>
        <v>31</v>
      </c>
    </row>
    <row r="9" spans="1:32" s="1" customFormat="1" ht="16.5" x14ac:dyDescent="0.45">
      <c r="B9" s="86" t="s">
        <v>754</v>
      </c>
      <c r="D9" s="33" t="s">
        <v>705</v>
      </c>
      <c r="E9" s="33" t="s">
        <v>705</v>
      </c>
      <c r="F9" s="33" t="s">
        <v>705</v>
      </c>
      <c r="G9" s="33" t="s">
        <v>705</v>
      </c>
      <c r="H9" s="33" t="s">
        <v>705</v>
      </c>
      <c r="I9" s="33" t="s">
        <v>705</v>
      </c>
      <c r="J9" s="33" t="s">
        <v>705</v>
      </c>
      <c r="K9" s="33" t="s">
        <v>705</v>
      </c>
      <c r="L9" s="33" t="s">
        <v>705</v>
      </c>
      <c r="M9" s="33" t="s">
        <v>705</v>
      </c>
      <c r="N9" s="33" t="s">
        <v>705</v>
      </c>
      <c r="O9" s="33" t="s">
        <v>705</v>
      </c>
      <c r="P9" s="33" t="s">
        <v>705</v>
      </c>
      <c r="Q9" s="33" t="s">
        <v>705</v>
      </c>
      <c r="R9" s="33" t="s">
        <v>705</v>
      </c>
      <c r="S9" s="33" t="s">
        <v>705</v>
      </c>
      <c r="T9" s="33" t="s">
        <v>705</v>
      </c>
      <c r="U9" s="33" t="s">
        <v>705</v>
      </c>
      <c r="V9" s="33" t="s">
        <v>705</v>
      </c>
      <c r="W9" s="33" t="s">
        <v>705</v>
      </c>
      <c r="X9" s="33" t="s">
        <v>705</v>
      </c>
      <c r="Y9" s="33" t="s">
        <v>705</v>
      </c>
      <c r="Z9" s="33" t="s">
        <v>705</v>
      </c>
      <c r="AA9" s="33" t="s">
        <v>705</v>
      </c>
      <c r="AB9" s="33" t="s">
        <v>705</v>
      </c>
      <c r="AC9" s="33" t="s">
        <v>705</v>
      </c>
      <c r="AD9" s="33" t="s">
        <v>705</v>
      </c>
      <c r="AE9" s="33" t="s">
        <v>705</v>
      </c>
      <c r="AF9" s="33" t="s">
        <v>705</v>
      </c>
    </row>
    <row r="10" spans="1:32" s="1" customFormat="1" x14ac:dyDescent="0.35">
      <c r="B10" s="8" t="s">
        <v>4</v>
      </c>
      <c r="C10" s="8" t="s">
        <v>686</v>
      </c>
      <c r="D10" s="8">
        <v>2022</v>
      </c>
      <c r="E10" s="8">
        <v>2023</v>
      </c>
      <c r="F10" s="8">
        <v>2024</v>
      </c>
      <c r="G10" s="8">
        <v>2025</v>
      </c>
      <c r="H10" s="8">
        <v>2026</v>
      </c>
      <c r="I10" s="8">
        <v>2027</v>
      </c>
      <c r="J10" s="8">
        <v>2028</v>
      </c>
      <c r="K10" s="8">
        <v>2029</v>
      </c>
      <c r="L10" s="8">
        <v>2030</v>
      </c>
      <c r="M10" s="8">
        <v>2031</v>
      </c>
      <c r="N10" s="8">
        <v>2032</v>
      </c>
      <c r="O10" s="8">
        <v>2033</v>
      </c>
      <c r="P10" s="8">
        <v>2034</v>
      </c>
      <c r="Q10" s="8">
        <v>2035</v>
      </c>
      <c r="R10" s="8">
        <v>2036</v>
      </c>
      <c r="S10" s="8">
        <v>2037</v>
      </c>
      <c r="T10" s="8">
        <v>2038</v>
      </c>
      <c r="U10" s="8">
        <v>2039</v>
      </c>
      <c r="V10" s="8">
        <v>2040</v>
      </c>
      <c r="W10" s="8">
        <v>2041</v>
      </c>
      <c r="X10" s="8">
        <v>2042</v>
      </c>
      <c r="Y10" s="8">
        <v>2043</v>
      </c>
      <c r="Z10" s="8">
        <v>2044</v>
      </c>
      <c r="AA10" s="8">
        <v>2045</v>
      </c>
      <c r="AB10" s="8">
        <v>2046</v>
      </c>
      <c r="AC10" s="8">
        <v>2047</v>
      </c>
      <c r="AD10" s="8">
        <v>2048</v>
      </c>
      <c r="AE10" s="8">
        <v>2049</v>
      </c>
      <c r="AF10" s="8">
        <v>2050</v>
      </c>
    </row>
    <row r="11" spans="1:32" s="1" customFormat="1" x14ac:dyDescent="0.35">
      <c r="B11" s="18">
        <v>1</v>
      </c>
      <c r="C11" s="18" t="s">
        <v>9</v>
      </c>
      <c r="D11" s="49">
        <f>('High Level'!$D18*(1-'Net Zero Target Year'!F12))*(1-'High Level'!$F18)</f>
        <v>0</v>
      </c>
      <c r="E11" s="49">
        <f>('High Level'!$D18*(1-'Net Zero Target Year'!G12))*(1-'High Level'!$F18)</f>
        <v>0</v>
      </c>
      <c r="F11" s="49">
        <f>('High Level'!$D18*(1-'Net Zero Target Year'!H12))*(1-'High Level'!$F18)</f>
        <v>0</v>
      </c>
      <c r="G11" s="49">
        <f>('High Level'!$D18*(1-'Net Zero Target Year'!I12))*(1-'High Level'!$F18)</f>
        <v>0</v>
      </c>
      <c r="H11" s="49">
        <f>('High Level'!$D18*(1-'Net Zero Target Year'!J12))*(1-'High Level'!$F18)</f>
        <v>0</v>
      </c>
      <c r="I11" s="49">
        <f>('High Level'!$D18*(1-'Net Zero Target Year'!K12))*(1-'High Level'!$F18)</f>
        <v>0</v>
      </c>
      <c r="J11" s="49">
        <f>('High Level'!$D18*(1-'Net Zero Target Year'!L12))*(1-'High Level'!$F18)</f>
        <v>0</v>
      </c>
      <c r="K11" s="49">
        <f>('High Level'!$D18*(1-'Net Zero Target Year'!M12))*(1-'High Level'!$F18)</f>
        <v>0</v>
      </c>
      <c r="L11" s="49">
        <f>('High Level'!$D18*(1-'Net Zero Target Year'!N12))*(1-'High Level'!$F18)</f>
        <v>0</v>
      </c>
      <c r="M11" s="49">
        <f>('High Level'!$D18*(1-'Net Zero Target Year'!O12))*(1-'High Level'!$F18)</f>
        <v>0</v>
      </c>
      <c r="N11" s="49">
        <f>('High Level'!$D18*(1-'Net Zero Target Year'!P12))*(1-'High Level'!$F18)</f>
        <v>0</v>
      </c>
      <c r="O11" s="49">
        <f>('High Level'!$D18*(1-'Net Zero Target Year'!Q12))*(1-'High Level'!$F18)</f>
        <v>0</v>
      </c>
      <c r="P11" s="49">
        <f>('High Level'!$D18*(1-'Net Zero Target Year'!R12))*(1-'High Level'!$F18)</f>
        <v>0</v>
      </c>
      <c r="Q11" s="49">
        <f>('High Level'!$D18*(1-'Net Zero Target Year'!S12))*(1-'High Level'!$F18)</f>
        <v>0</v>
      </c>
      <c r="R11" s="49">
        <f>('High Level'!$D18*(1-'Net Zero Target Year'!T12))*(1-'High Level'!$F18)</f>
        <v>0</v>
      </c>
      <c r="S11" s="49">
        <f>('High Level'!$D18*(1-'Net Zero Target Year'!U12))*(1-'High Level'!$F18)</f>
        <v>0</v>
      </c>
      <c r="T11" s="49">
        <f>('High Level'!$D18*(1-'Net Zero Target Year'!V12))*(1-'High Level'!$F18)</f>
        <v>0</v>
      </c>
      <c r="U11" s="49">
        <f>('High Level'!$D18*(1-'Net Zero Target Year'!W12))*(1-'High Level'!$F18)</f>
        <v>0</v>
      </c>
      <c r="V11" s="49">
        <f>('High Level'!$D18*(1-'Net Zero Target Year'!X12))*(1-'High Level'!$F18)</f>
        <v>0</v>
      </c>
      <c r="W11" s="49">
        <f>('High Level'!$D18*(1-'Net Zero Target Year'!Y12))*(1-'High Level'!$F18)</f>
        <v>0</v>
      </c>
      <c r="X11" s="49">
        <f>('High Level'!$D18*(1-'Net Zero Target Year'!Z12))*(1-'High Level'!$F18)</f>
        <v>0</v>
      </c>
      <c r="Y11" s="49">
        <f>('High Level'!$D18*(1-'Net Zero Target Year'!AA12))*(1-'High Level'!$F18)</f>
        <v>0</v>
      </c>
      <c r="Z11" s="49">
        <f>('High Level'!$D18*(1-'Net Zero Target Year'!AB12))*(1-'High Level'!$F18)</f>
        <v>0</v>
      </c>
      <c r="AA11" s="49">
        <f>('High Level'!$D18*(1-'Net Zero Target Year'!AC12))*(1-'High Level'!$F18)</f>
        <v>0</v>
      </c>
      <c r="AB11" s="49">
        <f>('High Level'!$D18*(1-'Net Zero Target Year'!AD12))*(1-'High Level'!$F18)</f>
        <v>0</v>
      </c>
      <c r="AC11" s="49">
        <f>('High Level'!$D18*(1-'Net Zero Target Year'!AE12))*(1-'High Level'!$F18)</f>
        <v>0</v>
      </c>
      <c r="AD11" s="49">
        <f>('High Level'!$D18*(1-'Net Zero Target Year'!AF12))*(1-'High Level'!$F18)</f>
        <v>0</v>
      </c>
      <c r="AE11" s="49">
        <f>('High Level'!$D18*(1-'Net Zero Target Year'!AG12))*(1-'High Level'!$F18)</f>
        <v>0</v>
      </c>
      <c r="AF11" s="49">
        <f>('High Level'!$D18*(1-'Net Zero Target Year'!AH12))*(1-'High Level'!$F18)</f>
        <v>0</v>
      </c>
    </row>
    <row r="12" spans="1:32" s="1" customFormat="1" x14ac:dyDescent="0.35">
      <c r="B12" s="18">
        <v>1</v>
      </c>
      <c r="C12" s="18" t="s">
        <v>10</v>
      </c>
      <c r="D12" s="49">
        <f>('High Level'!$D19*(1-'Net Zero Target Year'!F13))*(1-'High Level'!$F19)</f>
        <v>0</v>
      </c>
      <c r="E12" s="49">
        <f>('High Level'!$D19*(1-'Net Zero Target Year'!G13))*(1-'High Level'!$F19)</f>
        <v>0</v>
      </c>
      <c r="F12" s="49">
        <f>('High Level'!$D19*(1-'Net Zero Target Year'!H13))*(1-'High Level'!$F19)</f>
        <v>0</v>
      </c>
      <c r="G12" s="49">
        <f>('High Level'!$D19*(1-'Net Zero Target Year'!I13))*(1-'High Level'!$F19)</f>
        <v>0</v>
      </c>
      <c r="H12" s="49">
        <f>('High Level'!$D19*(1-'Net Zero Target Year'!J13))*(1-'High Level'!$F19)</f>
        <v>0</v>
      </c>
      <c r="I12" s="49">
        <f>('High Level'!$D19*(1-'Net Zero Target Year'!K13))*(1-'High Level'!$F19)</f>
        <v>0</v>
      </c>
      <c r="J12" s="49">
        <f>('High Level'!$D19*(1-'Net Zero Target Year'!L13))*(1-'High Level'!$F19)</f>
        <v>0</v>
      </c>
      <c r="K12" s="49">
        <f>('High Level'!$D19*(1-'Net Zero Target Year'!M13))*(1-'High Level'!$F19)</f>
        <v>0</v>
      </c>
      <c r="L12" s="49">
        <f>('High Level'!$D19*(1-'Net Zero Target Year'!N13))*(1-'High Level'!$F19)</f>
        <v>0</v>
      </c>
      <c r="M12" s="49">
        <f>('High Level'!$D19*(1-'Net Zero Target Year'!O13))*(1-'High Level'!$F19)</f>
        <v>0</v>
      </c>
      <c r="N12" s="49">
        <f>('High Level'!$D19*(1-'Net Zero Target Year'!P13))*(1-'High Level'!$F19)</f>
        <v>0</v>
      </c>
      <c r="O12" s="49">
        <f>('High Level'!$D19*(1-'Net Zero Target Year'!Q13))*(1-'High Level'!$F19)</f>
        <v>0</v>
      </c>
      <c r="P12" s="49">
        <f>('High Level'!$D19*(1-'Net Zero Target Year'!R13))*(1-'High Level'!$F19)</f>
        <v>0</v>
      </c>
      <c r="Q12" s="49">
        <f>('High Level'!$D19*(1-'Net Zero Target Year'!S13))*(1-'High Level'!$F19)</f>
        <v>0</v>
      </c>
      <c r="R12" s="49">
        <f>('High Level'!$D19*(1-'Net Zero Target Year'!T13))*(1-'High Level'!$F19)</f>
        <v>0</v>
      </c>
      <c r="S12" s="49">
        <f>('High Level'!$D19*(1-'Net Zero Target Year'!U13))*(1-'High Level'!$F19)</f>
        <v>0</v>
      </c>
      <c r="T12" s="49">
        <f>('High Level'!$D19*(1-'Net Zero Target Year'!V13))*(1-'High Level'!$F19)</f>
        <v>0</v>
      </c>
      <c r="U12" s="49">
        <f>('High Level'!$D19*(1-'Net Zero Target Year'!W13))*(1-'High Level'!$F19)</f>
        <v>0</v>
      </c>
      <c r="V12" s="49">
        <f>('High Level'!$D19*(1-'Net Zero Target Year'!X13))*(1-'High Level'!$F19)</f>
        <v>0</v>
      </c>
      <c r="W12" s="49">
        <f>('High Level'!$D19*(1-'Net Zero Target Year'!Y13))*(1-'High Level'!$F19)</f>
        <v>0</v>
      </c>
      <c r="X12" s="49">
        <f>('High Level'!$D19*(1-'Net Zero Target Year'!Z13))*(1-'High Level'!$F19)</f>
        <v>0</v>
      </c>
      <c r="Y12" s="49">
        <f>('High Level'!$D19*(1-'Net Zero Target Year'!AA13))*(1-'High Level'!$F19)</f>
        <v>0</v>
      </c>
      <c r="Z12" s="49">
        <f>('High Level'!$D19*(1-'Net Zero Target Year'!AB13))*(1-'High Level'!$F19)</f>
        <v>0</v>
      </c>
      <c r="AA12" s="49">
        <f>('High Level'!$D19*(1-'Net Zero Target Year'!AC13))*(1-'High Level'!$F19)</f>
        <v>0</v>
      </c>
      <c r="AB12" s="49">
        <f>('High Level'!$D19*(1-'Net Zero Target Year'!AD13))*(1-'High Level'!$F19)</f>
        <v>0</v>
      </c>
      <c r="AC12" s="49">
        <f>('High Level'!$D19*(1-'Net Zero Target Year'!AE13))*(1-'High Level'!$F19)</f>
        <v>0</v>
      </c>
      <c r="AD12" s="49">
        <f>('High Level'!$D19*(1-'Net Zero Target Year'!AF13))*(1-'High Level'!$F19)</f>
        <v>0</v>
      </c>
      <c r="AE12" s="49">
        <f>('High Level'!$D19*(1-'Net Zero Target Year'!AG13))*(1-'High Level'!$F19)</f>
        <v>0</v>
      </c>
      <c r="AF12" s="49">
        <f>('High Level'!$D19*(1-'Net Zero Target Year'!AH13))*(1-'High Level'!$F19)</f>
        <v>0</v>
      </c>
    </row>
    <row r="13" spans="1:32" s="1" customFormat="1" x14ac:dyDescent="0.35">
      <c r="B13" s="18">
        <v>1</v>
      </c>
      <c r="C13" s="18" t="s">
        <v>11</v>
      </c>
      <c r="D13" s="49">
        <f>('High Level'!$D20*(1-'Net Zero Target Year'!F14))*(1-'High Level'!$F20)</f>
        <v>0</v>
      </c>
      <c r="E13" s="49">
        <f>('High Level'!$D20*(1-'Net Zero Target Year'!G14))*(1-'High Level'!$F20)</f>
        <v>0</v>
      </c>
      <c r="F13" s="49">
        <f>('High Level'!$D20*(1-'Net Zero Target Year'!H14))*(1-'High Level'!$F20)</f>
        <v>0</v>
      </c>
      <c r="G13" s="49">
        <f>('High Level'!$D20*(1-'Net Zero Target Year'!I14))*(1-'High Level'!$F20)</f>
        <v>0</v>
      </c>
      <c r="H13" s="49">
        <f>('High Level'!$D20*(1-'Net Zero Target Year'!J14))*(1-'High Level'!$F20)</f>
        <v>0</v>
      </c>
      <c r="I13" s="49">
        <f>('High Level'!$D20*(1-'Net Zero Target Year'!K14))*(1-'High Level'!$F20)</f>
        <v>0</v>
      </c>
      <c r="J13" s="49">
        <f>('High Level'!$D20*(1-'Net Zero Target Year'!L14))*(1-'High Level'!$F20)</f>
        <v>0</v>
      </c>
      <c r="K13" s="49">
        <f>('High Level'!$D20*(1-'Net Zero Target Year'!M14))*(1-'High Level'!$F20)</f>
        <v>0</v>
      </c>
      <c r="L13" s="49">
        <f>('High Level'!$D20*(1-'Net Zero Target Year'!N14))*(1-'High Level'!$F20)</f>
        <v>0</v>
      </c>
      <c r="M13" s="49">
        <f>('High Level'!$D20*(1-'Net Zero Target Year'!O14))*(1-'High Level'!$F20)</f>
        <v>0</v>
      </c>
      <c r="N13" s="49">
        <f>('High Level'!$D20*(1-'Net Zero Target Year'!P14))*(1-'High Level'!$F20)</f>
        <v>0</v>
      </c>
      <c r="O13" s="49">
        <f>('High Level'!$D20*(1-'Net Zero Target Year'!Q14))*(1-'High Level'!$F20)</f>
        <v>0</v>
      </c>
      <c r="P13" s="49">
        <f>('High Level'!$D20*(1-'Net Zero Target Year'!R14))*(1-'High Level'!$F20)</f>
        <v>0</v>
      </c>
      <c r="Q13" s="49">
        <f>('High Level'!$D20*(1-'Net Zero Target Year'!S14))*(1-'High Level'!$F20)</f>
        <v>0</v>
      </c>
      <c r="R13" s="49">
        <f>('High Level'!$D20*(1-'Net Zero Target Year'!T14))*(1-'High Level'!$F20)</f>
        <v>0</v>
      </c>
      <c r="S13" s="49">
        <f>('High Level'!$D20*(1-'Net Zero Target Year'!U14))*(1-'High Level'!$F20)</f>
        <v>0</v>
      </c>
      <c r="T13" s="49">
        <f>('High Level'!$D20*(1-'Net Zero Target Year'!V14))*(1-'High Level'!$F20)</f>
        <v>0</v>
      </c>
      <c r="U13" s="49">
        <f>('High Level'!$D20*(1-'Net Zero Target Year'!W14))*(1-'High Level'!$F20)</f>
        <v>0</v>
      </c>
      <c r="V13" s="49">
        <f>('High Level'!$D20*(1-'Net Zero Target Year'!X14))*(1-'High Level'!$F20)</f>
        <v>0</v>
      </c>
      <c r="W13" s="49">
        <f>('High Level'!$D20*(1-'Net Zero Target Year'!Y14))*(1-'High Level'!$F20)</f>
        <v>0</v>
      </c>
      <c r="X13" s="49">
        <f>('High Level'!$D20*(1-'Net Zero Target Year'!Z14))*(1-'High Level'!$F20)</f>
        <v>0</v>
      </c>
      <c r="Y13" s="49">
        <f>('High Level'!$D20*(1-'Net Zero Target Year'!AA14))*(1-'High Level'!$F20)</f>
        <v>0</v>
      </c>
      <c r="Z13" s="49">
        <f>('High Level'!$D20*(1-'Net Zero Target Year'!AB14))*(1-'High Level'!$F20)</f>
        <v>0</v>
      </c>
      <c r="AA13" s="49">
        <f>('High Level'!$D20*(1-'Net Zero Target Year'!AC14))*(1-'High Level'!$F20)</f>
        <v>0</v>
      </c>
      <c r="AB13" s="49">
        <f>('High Level'!$D20*(1-'Net Zero Target Year'!AD14))*(1-'High Level'!$F20)</f>
        <v>0</v>
      </c>
      <c r="AC13" s="49">
        <f>('High Level'!$D20*(1-'Net Zero Target Year'!AE14))*(1-'High Level'!$F20)</f>
        <v>0</v>
      </c>
      <c r="AD13" s="49">
        <f>('High Level'!$D20*(1-'Net Zero Target Year'!AF14))*(1-'High Level'!$F20)</f>
        <v>0</v>
      </c>
      <c r="AE13" s="49">
        <f>('High Level'!$D20*(1-'Net Zero Target Year'!AG14))*(1-'High Level'!$F20)</f>
        <v>0</v>
      </c>
      <c r="AF13" s="49">
        <f>('High Level'!$D20*(1-'Net Zero Target Year'!AH14))*(1-'High Level'!$F20)</f>
        <v>0</v>
      </c>
    </row>
    <row r="14" spans="1:32" s="1" customFormat="1" x14ac:dyDescent="0.35">
      <c r="B14" s="18">
        <v>1</v>
      </c>
      <c r="C14" s="18" t="s">
        <v>12</v>
      </c>
      <c r="D14" s="49">
        <f>('High Level'!$D21*(1-'Net Zero Target Year'!F15))*(1-'High Level'!$F21)</f>
        <v>0</v>
      </c>
      <c r="E14" s="49">
        <f>('High Level'!$D21*(1-'Net Zero Target Year'!G15))*(1-'High Level'!$F21)</f>
        <v>0</v>
      </c>
      <c r="F14" s="49">
        <f>('High Level'!$D21*(1-'Net Zero Target Year'!H15))*(1-'High Level'!$F21)</f>
        <v>0</v>
      </c>
      <c r="G14" s="49">
        <f>('High Level'!$D21*(1-'Net Zero Target Year'!I15))*(1-'High Level'!$F21)</f>
        <v>0</v>
      </c>
      <c r="H14" s="49">
        <f>('High Level'!$D21*(1-'Net Zero Target Year'!J15))*(1-'High Level'!$F21)</f>
        <v>0</v>
      </c>
      <c r="I14" s="49">
        <f>('High Level'!$D21*(1-'Net Zero Target Year'!K15))*(1-'High Level'!$F21)</f>
        <v>0</v>
      </c>
      <c r="J14" s="49">
        <f>('High Level'!$D21*(1-'Net Zero Target Year'!L15))*(1-'High Level'!$F21)</f>
        <v>0</v>
      </c>
      <c r="K14" s="49">
        <f>('High Level'!$D21*(1-'Net Zero Target Year'!M15))*(1-'High Level'!$F21)</f>
        <v>0</v>
      </c>
      <c r="L14" s="49">
        <f>('High Level'!$D21*(1-'Net Zero Target Year'!N15))*(1-'High Level'!$F21)</f>
        <v>0</v>
      </c>
      <c r="M14" s="49">
        <f>('High Level'!$D21*(1-'Net Zero Target Year'!O15))*(1-'High Level'!$F21)</f>
        <v>0</v>
      </c>
      <c r="N14" s="49">
        <f>('High Level'!$D21*(1-'Net Zero Target Year'!P15))*(1-'High Level'!$F21)</f>
        <v>0</v>
      </c>
      <c r="O14" s="49">
        <f>('High Level'!$D21*(1-'Net Zero Target Year'!Q15))*(1-'High Level'!$F21)</f>
        <v>0</v>
      </c>
      <c r="P14" s="49">
        <f>('High Level'!$D21*(1-'Net Zero Target Year'!R15))*(1-'High Level'!$F21)</f>
        <v>0</v>
      </c>
      <c r="Q14" s="49">
        <f>('High Level'!$D21*(1-'Net Zero Target Year'!S15))*(1-'High Level'!$F21)</f>
        <v>0</v>
      </c>
      <c r="R14" s="49">
        <f>('High Level'!$D21*(1-'Net Zero Target Year'!T15))*(1-'High Level'!$F21)</f>
        <v>0</v>
      </c>
      <c r="S14" s="49">
        <f>('High Level'!$D21*(1-'Net Zero Target Year'!U15))*(1-'High Level'!$F21)</f>
        <v>0</v>
      </c>
      <c r="T14" s="49">
        <f>('High Level'!$D21*(1-'Net Zero Target Year'!V15))*(1-'High Level'!$F21)</f>
        <v>0</v>
      </c>
      <c r="U14" s="49">
        <f>('High Level'!$D21*(1-'Net Zero Target Year'!W15))*(1-'High Level'!$F21)</f>
        <v>0</v>
      </c>
      <c r="V14" s="49">
        <f>('High Level'!$D21*(1-'Net Zero Target Year'!X15))*(1-'High Level'!$F21)</f>
        <v>0</v>
      </c>
      <c r="W14" s="49">
        <f>('High Level'!$D21*(1-'Net Zero Target Year'!Y15))*(1-'High Level'!$F21)</f>
        <v>0</v>
      </c>
      <c r="X14" s="49">
        <f>('High Level'!$D21*(1-'Net Zero Target Year'!Z15))*(1-'High Level'!$F21)</f>
        <v>0</v>
      </c>
      <c r="Y14" s="49">
        <f>('High Level'!$D21*(1-'Net Zero Target Year'!AA15))*(1-'High Level'!$F21)</f>
        <v>0</v>
      </c>
      <c r="Z14" s="49">
        <f>('High Level'!$D21*(1-'Net Zero Target Year'!AB15))*(1-'High Level'!$F21)</f>
        <v>0</v>
      </c>
      <c r="AA14" s="49">
        <f>('High Level'!$D21*(1-'Net Zero Target Year'!AC15))*(1-'High Level'!$F21)</f>
        <v>0</v>
      </c>
      <c r="AB14" s="49">
        <f>('High Level'!$D21*(1-'Net Zero Target Year'!AD15))*(1-'High Level'!$F21)</f>
        <v>0</v>
      </c>
      <c r="AC14" s="49">
        <f>('High Level'!$D21*(1-'Net Zero Target Year'!AE15))*(1-'High Level'!$F21)</f>
        <v>0</v>
      </c>
      <c r="AD14" s="49">
        <f>('High Level'!$D21*(1-'Net Zero Target Year'!AF15))*(1-'High Level'!$F21)</f>
        <v>0</v>
      </c>
      <c r="AE14" s="49">
        <f>('High Level'!$D21*(1-'Net Zero Target Year'!AG15))*(1-'High Level'!$F21)</f>
        <v>0</v>
      </c>
      <c r="AF14" s="49">
        <f>('High Level'!$D21*(1-'Net Zero Target Year'!AH15))*(1-'High Level'!$F21)</f>
        <v>0</v>
      </c>
    </row>
    <row r="15" spans="1:32" s="1" customFormat="1" x14ac:dyDescent="0.35">
      <c r="B15" s="18">
        <v>1</v>
      </c>
      <c r="C15" s="18" t="s">
        <v>13</v>
      </c>
      <c r="D15" s="49">
        <f>('High Level'!$D22*(1-'Net Zero Target Year'!F16))*(1-'High Level'!$F22)</f>
        <v>0</v>
      </c>
      <c r="E15" s="49">
        <f>('High Level'!$D22*(1-'Net Zero Target Year'!G16))*(1-'High Level'!$F22)</f>
        <v>0</v>
      </c>
      <c r="F15" s="49">
        <f>('High Level'!$D22*(1-'Net Zero Target Year'!H16))*(1-'High Level'!$F22)</f>
        <v>0</v>
      </c>
      <c r="G15" s="49">
        <f>('High Level'!$D22*(1-'Net Zero Target Year'!I16))*(1-'High Level'!$F22)</f>
        <v>0</v>
      </c>
      <c r="H15" s="49">
        <f>('High Level'!$D22*(1-'Net Zero Target Year'!J16))*(1-'High Level'!$F22)</f>
        <v>0</v>
      </c>
      <c r="I15" s="49">
        <f>('High Level'!$D22*(1-'Net Zero Target Year'!K16))*(1-'High Level'!$F22)</f>
        <v>0</v>
      </c>
      <c r="J15" s="49">
        <f>('High Level'!$D22*(1-'Net Zero Target Year'!L16))*(1-'High Level'!$F22)</f>
        <v>0</v>
      </c>
      <c r="K15" s="49">
        <f>('High Level'!$D22*(1-'Net Zero Target Year'!M16))*(1-'High Level'!$F22)</f>
        <v>0</v>
      </c>
      <c r="L15" s="49">
        <f>('High Level'!$D22*(1-'Net Zero Target Year'!N16))*(1-'High Level'!$F22)</f>
        <v>0</v>
      </c>
      <c r="M15" s="49">
        <f>('High Level'!$D22*(1-'Net Zero Target Year'!O16))*(1-'High Level'!$F22)</f>
        <v>0</v>
      </c>
      <c r="N15" s="49">
        <f>('High Level'!$D22*(1-'Net Zero Target Year'!P16))*(1-'High Level'!$F22)</f>
        <v>0</v>
      </c>
      <c r="O15" s="49">
        <f>('High Level'!$D22*(1-'Net Zero Target Year'!Q16))*(1-'High Level'!$F22)</f>
        <v>0</v>
      </c>
      <c r="P15" s="49">
        <f>('High Level'!$D22*(1-'Net Zero Target Year'!R16))*(1-'High Level'!$F22)</f>
        <v>0</v>
      </c>
      <c r="Q15" s="49">
        <f>('High Level'!$D22*(1-'Net Zero Target Year'!S16))*(1-'High Level'!$F22)</f>
        <v>0</v>
      </c>
      <c r="R15" s="49">
        <f>('High Level'!$D22*(1-'Net Zero Target Year'!T16))*(1-'High Level'!$F22)</f>
        <v>0</v>
      </c>
      <c r="S15" s="49">
        <f>('High Level'!$D22*(1-'Net Zero Target Year'!U16))*(1-'High Level'!$F22)</f>
        <v>0</v>
      </c>
      <c r="T15" s="49">
        <f>('High Level'!$D22*(1-'Net Zero Target Year'!V16))*(1-'High Level'!$F22)</f>
        <v>0</v>
      </c>
      <c r="U15" s="49">
        <f>('High Level'!$D22*(1-'Net Zero Target Year'!W16))*(1-'High Level'!$F22)</f>
        <v>0</v>
      </c>
      <c r="V15" s="49">
        <f>('High Level'!$D22*(1-'Net Zero Target Year'!X16))*(1-'High Level'!$F22)</f>
        <v>0</v>
      </c>
      <c r="W15" s="49">
        <f>('High Level'!$D22*(1-'Net Zero Target Year'!Y16))*(1-'High Level'!$F22)</f>
        <v>0</v>
      </c>
      <c r="X15" s="49">
        <f>('High Level'!$D22*(1-'Net Zero Target Year'!Z16))*(1-'High Level'!$F22)</f>
        <v>0</v>
      </c>
      <c r="Y15" s="49">
        <f>('High Level'!$D22*(1-'Net Zero Target Year'!AA16))*(1-'High Level'!$F22)</f>
        <v>0</v>
      </c>
      <c r="Z15" s="49">
        <f>('High Level'!$D22*(1-'Net Zero Target Year'!AB16))*(1-'High Level'!$F22)</f>
        <v>0</v>
      </c>
      <c r="AA15" s="49">
        <f>('High Level'!$D22*(1-'Net Zero Target Year'!AC16))*(1-'High Level'!$F22)</f>
        <v>0</v>
      </c>
      <c r="AB15" s="49">
        <f>('High Level'!$D22*(1-'Net Zero Target Year'!AD16))*(1-'High Level'!$F22)</f>
        <v>0</v>
      </c>
      <c r="AC15" s="49">
        <f>('High Level'!$D22*(1-'Net Zero Target Year'!AE16))*(1-'High Level'!$F22)</f>
        <v>0</v>
      </c>
      <c r="AD15" s="49">
        <f>('High Level'!$D22*(1-'Net Zero Target Year'!AF16))*(1-'High Level'!$F22)</f>
        <v>0</v>
      </c>
      <c r="AE15" s="49">
        <f>('High Level'!$D22*(1-'Net Zero Target Year'!AG16))*(1-'High Level'!$F22)</f>
        <v>0</v>
      </c>
      <c r="AF15" s="49">
        <f>('High Level'!$D22*(1-'Net Zero Target Year'!AH16))*(1-'High Level'!$F22)</f>
        <v>0</v>
      </c>
    </row>
    <row r="16" spans="1:32" s="1" customFormat="1" x14ac:dyDescent="0.35">
      <c r="B16" s="18">
        <v>2</v>
      </c>
      <c r="C16" s="18" t="s">
        <v>14</v>
      </c>
      <c r="D16" s="49">
        <f>('High Level'!$D23*(1-'Net Zero Target Year'!F17))*(1-'High Level'!$F23)</f>
        <v>0</v>
      </c>
      <c r="E16" s="49">
        <f>('High Level'!$D23*(1-'Net Zero Target Year'!G17))*(1-'High Level'!$F23)</f>
        <v>0</v>
      </c>
      <c r="F16" s="49">
        <f>('High Level'!$D23*(1-'Net Zero Target Year'!H17))*(1-'High Level'!$F23)</f>
        <v>0</v>
      </c>
      <c r="G16" s="49">
        <f>('High Level'!$D23*(1-'Net Zero Target Year'!I17))*(1-'High Level'!$F23)</f>
        <v>0</v>
      </c>
      <c r="H16" s="49">
        <f>('High Level'!$D23*(1-'Net Zero Target Year'!J17))*(1-'High Level'!$F23)</f>
        <v>0</v>
      </c>
      <c r="I16" s="49">
        <f>('High Level'!$D23*(1-'Net Zero Target Year'!K17))*(1-'High Level'!$F23)</f>
        <v>0</v>
      </c>
      <c r="J16" s="49">
        <f>('High Level'!$D23*(1-'Net Zero Target Year'!L17))*(1-'High Level'!$F23)</f>
        <v>0</v>
      </c>
      <c r="K16" s="49">
        <f>('High Level'!$D23*(1-'Net Zero Target Year'!M17))*(1-'High Level'!$F23)</f>
        <v>0</v>
      </c>
      <c r="L16" s="49">
        <f>('High Level'!$D23*(1-'Net Zero Target Year'!N17))*(1-'High Level'!$F23)</f>
        <v>0</v>
      </c>
      <c r="M16" s="49">
        <f>('High Level'!$D23*(1-'Net Zero Target Year'!O17))*(1-'High Level'!$F23)</f>
        <v>0</v>
      </c>
      <c r="N16" s="49">
        <f>('High Level'!$D23*(1-'Net Zero Target Year'!P17))*(1-'High Level'!$F23)</f>
        <v>0</v>
      </c>
      <c r="O16" s="49">
        <f>('High Level'!$D23*(1-'Net Zero Target Year'!Q17))*(1-'High Level'!$F23)</f>
        <v>0</v>
      </c>
      <c r="P16" s="49">
        <f>('High Level'!$D23*(1-'Net Zero Target Year'!R17))*(1-'High Level'!$F23)</f>
        <v>0</v>
      </c>
      <c r="Q16" s="49">
        <f>('High Level'!$D23*(1-'Net Zero Target Year'!S17))*(1-'High Level'!$F23)</f>
        <v>0</v>
      </c>
      <c r="R16" s="49">
        <f>('High Level'!$D23*(1-'Net Zero Target Year'!T17))*(1-'High Level'!$F23)</f>
        <v>0</v>
      </c>
      <c r="S16" s="49">
        <f>('High Level'!$D23*(1-'Net Zero Target Year'!U17))*(1-'High Level'!$F23)</f>
        <v>0</v>
      </c>
      <c r="T16" s="49">
        <f>('High Level'!$D23*(1-'Net Zero Target Year'!V17))*(1-'High Level'!$F23)</f>
        <v>0</v>
      </c>
      <c r="U16" s="49">
        <f>('High Level'!$D23*(1-'Net Zero Target Year'!W17))*(1-'High Level'!$F23)</f>
        <v>0</v>
      </c>
      <c r="V16" s="49">
        <f>('High Level'!$D23*(1-'Net Zero Target Year'!X17))*(1-'High Level'!$F23)</f>
        <v>0</v>
      </c>
      <c r="W16" s="49">
        <f>('High Level'!$D23*(1-'Net Zero Target Year'!Y17))*(1-'High Level'!$F23)</f>
        <v>0</v>
      </c>
      <c r="X16" s="49">
        <f>('High Level'!$D23*(1-'Net Zero Target Year'!Z17))*(1-'High Level'!$F23)</f>
        <v>0</v>
      </c>
      <c r="Y16" s="49">
        <f>('High Level'!$D23*(1-'Net Zero Target Year'!AA17))*(1-'High Level'!$F23)</f>
        <v>0</v>
      </c>
      <c r="Z16" s="49">
        <f>('High Level'!$D23*(1-'Net Zero Target Year'!AB17))*(1-'High Level'!$F23)</f>
        <v>0</v>
      </c>
      <c r="AA16" s="49">
        <f>('High Level'!$D23*(1-'Net Zero Target Year'!AC17))*(1-'High Level'!$F23)</f>
        <v>0</v>
      </c>
      <c r="AB16" s="49">
        <f>('High Level'!$D23*(1-'Net Zero Target Year'!AD17))*(1-'High Level'!$F23)</f>
        <v>0</v>
      </c>
      <c r="AC16" s="49">
        <f>('High Level'!$D23*(1-'Net Zero Target Year'!AE17))*(1-'High Level'!$F23)</f>
        <v>0</v>
      </c>
      <c r="AD16" s="49">
        <f>('High Level'!$D23*(1-'Net Zero Target Year'!AF17))*(1-'High Level'!$F23)</f>
        <v>0</v>
      </c>
      <c r="AE16" s="49">
        <f>('High Level'!$D23*(1-'Net Zero Target Year'!AG17))*(1-'High Level'!$F23)</f>
        <v>0</v>
      </c>
      <c r="AF16" s="49">
        <f>('High Level'!$D23*(1-'Net Zero Target Year'!AH17))*(1-'High Level'!$F23)</f>
        <v>0</v>
      </c>
    </row>
    <row r="17" spans="2:32" s="1" customFormat="1" x14ac:dyDescent="0.35">
      <c r="B17" s="18">
        <v>2</v>
      </c>
      <c r="C17" s="18" t="s">
        <v>15</v>
      </c>
      <c r="D17" s="49">
        <f>('High Level'!$D24*(1-'Net Zero Target Year'!F18))*(1-'High Level'!$F24)</f>
        <v>0</v>
      </c>
      <c r="E17" s="49">
        <f>('High Level'!$D24*(1-'Net Zero Target Year'!G18))*(1-'High Level'!$F24)</f>
        <v>0</v>
      </c>
      <c r="F17" s="49">
        <f>('High Level'!$D24*(1-'Net Zero Target Year'!H18))*(1-'High Level'!$F24)</f>
        <v>0</v>
      </c>
      <c r="G17" s="49">
        <f>('High Level'!$D24*(1-'Net Zero Target Year'!I18))*(1-'High Level'!$F24)</f>
        <v>0</v>
      </c>
      <c r="H17" s="49">
        <f>('High Level'!$D24*(1-'Net Zero Target Year'!J18))*(1-'High Level'!$F24)</f>
        <v>0</v>
      </c>
      <c r="I17" s="49">
        <f>('High Level'!$D24*(1-'Net Zero Target Year'!K18))*(1-'High Level'!$F24)</f>
        <v>0</v>
      </c>
      <c r="J17" s="49">
        <f>('High Level'!$D24*(1-'Net Zero Target Year'!L18))*(1-'High Level'!$F24)</f>
        <v>0</v>
      </c>
      <c r="K17" s="49">
        <f>('High Level'!$D24*(1-'Net Zero Target Year'!M18))*(1-'High Level'!$F24)</f>
        <v>0</v>
      </c>
      <c r="L17" s="49">
        <f>('High Level'!$D24*(1-'Net Zero Target Year'!N18))*(1-'High Level'!$F24)</f>
        <v>0</v>
      </c>
      <c r="M17" s="49">
        <f>('High Level'!$D24*(1-'Net Zero Target Year'!O18))*(1-'High Level'!$F24)</f>
        <v>0</v>
      </c>
      <c r="N17" s="49">
        <f>('High Level'!$D24*(1-'Net Zero Target Year'!P18))*(1-'High Level'!$F24)</f>
        <v>0</v>
      </c>
      <c r="O17" s="49">
        <f>('High Level'!$D24*(1-'Net Zero Target Year'!Q18))*(1-'High Level'!$F24)</f>
        <v>0</v>
      </c>
      <c r="P17" s="49">
        <f>('High Level'!$D24*(1-'Net Zero Target Year'!R18))*(1-'High Level'!$F24)</f>
        <v>0</v>
      </c>
      <c r="Q17" s="49">
        <f>('High Level'!$D24*(1-'Net Zero Target Year'!S18))*(1-'High Level'!$F24)</f>
        <v>0</v>
      </c>
      <c r="R17" s="49">
        <f>('High Level'!$D24*(1-'Net Zero Target Year'!T18))*(1-'High Level'!$F24)</f>
        <v>0</v>
      </c>
      <c r="S17" s="49">
        <f>('High Level'!$D24*(1-'Net Zero Target Year'!U18))*(1-'High Level'!$F24)</f>
        <v>0</v>
      </c>
      <c r="T17" s="49">
        <f>('High Level'!$D24*(1-'Net Zero Target Year'!V18))*(1-'High Level'!$F24)</f>
        <v>0</v>
      </c>
      <c r="U17" s="49">
        <f>('High Level'!$D24*(1-'Net Zero Target Year'!W18))*(1-'High Level'!$F24)</f>
        <v>0</v>
      </c>
      <c r="V17" s="49">
        <f>('High Level'!$D24*(1-'Net Zero Target Year'!X18))*(1-'High Level'!$F24)</f>
        <v>0</v>
      </c>
      <c r="W17" s="49">
        <f>('High Level'!$D24*(1-'Net Zero Target Year'!Y18))*(1-'High Level'!$F24)</f>
        <v>0</v>
      </c>
      <c r="X17" s="49">
        <f>('High Level'!$D24*(1-'Net Zero Target Year'!Z18))*(1-'High Level'!$F24)</f>
        <v>0</v>
      </c>
      <c r="Y17" s="49">
        <f>('High Level'!$D24*(1-'Net Zero Target Year'!AA18))*(1-'High Level'!$F24)</f>
        <v>0</v>
      </c>
      <c r="Z17" s="49">
        <f>('High Level'!$D24*(1-'Net Zero Target Year'!AB18))*(1-'High Level'!$F24)</f>
        <v>0</v>
      </c>
      <c r="AA17" s="49">
        <f>('High Level'!$D24*(1-'Net Zero Target Year'!AC18))*(1-'High Level'!$F24)</f>
        <v>0</v>
      </c>
      <c r="AB17" s="49">
        <f>('High Level'!$D24*(1-'Net Zero Target Year'!AD18))*(1-'High Level'!$F24)</f>
        <v>0</v>
      </c>
      <c r="AC17" s="49">
        <f>('High Level'!$D24*(1-'Net Zero Target Year'!AE18))*(1-'High Level'!$F24)</f>
        <v>0</v>
      </c>
      <c r="AD17" s="49">
        <f>('High Level'!$D24*(1-'Net Zero Target Year'!AF18))*(1-'High Level'!$F24)</f>
        <v>0</v>
      </c>
      <c r="AE17" s="49">
        <f>('High Level'!$D24*(1-'Net Zero Target Year'!AG18))*(1-'High Level'!$F24)</f>
        <v>0</v>
      </c>
      <c r="AF17" s="49">
        <f>('High Level'!$D24*(1-'Net Zero Target Year'!AH18))*(1-'High Level'!$F24)</f>
        <v>0</v>
      </c>
    </row>
    <row r="18" spans="2:32" s="1" customFormat="1" x14ac:dyDescent="0.35">
      <c r="B18" s="18">
        <v>2</v>
      </c>
      <c r="C18" s="18" t="s">
        <v>16</v>
      </c>
      <c r="D18" s="49">
        <f>('High Level'!$D25*(1-'Net Zero Target Year'!F19))*(1-'High Level'!$F25)</f>
        <v>0</v>
      </c>
      <c r="E18" s="49">
        <f>('High Level'!$D25*(1-'Net Zero Target Year'!G19))*(1-'High Level'!$F25)</f>
        <v>0</v>
      </c>
      <c r="F18" s="49">
        <f>('High Level'!$D25*(1-'Net Zero Target Year'!H19))*(1-'High Level'!$F25)</f>
        <v>0</v>
      </c>
      <c r="G18" s="49">
        <f>('High Level'!$D25*(1-'Net Zero Target Year'!I19))*(1-'High Level'!$F25)</f>
        <v>0</v>
      </c>
      <c r="H18" s="49">
        <f>('High Level'!$D25*(1-'Net Zero Target Year'!J19))*(1-'High Level'!$F25)</f>
        <v>0</v>
      </c>
      <c r="I18" s="49">
        <f>('High Level'!$D25*(1-'Net Zero Target Year'!K19))*(1-'High Level'!$F25)</f>
        <v>0</v>
      </c>
      <c r="J18" s="49">
        <f>('High Level'!$D25*(1-'Net Zero Target Year'!L19))*(1-'High Level'!$F25)</f>
        <v>0</v>
      </c>
      <c r="K18" s="49">
        <f>('High Level'!$D25*(1-'Net Zero Target Year'!M19))*(1-'High Level'!$F25)</f>
        <v>0</v>
      </c>
      <c r="L18" s="49">
        <f>('High Level'!$D25*(1-'Net Zero Target Year'!N19))*(1-'High Level'!$F25)</f>
        <v>0</v>
      </c>
      <c r="M18" s="49">
        <f>('High Level'!$D25*(1-'Net Zero Target Year'!O19))*(1-'High Level'!$F25)</f>
        <v>0</v>
      </c>
      <c r="N18" s="49">
        <f>('High Level'!$D25*(1-'Net Zero Target Year'!P19))*(1-'High Level'!$F25)</f>
        <v>0</v>
      </c>
      <c r="O18" s="49">
        <f>('High Level'!$D25*(1-'Net Zero Target Year'!Q19))*(1-'High Level'!$F25)</f>
        <v>0</v>
      </c>
      <c r="P18" s="49">
        <f>('High Level'!$D25*(1-'Net Zero Target Year'!R19))*(1-'High Level'!$F25)</f>
        <v>0</v>
      </c>
      <c r="Q18" s="49">
        <f>('High Level'!$D25*(1-'Net Zero Target Year'!S19))*(1-'High Level'!$F25)</f>
        <v>0</v>
      </c>
      <c r="R18" s="49">
        <f>('High Level'!$D25*(1-'Net Zero Target Year'!T19))*(1-'High Level'!$F25)</f>
        <v>0</v>
      </c>
      <c r="S18" s="49">
        <f>('High Level'!$D25*(1-'Net Zero Target Year'!U19))*(1-'High Level'!$F25)</f>
        <v>0</v>
      </c>
      <c r="T18" s="49">
        <f>('High Level'!$D25*(1-'Net Zero Target Year'!V19))*(1-'High Level'!$F25)</f>
        <v>0</v>
      </c>
      <c r="U18" s="49">
        <f>('High Level'!$D25*(1-'Net Zero Target Year'!W19))*(1-'High Level'!$F25)</f>
        <v>0</v>
      </c>
      <c r="V18" s="49">
        <f>('High Level'!$D25*(1-'Net Zero Target Year'!X19))*(1-'High Level'!$F25)</f>
        <v>0</v>
      </c>
      <c r="W18" s="49">
        <f>('High Level'!$D25*(1-'Net Zero Target Year'!Y19))*(1-'High Level'!$F25)</f>
        <v>0</v>
      </c>
      <c r="X18" s="49">
        <f>('High Level'!$D25*(1-'Net Zero Target Year'!Z19))*(1-'High Level'!$F25)</f>
        <v>0</v>
      </c>
      <c r="Y18" s="49">
        <f>('High Level'!$D25*(1-'Net Zero Target Year'!AA19))*(1-'High Level'!$F25)</f>
        <v>0</v>
      </c>
      <c r="Z18" s="49">
        <f>('High Level'!$D25*(1-'Net Zero Target Year'!AB19))*(1-'High Level'!$F25)</f>
        <v>0</v>
      </c>
      <c r="AA18" s="49">
        <f>('High Level'!$D25*(1-'Net Zero Target Year'!AC19))*(1-'High Level'!$F25)</f>
        <v>0</v>
      </c>
      <c r="AB18" s="49">
        <f>('High Level'!$D25*(1-'Net Zero Target Year'!AD19))*(1-'High Level'!$F25)</f>
        <v>0</v>
      </c>
      <c r="AC18" s="49">
        <f>('High Level'!$D25*(1-'Net Zero Target Year'!AE19))*(1-'High Level'!$F25)</f>
        <v>0</v>
      </c>
      <c r="AD18" s="49">
        <f>('High Level'!$D25*(1-'Net Zero Target Year'!AF19))*(1-'High Level'!$F25)</f>
        <v>0</v>
      </c>
      <c r="AE18" s="49">
        <f>('High Level'!$D25*(1-'Net Zero Target Year'!AG19))*(1-'High Level'!$F25)</f>
        <v>0</v>
      </c>
      <c r="AF18" s="49">
        <f>('High Level'!$D25*(1-'Net Zero Target Year'!AH19))*(1-'High Level'!$F25)</f>
        <v>0</v>
      </c>
    </row>
    <row r="19" spans="2:32" s="1" customFormat="1" x14ac:dyDescent="0.35">
      <c r="B19" s="18">
        <v>3</v>
      </c>
      <c r="C19" s="18" t="s">
        <v>6</v>
      </c>
      <c r="D19" s="49">
        <f>('High Level'!$D30*(1-'Net Zero Target Year'!F23))*(1-'High Level'!$F30)</f>
        <v>0</v>
      </c>
      <c r="E19" s="49">
        <f>('High Level'!$D30*(1-'Net Zero Target Year'!G23))*(1-'High Level'!$F30)</f>
        <v>0</v>
      </c>
      <c r="F19" s="49">
        <f>('High Level'!$D30*(1-'Net Zero Target Year'!H23))*(1-'High Level'!$F30)</f>
        <v>0</v>
      </c>
      <c r="G19" s="49">
        <f>('High Level'!$D30*(1-'Net Zero Target Year'!I23))*(1-'High Level'!$F30)</f>
        <v>0</v>
      </c>
      <c r="H19" s="49">
        <f>('High Level'!$D30*(1-'Net Zero Target Year'!J23))*(1-'High Level'!$F30)</f>
        <v>0</v>
      </c>
      <c r="I19" s="49">
        <f>('High Level'!$D30*(1-'Net Zero Target Year'!K23))*(1-'High Level'!$F30)</f>
        <v>0</v>
      </c>
      <c r="J19" s="49">
        <f>('High Level'!$D30*(1-'Net Zero Target Year'!L23))*(1-'High Level'!$F30)</f>
        <v>0</v>
      </c>
      <c r="K19" s="49">
        <f>('High Level'!$D30*(1-'Net Zero Target Year'!M23))*(1-'High Level'!$F30)</f>
        <v>0</v>
      </c>
      <c r="L19" s="49">
        <f>('High Level'!$D30*(1-'Net Zero Target Year'!N23))*(1-'High Level'!$F30)</f>
        <v>0</v>
      </c>
      <c r="M19" s="49">
        <f>('High Level'!$D30*(1-'Net Zero Target Year'!O23))*(1-'High Level'!$F30)</f>
        <v>0</v>
      </c>
      <c r="N19" s="49">
        <f>('High Level'!$D30*(1-'Net Zero Target Year'!P23))*(1-'High Level'!$F30)</f>
        <v>0</v>
      </c>
      <c r="O19" s="49">
        <f>('High Level'!$D30*(1-'Net Zero Target Year'!Q23))*(1-'High Level'!$F30)</f>
        <v>0</v>
      </c>
      <c r="P19" s="49">
        <f>('High Level'!$D30*(1-'Net Zero Target Year'!R23))*(1-'High Level'!$F30)</f>
        <v>0</v>
      </c>
      <c r="Q19" s="49">
        <f>('High Level'!$D30*(1-'Net Zero Target Year'!S23))*(1-'High Level'!$F30)</f>
        <v>0</v>
      </c>
      <c r="R19" s="49">
        <f>('High Level'!$D30*(1-'Net Zero Target Year'!T23))*(1-'High Level'!$F30)</f>
        <v>0</v>
      </c>
      <c r="S19" s="49">
        <f>('High Level'!$D30*(1-'Net Zero Target Year'!U23))*(1-'High Level'!$F30)</f>
        <v>0</v>
      </c>
      <c r="T19" s="49">
        <f>('High Level'!$D30*(1-'Net Zero Target Year'!V23))*(1-'High Level'!$F30)</f>
        <v>0</v>
      </c>
      <c r="U19" s="49">
        <f>('High Level'!$D30*(1-'Net Zero Target Year'!W23))*(1-'High Level'!$F30)</f>
        <v>0</v>
      </c>
      <c r="V19" s="49">
        <f>('High Level'!$D30*(1-'Net Zero Target Year'!X23))*(1-'High Level'!$F30)</f>
        <v>0</v>
      </c>
      <c r="W19" s="49">
        <f>('High Level'!$D30*(1-'Net Zero Target Year'!Y23))*(1-'High Level'!$F30)</f>
        <v>0</v>
      </c>
      <c r="X19" s="49">
        <f>('High Level'!$D30*(1-'Net Zero Target Year'!Z23))*(1-'High Level'!$F30)</f>
        <v>0</v>
      </c>
      <c r="Y19" s="49">
        <f>('High Level'!$D30*(1-'Net Zero Target Year'!AA23))*(1-'High Level'!$F30)</f>
        <v>0</v>
      </c>
      <c r="Z19" s="49">
        <f>('High Level'!$D30*(1-'Net Zero Target Year'!AB23))*(1-'High Level'!$F30)</f>
        <v>0</v>
      </c>
      <c r="AA19" s="49">
        <f>('High Level'!$D30*(1-'Net Zero Target Year'!AC23))*(1-'High Level'!$F30)</f>
        <v>0</v>
      </c>
      <c r="AB19" s="49">
        <f>('High Level'!$D30*(1-'Net Zero Target Year'!AD23))*(1-'High Level'!$F30)</f>
        <v>0</v>
      </c>
      <c r="AC19" s="49">
        <f>('High Level'!$D30*(1-'Net Zero Target Year'!AE23))*(1-'High Level'!$F30)</f>
        <v>0</v>
      </c>
      <c r="AD19" s="49">
        <f>('High Level'!$D30*(1-'Net Zero Target Year'!AF23))*(1-'High Level'!$F30)</f>
        <v>0</v>
      </c>
      <c r="AE19" s="49">
        <f>('High Level'!$D30*(1-'Net Zero Target Year'!AG23))*(1-'High Level'!$F30)</f>
        <v>0</v>
      </c>
      <c r="AF19" s="49">
        <f>('High Level'!$D30*(1-'Net Zero Target Year'!AH23))*(1-'High Level'!$F30)</f>
        <v>0</v>
      </c>
    </row>
    <row r="20" spans="2:32" s="1" customFormat="1" x14ac:dyDescent="0.35">
      <c r="B20" s="18">
        <v>3</v>
      </c>
      <c r="C20" s="18" t="s">
        <v>8</v>
      </c>
      <c r="D20" s="49">
        <f>('High Level'!$D31*(1-'Net Zero Target Year'!F24))*(1-'High Level'!$F31)</f>
        <v>0</v>
      </c>
      <c r="E20" s="49">
        <f>('High Level'!$D31*(1-'Net Zero Target Year'!G24))*(1-'High Level'!$F31)</f>
        <v>0</v>
      </c>
      <c r="F20" s="49">
        <f>('High Level'!$D31*(1-'Net Zero Target Year'!H24))*(1-'High Level'!$F31)</f>
        <v>0</v>
      </c>
      <c r="G20" s="49">
        <f>('High Level'!$D31*(1-'Net Zero Target Year'!I24))*(1-'High Level'!$F31)</f>
        <v>0</v>
      </c>
      <c r="H20" s="49">
        <f>('High Level'!$D31*(1-'Net Zero Target Year'!J24))*(1-'High Level'!$F31)</f>
        <v>0</v>
      </c>
      <c r="I20" s="49">
        <f>('High Level'!$D31*(1-'Net Zero Target Year'!K24))*(1-'High Level'!$F31)</f>
        <v>0</v>
      </c>
      <c r="J20" s="49">
        <f>('High Level'!$D31*(1-'Net Zero Target Year'!L24))*(1-'High Level'!$F31)</f>
        <v>0</v>
      </c>
      <c r="K20" s="49">
        <f>('High Level'!$D31*(1-'Net Zero Target Year'!M24))*(1-'High Level'!$F31)</f>
        <v>0</v>
      </c>
      <c r="L20" s="49">
        <f>('High Level'!$D31*(1-'Net Zero Target Year'!N24))*(1-'High Level'!$F31)</f>
        <v>0</v>
      </c>
      <c r="M20" s="49">
        <f>('High Level'!$D31*(1-'Net Zero Target Year'!O24))*(1-'High Level'!$F31)</f>
        <v>0</v>
      </c>
      <c r="N20" s="49">
        <f>('High Level'!$D31*(1-'Net Zero Target Year'!P24))*(1-'High Level'!$F31)</f>
        <v>0</v>
      </c>
      <c r="O20" s="49">
        <f>('High Level'!$D31*(1-'Net Zero Target Year'!Q24))*(1-'High Level'!$F31)</f>
        <v>0</v>
      </c>
      <c r="P20" s="49">
        <f>('High Level'!$D31*(1-'Net Zero Target Year'!R24))*(1-'High Level'!$F31)</f>
        <v>0</v>
      </c>
      <c r="Q20" s="49">
        <f>('High Level'!$D31*(1-'Net Zero Target Year'!S24))*(1-'High Level'!$F31)</f>
        <v>0</v>
      </c>
      <c r="R20" s="49">
        <f>('High Level'!$D31*(1-'Net Zero Target Year'!T24))*(1-'High Level'!$F31)</f>
        <v>0</v>
      </c>
      <c r="S20" s="49">
        <f>('High Level'!$D31*(1-'Net Zero Target Year'!U24))*(1-'High Level'!$F31)</f>
        <v>0</v>
      </c>
      <c r="T20" s="49">
        <f>('High Level'!$D31*(1-'Net Zero Target Year'!V24))*(1-'High Level'!$F31)</f>
        <v>0</v>
      </c>
      <c r="U20" s="49">
        <f>('High Level'!$D31*(1-'Net Zero Target Year'!W24))*(1-'High Level'!$F31)</f>
        <v>0</v>
      </c>
      <c r="V20" s="49">
        <f>('High Level'!$D31*(1-'Net Zero Target Year'!X24))*(1-'High Level'!$F31)</f>
        <v>0</v>
      </c>
      <c r="W20" s="49">
        <f>('High Level'!$D31*(1-'Net Zero Target Year'!Y24))*(1-'High Level'!$F31)</f>
        <v>0</v>
      </c>
      <c r="X20" s="49">
        <f>('High Level'!$D31*(1-'Net Zero Target Year'!Z24))*(1-'High Level'!$F31)</f>
        <v>0</v>
      </c>
      <c r="Y20" s="49">
        <f>('High Level'!$D31*(1-'Net Zero Target Year'!AA24))*(1-'High Level'!$F31)</f>
        <v>0</v>
      </c>
      <c r="Z20" s="49">
        <f>('High Level'!$D31*(1-'Net Zero Target Year'!AB24))*(1-'High Level'!$F31)</f>
        <v>0</v>
      </c>
      <c r="AA20" s="49">
        <f>('High Level'!$D31*(1-'Net Zero Target Year'!AC24))*(1-'High Level'!$F31)</f>
        <v>0</v>
      </c>
      <c r="AB20" s="49">
        <f>('High Level'!$D31*(1-'Net Zero Target Year'!AD24))*(1-'High Level'!$F31)</f>
        <v>0</v>
      </c>
      <c r="AC20" s="49">
        <f>('High Level'!$D31*(1-'Net Zero Target Year'!AE24))*(1-'High Level'!$F31)</f>
        <v>0</v>
      </c>
      <c r="AD20" s="49">
        <f>('High Level'!$D31*(1-'Net Zero Target Year'!AF24))*(1-'High Level'!$F31)</f>
        <v>0</v>
      </c>
      <c r="AE20" s="49">
        <f>('High Level'!$D31*(1-'Net Zero Target Year'!AG24))*(1-'High Level'!$F31)</f>
        <v>0</v>
      </c>
      <c r="AF20" s="49">
        <f>('High Level'!$D31*(1-'Net Zero Target Year'!AH24))*(1-'High Level'!$F31)</f>
        <v>0</v>
      </c>
    </row>
    <row r="21" spans="2:32" s="1" customFormat="1" x14ac:dyDescent="0.35">
      <c r="B21" s="18">
        <v>3</v>
      </c>
      <c r="C21" s="18" t="s">
        <v>17</v>
      </c>
      <c r="D21" s="49">
        <f>('High Level'!$D32*(1-'Net Zero Target Year'!F25))*(1-'High Level'!$F32)</f>
        <v>0</v>
      </c>
      <c r="E21" s="49">
        <f>('High Level'!$D32*(1-'Net Zero Target Year'!G25))*(1-'High Level'!$F32)</f>
        <v>0</v>
      </c>
      <c r="F21" s="49">
        <f>('High Level'!$D32*(1-'Net Zero Target Year'!H25))*(1-'High Level'!$F32)</f>
        <v>0</v>
      </c>
      <c r="G21" s="49">
        <f>('High Level'!$D32*(1-'Net Zero Target Year'!I25))*(1-'High Level'!$F32)</f>
        <v>0</v>
      </c>
      <c r="H21" s="49">
        <f>('High Level'!$D32*(1-'Net Zero Target Year'!J25))*(1-'High Level'!$F32)</f>
        <v>0</v>
      </c>
      <c r="I21" s="49">
        <f>('High Level'!$D32*(1-'Net Zero Target Year'!K25))*(1-'High Level'!$F32)</f>
        <v>0</v>
      </c>
      <c r="J21" s="49">
        <f>('High Level'!$D32*(1-'Net Zero Target Year'!L25))*(1-'High Level'!$F32)</f>
        <v>0</v>
      </c>
      <c r="K21" s="49">
        <f>('High Level'!$D32*(1-'Net Zero Target Year'!M25))*(1-'High Level'!$F32)</f>
        <v>0</v>
      </c>
      <c r="L21" s="49">
        <f>('High Level'!$D32*(1-'Net Zero Target Year'!N25))*(1-'High Level'!$F32)</f>
        <v>0</v>
      </c>
      <c r="M21" s="49">
        <f>('High Level'!$D32*(1-'Net Zero Target Year'!O25))*(1-'High Level'!$F32)</f>
        <v>0</v>
      </c>
      <c r="N21" s="49">
        <f>('High Level'!$D32*(1-'Net Zero Target Year'!P25))*(1-'High Level'!$F32)</f>
        <v>0</v>
      </c>
      <c r="O21" s="49">
        <f>('High Level'!$D32*(1-'Net Zero Target Year'!Q25))*(1-'High Level'!$F32)</f>
        <v>0</v>
      </c>
      <c r="P21" s="49">
        <f>('High Level'!$D32*(1-'Net Zero Target Year'!R25))*(1-'High Level'!$F32)</f>
        <v>0</v>
      </c>
      <c r="Q21" s="49">
        <f>('High Level'!$D32*(1-'Net Zero Target Year'!S25))*(1-'High Level'!$F32)</f>
        <v>0</v>
      </c>
      <c r="R21" s="49">
        <f>('High Level'!$D32*(1-'Net Zero Target Year'!T25))*(1-'High Level'!$F32)</f>
        <v>0</v>
      </c>
      <c r="S21" s="49">
        <f>('High Level'!$D32*(1-'Net Zero Target Year'!U25))*(1-'High Level'!$F32)</f>
        <v>0</v>
      </c>
      <c r="T21" s="49">
        <f>('High Level'!$D32*(1-'Net Zero Target Year'!V25))*(1-'High Level'!$F32)</f>
        <v>0</v>
      </c>
      <c r="U21" s="49">
        <f>('High Level'!$D32*(1-'Net Zero Target Year'!W25))*(1-'High Level'!$F32)</f>
        <v>0</v>
      </c>
      <c r="V21" s="49">
        <f>('High Level'!$D32*(1-'Net Zero Target Year'!X25))*(1-'High Level'!$F32)</f>
        <v>0</v>
      </c>
      <c r="W21" s="49">
        <f>('High Level'!$D32*(1-'Net Zero Target Year'!Y25))*(1-'High Level'!$F32)</f>
        <v>0</v>
      </c>
      <c r="X21" s="49">
        <f>('High Level'!$D32*(1-'Net Zero Target Year'!Z25))*(1-'High Level'!$F32)</f>
        <v>0</v>
      </c>
      <c r="Y21" s="49">
        <f>('High Level'!$D32*(1-'Net Zero Target Year'!AA25))*(1-'High Level'!$F32)</f>
        <v>0</v>
      </c>
      <c r="Z21" s="49">
        <f>('High Level'!$D32*(1-'Net Zero Target Year'!AB25))*(1-'High Level'!$F32)</f>
        <v>0</v>
      </c>
      <c r="AA21" s="49">
        <f>('High Level'!$D32*(1-'Net Zero Target Year'!AC25))*(1-'High Level'!$F32)</f>
        <v>0</v>
      </c>
      <c r="AB21" s="49">
        <f>('High Level'!$D32*(1-'Net Zero Target Year'!AD25))*(1-'High Level'!$F32)</f>
        <v>0</v>
      </c>
      <c r="AC21" s="49">
        <f>('High Level'!$D32*(1-'Net Zero Target Year'!AE25))*(1-'High Level'!$F32)</f>
        <v>0</v>
      </c>
      <c r="AD21" s="49">
        <f>('High Level'!$D32*(1-'Net Zero Target Year'!AF25))*(1-'High Level'!$F32)</f>
        <v>0</v>
      </c>
      <c r="AE21" s="49">
        <f>('High Level'!$D32*(1-'Net Zero Target Year'!AG25))*(1-'High Level'!$F32)</f>
        <v>0</v>
      </c>
      <c r="AF21" s="49">
        <f>('High Level'!$D32*(1-'Net Zero Target Year'!AH25))*(1-'High Level'!$F32)</f>
        <v>0</v>
      </c>
    </row>
    <row r="22" spans="2:32" s="1" customFormat="1" x14ac:dyDescent="0.35">
      <c r="B22" s="18">
        <v>3</v>
      </c>
      <c r="C22" s="18" t="s">
        <v>7</v>
      </c>
      <c r="D22" s="49">
        <f>('High Level'!$D33*(1-'Net Zero Target Year'!F26))*(1-'High Level'!$F33)</f>
        <v>0</v>
      </c>
      <c r="E22" s="49">
        <f>('High Level'!$D33*(1-'Net Zero Target Year'!G26))*(1-'High Level'!$F33)</f>
        <v>0</v>
      </c>
      <c r="F22" s="49">
        <f>('High Level'!$D33*(1-'Net Zero Target Year'!H26))*(1-'High Level'!$F33)</f>
        <v>0</v>
      </c>
      <c r="G22" s="49">
        <f>('High Level'!$D33*(1-'Net Zero Target Year'!I26))*(1-'High Level'!$F33)</f>
        <v>0</v>
      </c>
      <c r="H22" s="49">
        <f>('High Level'!$D33*(1-'Net Zero Target Year'!J26))*(1-'High Level'!$F33)</f>
        <v>0</v>
      </c>
      <c r="I22" s="49">
        <f>('High Level'!$D33*(1-'Net Zero Target Year'!K26))*(1-'High Level'!$F33)</f>
        <v>0</v>
      </c>
      <c r="J22" s="49">
        <f>('High Level'!$D33*(1-'Net Zero Target Year'!L26))*(1-'High Level'!$F33)</f>
        <v>0</v>
      </c>
      <c r="K22" s="49">
        <f>('High Level'!$D33*(1-'Net Zero Target Year'!M26))*(1-'High Level'!$F33)</f>
        <v>0</v>
      </c>
      <c r="L22" s="49">
        <f>('High Level'!$D33*(1-'Net Zero Target Year'!N26))*(1-'High Level'!$F33)</f>
        <v>0</v>
      </c>
      <c r="M22" s="49">
        <f>('High Level'!$D33*(1-'Net Zero Target Year'!O26))*(1-'High Level'!$F33)</f>
        <v>0</v>
      </c>
      <c r="N22" s="49">
        <f>('High Level'!$D33*(1-'Net Zero Target Year'!P26))*(1-'High Level'!$F33)</f>
        <v>0</v>
      </c>
      <c r="O22" s="49">
        <f>('High Level'!$D33*(1-'Net Zero Target Year'!Q26))*(1-'High Level'!$F33)</f>
        <v>0</v>
      </c>
      <c r="P22" s="49">
        <f>('High Level'!$D33*(1-'Net Zero Target Year'!R26))*(1-'High Level'!$F33)</f>
        <v>0</v>
      </c>
      <c r="Q22" s="49">
        <f>('High Level'!$D33*(1-'Net Zero Target Year'!S26))*(1-'High Level'!$F33)</f>
        <v>0</v>
      </c>
      <c r="R22" s="49">
        <f>('High Level'!$D33*(1-'Net Zero Target Year'!T26))*(1-'High Level'!$F33)</f>
        <v>0</v>
      </c>
      <c r="S22" s="49">
        <f>('High Level'!$D33*(1-'Net Zero Target Year'!U26))*(1-'High Level'!$F33)</f>
        <v>0</v>
      </c>
      <c r="T22" s="49">
        <f>('High Level'!$D33*(1-'Net Zero Target Year'!V26))*(1-'High Level'!$F33)</f>
        <v>0</v>
      </c>
      <c r="U22" s="49">
        <f>('High Level'!$D33*(1-'Net Zero Target Year'!W26))*(1-'High Level'!$F33)</f>
        <v>0</v>
      </c>
      <c r="V22" s="49">
        <f>('High Level'!$D33*(1-'Net Zero Target Year'!X26))*(1-'High Level'!$F33)</f>
        <v>0</v>
      </c>
      <c r="W22" s="49">
        <f>('High Level'!$D33*(1-'Net Zero Target Year'!Y26))*(1-'High Level'!$F33)</f>
        <v>0</v>
      </c>
      <c r="X22" s="49">
        <f>('High Level'!$D33*(1-'Net Zero Target Year'!Z26))*(1-'High Level'!$F33)</f>
        <v>0</v>
      </c>
      <c r="Y22" s="49">
        <f>('High Level'!$D33*(1-'Net Zero Target Year'!AA26))*(1-'High Level'!$F33)</f>
        <v>0</v>
      </c>
      <c r="Z22" s="49">
        <f>('High Level'!$D33*(1-'Net Zero Target Year'!AB26))*(1-'High Level'!$F33)</f>
        <v>0</v>
      </c>
      <c r="AA22" s="49">
        <f>('High Level'!$D33*(1-'Net Zero Target Year'!AC26))*(1-'High Level'!$F33)</f>
        <v>0</v>
      </c>
      <c r="AB22" s="49">
        <f>('High Level'!$D33*(1-'Net Zero Target Year'!AD26))*(1-'High Level'!$F33)</f>
        <v>0</v>
      </c>
      <c r="AC22" s="49">
        <f>('High Level'!$D33*(1-'Net Zero Target Year'!AE26))*(1-'High Level'!$F33)</f>
        <v>0</v>
      </c>
      <c r="AD22" s="49">
        <f>('High Level'!$D33*(1-'Net Zero Target Year'!AF26))*(1-'High Level'!$F33)</f>
        <v>0</v>
      </c>
      <c r="AE22" s="49">
        <f>('High Level'!$D33*(1-'Net Zero Target Year'!AG26))*(1-'High Level'!$F33)</f>
        <v>0</v>
      </c>
      <c r="AF22" s="49">
        <f>('High Level'!$D33*(1-'Net Zero Target Year'!AH26))*(1-'High Level'!$F33)</f>
        <v>0</v>
      </c>
    </row>
    <row r="23" spans="2:32" s="1" customFormat="1" x14ac:dyDescent="0.35">
      <c r="B23" s="18">
        <v>3</v>
      </c>
      <c r="C23" s="18" t="s">
        <v>18</v>
      </c>
      <c r="D23" s="49">
        <f>('High Level'!$D34*(1-'Net Zero Target Year'!F27))*(1-'High Level'!$F34)</f>
        <v>0</v>
      </c>
      <c r="E23" s="49">
        <f>('High Level'!$D34*(1-'Net Zero Target Year'!G27))*(1-'High Level'!$F34)</f>
        <v>0</v>
      </c>
      <c r="F23" s="49">
        <f>('High Level'!$D34*(1-'Net Zero Target Year'!H27))*(1-'High Level'!$F34)</f>
        <v>0</v>
      </c>
      <c r="G23" s="49">
        <f>('High Level'!$D34*(1-'Net Zero Target Year'!I27))*(1-'High Level'!$F34)</f>
        <v>0</v>
      </c>
      <c r="H23" s="49">
        <f>('High Level'!$D34*(1-'Net Zero Target Year'!J27))*(1-'High Level'!$F34)</f>
        <v>0</v>
      </c>
      <c r="I23" s="49">
        <f>('High Level'!$D34*(1-'Net Zero Target Year'!K27))*(1-'High Level'!$F34)</f>
        <v>0</v>
      </c>
      <c r="J23" s="49">
        <f>('High Level'!$D34*(1-'Net Zero Target Year'!L27))*(1-'High Level'!$F34)</f>
        <v>0</v>
      </c>
      <c r="K23" s="49">
        <f>('High Level'!$D34*(1-'Net Zero Target Year'!M27))*(1-'High Level'!$F34)</f>
        <v>0</v>
      </c>
      <c r="L23" s="49">
        <f>('High Level'!$D34*(1-'Net Zero Target Year'!N27))*(1-'High Level'!$F34)</f>
        <v>0</v>
      </c>
      <c r="M23" s="49">
        <f>('High Level'!$D34*(1-'Net Zero Target Year'!O27))*(1-'High Level'!$F34)</f>
        <v>0</v>
      </c>
      <c r="N23" s="49">
        <f>('High Level'!$D34*(1-'Net Zero Target Year'!P27))*(1-'High Level'!$F34)</f>
        <v>0</v>
      </c>
      <c r="O23" s="49">
        <f>('High Level'!$D34*(1-'Net Zero Target Year'!Q27))*(1-'High Level'!$F34)</f>
        <v>0</v>
      </c>
      <c r="P23" s="49">
        <f>('High Level'!$D34*(1-'Net Zero Target Year'!R27))*(1-'High Level'!$F34)</f>
        <v>0</v>
      </c>
      <c r="Q23" s="49">
        <f>('High Level'!$D34*(1-'Net Zero Target Year'!S27))*(1-'High Level'!$F34)</f>
        <v>0</v>
      </c>
      <c r="R23" s="49">
        <f>('High Level'!$D34*(1-'Net Zero Target Year'!T27))*(1-'High Level'!$F34)</f>
        <v>0</v>
      </c>
      <c r="S23" s="49">
        <f>('High Level'!$D34*(1-'Net Zero Target Year'!U27))*(1-'High Level'!$F34)</f>
        <v>0</v>
      </c>
      <c r="T23" s="49">
        <f>('High Level'!$D34*(1-'Net Zero Target Year'!V27))*(1-'High Level'!$F34)</f>
        <v>0</v>
      </c>
      <c r="U23" s="49">
        <f>('High Level'!$D34*(1-'Net Zero Target Year'!W27))*(1-'High Level'!$F34)</f>
        <v>0</v>
      </c>
      <c r="V23" s="49">
        <f>('High Level'!$D34*(1-'Net Zero Target Year'!X27))*(1-'High Level'!$F34)</f>
        <v>0</v>
      </c>
      <c r="W23" s="49">
        <f>('High Level'!$D34*(1-'Net Zero Target Year'!Y27))*(1-'High Level'!$F34)</f>
        <v>0</v>
      </c>
      <c r="X23" s="49">
        <f>('High Level'!$D34*(1-'Net Zero Target Year'!Z27))*(1-'High Level'!$F34)</f>
        <v>0</v>
      </c>
      <c r="Y23" s="49">
        <f>('High Level'!$D34*(1-'Net Zero Target Year'!AA27))*(1-'High Level'!$F34)</f>
        <v>0</v>
      </c>
      <c r="Z23" s="49">
        <f>('High Level'!$D34*(1-'Net Zero Target Year'!AB27))*(1-'High Level'!$F34)</f>
        <v>0</v>
      </c>
      <c r="AA23" s="49">
        <f>('High Level'!$D34*(1-'Net Zero Target Year'!AC27))*(1-'High Level'!$F34)</f>
        <v>0</v>
      </c>
      <c r="AB23" s="49">
        <f>('High Level'!$D34*(1-'Net Zero Target Year'!AD27))*(1-'High Level'!$F34)</f>
        <v>0</v>
      </c>
      <c r="AC23" s="49">
        <f>('High Level'!$D34*(1-'Net Zero Target Year'!AE27))*(1-'High Level'!$F34)</f>
        <v>0</v>
      </c>
      <c r="AD23" s="49">
        <f>('High Level'!$D34*(1-'Net Zero Target Year'!AF27))*(1-'High Level'!$F34)</f>
        <v>0</v>
      </c>
      <c r="AE23" s="49">
        <f>('High Level'!$D34*(1-'Net Zero Target Year'!AG27))*(1-'High Level'!$F34)</f>
        <v>0</v>
      </c>
      <c r="AF23" s="49">
        <f>('High Level'!$D34*(1-'Net Zero Target Year'!AH27))*(1-'High Level'!$F34)</f>
        <v>0</v>
      </c>
    </row>
    <row r="24" spans="2:32" s="1" customFormat="1" x14ac:dyDescent="0.35">
      <c r="B24" s="18">
        <v>3</v>
      </c>
      <c r="C24" s="18" t="s">
        <v>19</v>
      </c>
      <c r="D24" s="49">
        <f>('High Level'!$D35*(1-'Net Zero Target Year'!F28))*(1-'High Level'!$F35)</f>
        <v>0</v>
      </c>
      <c r="E24" s="49">
        <f>('High Level'!$D35*(1-'Net Zero Target Year'!G28))*(1-'High Level'!$F35)</f>
        <v>0</v>
      </c>
      <c r="F24" s="49">
        <f>('High Level'!$D35*(1-'Net Zero Target Year'!H28))*(1-'High Level'!$F35)</f>
        <v>0</v>
      </c>
      <c r="G24" s="49">
        <f>('High Level'!$D35*(1-'Net Zero Target Year'!I28))*(1-'High Level'!$F35)</f>
        <v>0</v>
      </c>
      <c r="H24" s="49">
        <f>('High Level'!$D35*(1-'Net Zero Target Year'!J28))*(1-'High Level'!$F35)</f>
        <v>0</v>
      </c>
      <c r="I24" s="49">
        <f>('High Level'!$D35*(1-'Net Zero Target Year'!K28))*(1-'High Level'!$F35)</f>
        <v>0</v>
      </c>
      <c r="J24" s="49">
        <f>('High Level'!$D35*(1-'Net Zero Target Year'!L28))*(1-'High Level'!$F35)</f>
        <v>0</v>
      </c>
      <c r="K24" s="49">
        <f>('High Level'!$D35*(1-'Net Zero Target Year'!M28))*(1-'High Level'!$F35)</f>
        <v>0</v>
      </c>
      <c r="L24" s="49">
        <f>('High Level'!$D35*(1-'Net Zero Target Year'!N28))*(1-'High Level'!$F35)</f>
        <v>0</v>
      </c>
      <c r="M24" s="49">
        <f>('High Level'!$D35*(1-'Net Zero Target Year'!O28))*(1-'High Level'!$F35)</f>
        <v>0</v>
      </c>
      <c r="N24" s="49">
        <f>('High Level'!$D35*(1-'Net Zero Target Year'!P28))*(1-'High Level'!$F35)</f>
        <v>0</v>
      </c>
      <c r="O24" s="49">
        <f>('High Level'!$D35*(1-'Net Zero Target Year'!Q28))*(1-'High Level'!$F35)</f>
        <v>0</v>
      </c>
      <c r="P24" s="49">
        <f>('High Level'!$D35*(1-'Net Zero Target Year'!R28))*(1-'High Level'!$F35)</f>
        <v>0</v>
      </c>
      <c r="Q24" s="49">
        <f>('High Level'!$D35*(1-'Net Zero Target Year'!S28))*(1-'High Level'!$F35)</f>
        <v>0</v>
      </c>
      <c r="R24" s="49">
        <f>('High Level'!$D35*(1-'Net Zero Target Year'!T28))*(1-'High Level'!$F35)</f>
        <v>0</v>
      </c>
      <c r="S24" s="49">
        <f>('High Level'!$D35*(1-'Net Zero Target Year'!U28))*(1-'High Level'!$F35)</f>
        <v>0</v>
      </c>
      <c r="T24" s="49">
        <f>('High Level'!$D35*(1-'Net Zero Target Year'!V28))*(1-'High Level'!$F35)</f>
        <v>0</v>
      </c>
      <c r="U24" s="49">
        <f>('High Level'!$D35*(1-'Net Zero Target Year'!W28))*(1-'High Level'!$F35)</f>
        <v>0</v>
      </c>
      <c r="V24" s="49">
        <f>('High Level'!$D35*(1-'Net Zero Target Year'!X28))*(1-'High Level'!$F35)</f>
        <v>0</v>
      </c>
      <c r="W24" s="49">
        <f>('High Level'!$D35*(1-'Net Zero Target Year'!Y28))*(1-'High Level'!$F35)</f>
        <v>0</v>
      </c>
      <c r="X24" s="49">
        <f>('High Level'!$D35*(1-'Net Zero Target Year'!Z28))*(1-'High Level'!$F35)</f>
        <v>0</v>
      </c>
      <c r="Y24" s="49">
        <f>('High Level'!$D35*(1-'Net Zero Target Year'!AA28))*(1-'High Level'!$F35)</f>
        <v>0</v>
      </c>
      <c r="Z24" s="49">
        <f>('High Level'!$D35*(1-'Net Zero Target Year'!AB28))*(1-'High Level'!$F35)</f>
        <v>0</v>
      </c>
      <c r="AA24" s="49">
        <f>('High Level'!$D35*(1-'Net Zero Target Year'!AC28))*(1-'High Level'!$F35)</f>
        <v>0</v>
      </c>
      <c r="AB24" s="49">
        <f>('High Level'!$D35*(1-'Net Zero Target Year'!AD28))*(1-'High Level'!$F35)</f>
        <v>0</v>
      </c>
      <c r="AC24" s="49">
        <f>('High Level'!$D35*(1-'Net Zero Target Year'!AE28))*(1-'High Level'!$F35)</f>
        <v>0</v>
      </c>
      <c r="AD24" s="49">
        <f>('High Level'!$D35*(1-'Net Zero Target Year'!AF28))*(1-'High Level'!$F35)</f>
        <v>0</v>
      </c>
      <c r="AE24" s="49">
        <f>('High Level'!$D35*(1-'Net Zero Target Year'!AG28))*(1-'High Level'!$F35)</f>
        <v>0</v>
      </c>
      <c r="AF24" s="49">
        <f>('High Level'!$D35*(1-'Net Zero Target Year'!AH28))*(1-'High Level'!$F35)</f>
        <v>0</v>
      </c>
    </row>
    <row r="25" spans="2:32" s="1" customFormat="1" x14ac:dyDescent="0.35">
      <c r="B25" s="18">
        <v>3</v>
      </c>
      <c r="C25" s="18" t="s">
        <v>20</v>
      </c>
      <c r="D25" s="49">
        <f>('High Level'!$D36*(1-'Net Zero Target Year'!F29))*(1-'High Level'!$F36)</f>
        <v>0</v>
      </c>
      <c r="E25" s="49">
        <f>('High Level'!$D36*(1-'Net Zero Target Year'!G29))*(1-'High Level'!$F36)</f>
        <v>0</v>
      </c>
      <c r="F25" s="49">
        <f>('High Level'!$D36*(1-'Net Zero Target Year'!H29))*(1-'High Level'!$F36)</f>
        <v>0</v>
      </c>
      <c r="G25" s="49">
        <f>('High Level'!$D36*(1-'Net Zero Target Year'!I29))*(1-'High Level'!$F36)</f>
        <v>0</v>
      </c>
      <c r="H25" s="49">
        <f>('High Level'!$D36*(1-'Net Zero Target Year'!J29))*(1-'High Level'!$F36)</f>
        <v>0</v>
      </c>
      <c r="I25" s="49">
        <f>('High Level'!$D36*(1-'Net Zero Target Year'!K29))*(1-'High Level'!$F36)</f>
        <v>0</v>
      </c>
      <c r="J25" s="49">
        <f>('High Level'!$D36*(1-'Net Zero Target Year'!L29))*(1-'High Level'!$F36)</f>
        <v>0</v>
      </c>
      <c r="K25" s="49">
        <f>('High Level'!$D36*(1-'Net Zero Target Year'!M29))*(1-'High Level'!$F36)</f>
        <v>0</v>
      </c>
      <c r="L25" s="49">
        <f>('High Level'!$D36*(1-'Net Zero Target Year'!N29))*(1-'High Level'!$F36)</f>
        <v>0</v>
      </c>
      <c r="M25" s="49">
        <f>('High Level'!$D36*(1-'Net Zero Target Year'!O29))*(1-'High Level'!$F36)</f>
        <v>0</v>
      </c>
      <c r="N25" s="49">
        <f>('High Level'!$D36*(1-'Net Zero Target Year'!P29))*(1-'High Level'!$F36)</f>
        <v>0</v>
      </c>
      <c r="O25" s="49">
        <f>('High Level'!$D36*(1-'Net Zero Target Year'!Q29))*(1-'High Level'!$F36)</f>
        <v>0</v>
      </c>
      <c r="P25" s="49">
        <f>('High Level'!$D36*(1-'Net Zero Target Year'!R29))*(1-'High Level'!$F36)</f>
        <v>0</v>
      </c>
      <c r="Q25" s="49">
        <f>('High Level'!$D36*(1-'Net Zero Target Year'!S29))*(1-'High Level'!$F36)</f>
        <v>0</v>
      </c>
      <c r="R25" s="49">
        <f>('High Level'!$D36*(1-'Net Zero Target Year'!T29))*(1-'High Level'!$F36)</f>
        <v>0</v>
      </c>
      <c r="S25" s="49">
        <f>('High Level'!$D36*(1-'Net Zero Target Year'!U29))*(1-'High Level'!$F36)</f>
        <v>0</v>
      </c>
      <c r="T25" s="49">
        <f>('High Level'!$D36*(1-'Net Zero Target Year'!V29))*(1-'High Level'!$F36)</f>
        <v>0</v>
      </c>
      <c r="U25" s="49">
        <f>('High Level'!$D36*(1-'Net Zero Target Year'!W29))*(1-'High Level'!$F36)</f>
        <v>0</v>
      </c>
      <c r="V25" s="49">
        <f>('High Level'!$D36*(1-'Net Zero Target Year'!X29))*(1-'High Level'!$F36)</f>
        <v>0</v>
      </c>
      <c r="W25" s="49">
        <f>('High Level'!$D36*(1-'Net Zero Target Year'!Y29))*(1-'High Level'!$F36)</f>
        <v>0</v>
      </c>
      <c r="X25" s="49">
        <f>('High Level'!$D36*(1-'Net Zero Target Year'!Z29))*(1-'High Level'!$F36)</f>
        <v>0</v>
      </c>
      <c r="Y25" s="49">
        <f>('High Level'!$D36*(1-'Net Zero Target Year'!AA29))*(1-'High Level'!$F36)</f>
        <v>0</v>
      </c>
      <c r="Z25" s="49">
        <f>('High Level'!$D36*(1-'Net Zero Target Year'!AB29))*(1-'High Level'!$F36)</f>
        <v>0</v>
      </c>
      <c r="AA25" s="49">
        <f>('High Level'!$D36*(1-'Net Zero Target Year'!AC29))*(1-'High Level'!$F36)</f>
        <v>0</v>
      </c>
      <c r="AB25" s="49">
        <f>('High Level'!$D36*(1-'Net Zero Target Year'!AD29))*(1-'High Level'!$F36)</f>
        <v>0</v>
      </c>
      <c r="AC25" s="49">
        <f>('High Level'!$D36*(1-'Net Zero Target Year'!AE29))*(1-'High Level'!$F36)</f>
        <v>0</v>
      </c>
      <c r="AD25" s="49">
        <f>('High Level'!$D36*(1-'Net Zero Target Year'!AF29))*(1-'High Level'!$F36)</f>
        <v>0</v>
      </c>
      <c r="AE25" s="49">
        <f>('High Level'!$D36*(1-'Net Zero Target Year'!AG29))*(1-'High Level'!$F36)</f>
        <v>0</v>
      </c>
      <c r="AF25" s="49">
        <f>('High Level'!$D36*(1-'Net Zero Target Year'!AH29))*(1-'High Level'!$F36)</f>
        <v>0</v>
      </c>
    </row>
    <row r="26" spans="2:32" s="1" customFormat="1" x14ac:dyDescent="0.35">
      <c r="B26" s="18">
        <v>3</v>
      </c>
      <c r="C26" s="18" t="s">
        <v>21</v>
      </c>
      <c r="D26" s="49">
        <f>('High Level'!$D37*(1-'Net Zero Target Year'!F30))*(1-'High Level'!$F37)</f>
        <v>0</v>
      </c>
      <c r="E26" s="49">
        <f>('High Level'!$D37*(1-'Net Zero Target Year'!G30))*(1-'High Level'!$F37)</f>
        <v>0</v>
      </c>
      <c r="F26" s="49">
        <f>('High Level'!$D37*(1-'Net Zero Target Year'!H30))*(1-'High Level'!$F37)</f>
        <v>0</v>
      </c>
      <c r="G26" s="49">
        <f>('High Level'!$D37*(1-'Net Zero Target Year'!I30))*(1-'High Level'!$F37)</f>
        <v>0</v>
      </c>
      <c r="H26" s="49">
        <f>('High Level'!$D37*(1-'Net Zero Target Year'!J30))*(1-'High Level'!$F37)</f>
        <v>0</v>
      </c>
      <c r="I26" s="49">
        <f>('High Level'!$D37*(1-'Net Zero Target Year'!K30))*(1-'High Level'!$F37)</f>
        <v>0</v>
      </c>
      <c r="J26" s="49">
        <f>('High Level'!$D37*(1-'Net Zero Target Year'!L30))*(1-'High Level'!$F37)</f>
        <v>0</v>
      </c>
      <c r="K26" s="49">
        <f>('High Level'!$D37*(1-'Net Zero Target Year'!M30))*(1-'High Level'!$F37)</f>
        <v>0</v>
      </c>
      <c r="L26" s="49">
        <f>('High Level'!$D37*(1-'Net Zero Target Year'!N30))*(1-'High Level'!$F37)</f>
        <v>0</v>
      </c>
      <c r="M26" s="49">
        <f>('High Level'!$D37*(1-'Net Zero Target Year'!O30))*(1-'High Level'!$F37)</f>
        <v>0</v>
      </c>
      <c r="N26" s="49">
        <f>('High Level'!$D37*(1-'Net Zero Target Year'!P30))*(1-'High Level'!$F37)</f>
        <v>0</v>
      </c>
      <c r="O26" s="49">
        <f>('High Level'!$D37*(1-'Net Zero Target Year'!Q30))*(1-'High Level'!$F37)</f>
        <v>0</v>
      </c>
      <c r="P26" s="49">
        <f>('High Level'!$D37*(1-'Net Zero Target Year'!R30))*(1-'High Level'!$F37)</f>
        <v>0</v>
      </c>
      <c r="Q26" s="49">
        <f>('High Level'!$D37*(1-'Net Zero Target Year'!S30))*(1-'High Level'!$F37)</f>
        <v>0</v>
      </c>
      <c r="R26" s="49">
        <f>('High Level'!$D37*(1-'Net Zero Target Year'!T30))*(1-'High Level'!$F37)</f>
        <v>0</v>
      </c>
      <c r="S26" s="49">
        <f>('High Level'!$D37*(1-'Net Zero Target Year'!U30))*(1-'High Level'!$F37)</f>
        <v>0</v>
      </c>
      <c r="T26" s="49">
        <f>('High Level'!$D37*(1-'Net Zero Target Year'!V30))*(1-'High Level'!$F37)</f>
        <v>0</v>
      </c>
      <c r="U26" s="49">
        <f>('High Level'!$D37*(1-'Net Zero Target Year'!W30))*(1-'High Level'!$F37)</f>
        <v>0</v>
      </c>
      <c r="V26" s="49">
        <f>('High Level'!$D37*(1-'Net Zero Target Year'!X30))*(1-'High Level'!$F37)</f>
        <v>0</v>
      </c>
      <c r="W26" s="49">
        <f>('High Level'!$D37*(1-'Net Zero Target Year'!Y30))*(1-'High Level'!$F37)</f>
        <v>0</v>
      </c>
      <c r="X26" s="49">
        <f>('High Level'!$D37*(1-'Net Zero Target Year'!Z30))*(1-'High Level'!$F37)</f>
        <v>0</v>
      </c>
      <c r="Y26" s="49">
        <f>('High Level'!$D37*(1-'Net Zero Target Year'!AA30))*(1-'High Level'!$F37)</f>
        <v>0</v>
      </c>
      <c r="Z26" s="49">
        <f>('High Level'!$D37*(1-'Net Zero Target Year'!AB30))*(1-'High Level'!$F37)</f>
        <v>0</v>
      </c>
      <c r="AA26" s="49">
        <f>('High Level'!$D37*(1-'Net Zero Target Year'!AC30))*(1-'High Level'!$F37)</f>
        <v>0</v>
      </c>
      <c r="AB26" s="49">
        <f>('High Level'!$D37*(1-'Net Zero Target Year'!AD30))*(1-'High Level'!$F37)</f>
        <v>0</v>
      </c>
      <c r="AC26" s="49">
        <f>('High Level'!$D37*(1-'Net Zero Target Year'!AE30))*(1-'High Level'!$F37)</f>
        <v>0</v>
      </c>
      <c r="AD26" s="49">
        <f>('High Level'!$D37*(1-'Net Zero Target Year'!AF30))*(1-'High Level'!$F37)</f>
        <v>0</v>
      </c>
      <c r="AE26" s="49">
        <f>('High Level'!$D37*(1-'Net Zero Target Year'!AG30))*(1-'High Level'!$F37)</f>
        <v>0</v>
      </c>
      <c r="AF26" s="49">
        <f>('High Level'!$D37*(1-'Net Zero Target Year'!AH30))*(1-'High Level'!$F37)</f>
        <v>0</v>
      </c>
    </row>
    <row r="27" spans="2:32" s="1" customFormat="1" x14ac:dyDescent="0.35">
      <c r="B27" s="18">
        <v>3</v>
      </c>
      <c r="C27" s="18" t="s">
        <v>22</v>
      </c>
      <c r="D27" s="49">
        <f>('High Level'!$D38*(1-'Net Zero Target Year'!F31))*(1-'High Level'!$F38)</f>
        <v>0</v>
      </c>
      <c r="E27" s="49">
        <f>('High Level'!$D38*(1-'Net Zero Target Year'!G31))*(1-'High Level'!$F38)</f>
        <v>0</v>
      </c>
      <c r="F27" s="49">
        <f>('High Level'!$D38*(1-'Net Zero Target Year'!H31))*(1-'High Level'!$F38)</f>
        <v>0</v>
      </c>
      <c r="G27" s="49">
        <f>('High Level'!$D38*(1-'Net Zero Target Year'!I31))*(1-'High Level'!$F38)</f>
        <v>0</v>
      </c>
      <c r="H27" s="49">
        <f>('High Level'!$D38*(1-'Net Zero Target Year'!J31))*(1-'High Level'!$F38)</f>
        <v>0</v>
      </c>
      <c r="I27" s="49">
        <f>('High Level'!$D38*(1-'Net Zero Target Year'!K31))*(1-'High Level'!$F38)</f>
        <v>0</v>
      </c>
      <c r="J27" s="49">
        <f>('High Level'!$D38*(1-'Net Zero Target Year'!L31))*(1-'High Level'!$F38)</f>
        <v>0</v>
      </c>
      <c r="K27" s="49">
        <f>('High Level'!$D38*(1-'Net Zero Target Year'!M31))*(1-'High Level'!$F38)</f>
        <v>0</v>
      </c>
      <c r="L27" s="49">
        <f>('High Level'!$D38*(1-'Net Zero Target Year'!N31))*(1-'High Level'!$F38)</f>
        <v>0</v>
      </c>
      <c r="M27" s="49">
        <f>('High Level'!$D38*(1-'Net Zero Target Year'!O31))*(1-'High Level'!$F38)</f>
        <v>0</v>
      </c>
      <c r="N27" s="49">
        <f>('High Level'!$D38*(1-'Net Zero Target Year'!P31))*(1-'High Level'!$F38)</f>
        <v>0</v>
      </c>
      <c r="O27" s="49">
        <f>('High Level'!$D38*(1-'Net Zero Target Year'!Q31))*(1-'High Level'!$F38)</f>
        <v>0</v>
      </c>
      <c r="P27" s="49">
        <f>('High Level'!$D38*(1-'Net Zero Target Year'!R31))*(1-'High Level'!$F38)</f>
        <v>0</v>
      </c>
      <c r="Q27" s="49">
        <f>('High Level'!$D38*(1-'Net Zero Target Year'!S31))*(1-'High Level'!$F38)</f>
        <v>0</v>
      </c>
      <c r="R27" s="49">
        <f>('High Level'!$D38*(1-'Net Zero Target Year'!T31))*(1-'High Level'!$F38)</f>
        <v>0</v>
      </c>
      <c r="S27" s="49">
        <f>('High Level'!$D38*(1-'Net Zero Target Year'!U31))*(1-'High Level'!$F38)</f>
        <v>0</v>
      </c>
      <c r="T27" s="49">
        <f>('High Level'!$D38*(1-'Net Zero Target Year'!V31))*(1-'High Level'!$F38)</f>
        <v>0</v>
      </c>
      <c r="U27" s="49">
        <f>('High Level'!$D38*(1-'Net Zero Target Year'!W31))*(1-'High Level'!$F38)</f>
        <v>0</v>
      </c>
      <c r="V27" s="49">
        <f>('High Level'!$D38*(1-'Net Zero Target Year'!X31))*(1-'High Level'!$F38)</f>
        <v>0</v>
      </c>
      <c r="W27" s="49">
        <f>('High Level'!$D38*(1-'Net Zero Target Year'!Y31))*(1-'High Level'!$F38)</f>
        <v>0</v>
      </c>
      <c r="X27" s="49">
        <f>('High Level'!$D38*(1-'Net Zero Target Year'!Z31))*(1-'High Level'!$F38)</f>
        <v>0</v>
      </c>
      <c r="Y27" s="49">
        <f>('High Level'!$D38*(1-'Net Zero Target Year'!AA31))*(1-'High Level'!$F38)</f>
        <v>0</v>
      </c>
      <c r="Z27" s="49">
        <f>('High Level'!$D38*(1-'Net Zero Target Year'!AB31))*(1-'High Level'!$F38)</f>
        <v>0</v>
      </c>
      <c r="AA27" s="49">
        <f>('High Level'!$D38*(1-'Net Zero Target Year'!AC31))*(1-'High Level'!$F38)</f>
        <v>0</v>
      </c>
      <c r="AB27" s="49">
        <f>('High Level'!$D38*(1-'Net Zero Target Year'!AD31))*(1-'High Level'!$F38)</f>
        <v>0</v>
      </c>
      <c r="AC27" s="49">
        <f>('High Level'!$D38*(1-'Net Zero Target Year'!AE31))*(1-'High Level'!$F38)</f>
        <v>0</v>
      </c>
      <c r="AD27" s="49">
        <f>('High Level'!$D38*(1-'Net Zero Target Year'!AF31))*(1-'High Level'!$F38)</f>
        <v>0</v>
      </c>
      <c r="AE27" s="49">
        <f>('High Level'!$D38*(1-'Net Zero Target Year'!AG31))*(1-'High Level'!$F38)</f>
        <v>0</v>
      </c>
      <c r="AF27" s="49">
        <f>('High Level'!$D38*(1-'Net Zero Target Year'!AH31))*(1-'High Level'!$F38)</f>
        <v>0</v>
      </c>
    </row>
    <row r="28" spans="2:32" s="1" customFormat="1" x14ac:dyDescent="0.35">
      <c r="B28" s="18">
        <v>3</v>
      </c>
      <c r="C28" s="18" t="s">
        <v>23</v>
      </c>
      <c r="D28" s="49">
        <f>('High Level'!$D39*(1-'Net Zero Target Year'!F32))*(1-'High Level'!$F39)</f>
        <v>0</v>
      </c>
      <c r="E28" s="49">
        <f>('High Level'!$D39*(1-'Net Zero Target Year'!G32))*(1-'High Level'!$F39)</f>
        <v>0</v>
      </c>
      <c r="F28" s="49">
        <f>('High Level'!$D39*(1-'Net Zero Target Year'!H32))*(1-'High Level'!$F39)</f>
        <v>0</v>
      </c>
      <c r="G28" s="49">
        <f>('High Level'!$D39*(1-'Net Zero Target Year'!I32))*(1-'High Level'!$F39)</f>
        <v>0</v>
      </c>
      <c r="H28" s="49">
        <f>('High Level'!$D39*(1-'Net Zero Target Year'!J32))*(1-'High Level'!$F39)</f>
        <v>0</v>
      </c>
      <c r="I28" s="49">
        <f>('High Level'!$D39*(1-'Net Zero Target Year'!K32))*(1-'High Level'!$F39)</f>
        <v>0</v>
      </c>
      <c r="J28" s="49">
        <f>('High Level'!$D39*(1-'Net Zero Target Year'!L32))*(1-'High Level'!$F39)</f>
        <v>0</v>
      </c>
      <c r="K28" s="49">
        <f>('High Level'!$D39*(1-'Net Zero Target Year'!M32))*(1-'High Level'!$F39)</f>
        <v>0</v>
      </c>
      <c r="L28" s="49">
        <f>('High Level'!$D39*(1-'Net Zero Target Year'!N32))*(1-'High Level'!$F39)</f>
        <v>0</v>
      </c>
      <c r="M28" s="49">
        <f>('High Level'!$D39*(1-'Net Zero Target Year'!O32))*(1-'High Level'!$F39)</f>
        <v>0</v>
      </c>
      <c r="N28" s="49">
        <f>('High Level'!$D39*(1-'Net Zero Target Year'!P32))*(1-'High Level'!$F39)</f>
        <v>0</v>
      </c>
      <c r="O28" s="49">
        <f>('High Level'!$D39*(1-'Net Zero Target Year'!Q32))*(1-'High Level'!$F39)</f>
        <v>0</v>
      </c>
      <c r="P28" s="49">
        <f>('High Level'!$D39*(1-'Net Zero Target Year'!R32))*(1-'High Level'!$F39)</f>
        <v>0</v>
      </c>
      <c r="Q28" s="49">
        <f>('High Level'!$D39*(1-'Net Zero Target Year'!S32))*(1-'High Level'!$F39)</f>
        <v>0</v>
      </c>
      <c r="R28" s="49">
        <f>('High Level'!$D39*(1-'Net Zero Target Year'!T32))*(1-'High Level'!$F39)</f>
        <v>0</v>
      </c>
      <c r="S28" s="49">
        <f>('High Level'!$D39*(1-'Net Zero Target Year'!U32))*(1-'High Level'!$F39)</f>
        <v>0</v>
      </c>
      <c r="T28" s="49">
        <f>('High Level'!$D39*(1-'Net Zero Target Year'!V32))*(1-'High Level'!$F39)</f>
        <v>0</v>
      </c>
      <c r="U28" s="49">
        <f>('High Level'!$D39*(1-'Net Zero Target Year'!W32))*(1-'High Level'!$F39)</f>
        <v>0</v>
      </c>
      <c r="V28" s="49">
        <f>('High Level'!$D39*(1-'Net Zero Target Year'!X32))*(1-'High Level'!$F39)</f>
        <v>0</v>
      </c>
      <c r="W28" s="49">
        <f>('High Level'!$D39*(1-'Net Zero Target Year'!Y32))*(1-'High Level'!$F39)</f>
        <v>0</v>
      </c>
      <c r="X28" s="49">
        <f>('High Level'!$D39*(1-'Net Zero Target Year'!Z32))*(1-'High Level'!$F39)</f>
        <v>0</v>
      </c>
      <c r="Y28" s="49">
        <f>('High Level'!$D39*(1-'Net Zero Target Year'!AA32))*(1-'High Level'!$F39)</f>
        <v>0</v>
      </c>
      <c r="Z28" s="49">
        <f>('High Level'!$D39*(1-'Net Zero Target Year'!AB32))*(1-'High Level'!$F39)</f>
        <v>0</v>
      </c>
      <c r="AA28" s="49">
        <f>('High Level'!$D39*(1-'Net Zero Target Year'!AC32))*(1-'High Level'!$F39)</f>
        <v>0</v>
      </c>
      <c r="AB28" s="49">
        <f>('High Level'!$D39*(1-'Net Zero Target Year'!AD32))*(1-'High Level'!$F39)</f>
        <v>0</v>
      </c>
      <c r="AC28" s="49">
        <f>('High Level'!$D39*(1-'Net Zero Target Year'!AE32))*(1-'High Level'!$F39)</f>
        <v>0</v>
      </c>
      <c r="AD28" s="49">
        <f>('High Level'!$D39*(1-'Net Zero Target Year'!AF32))*(1-'High Level'!$F39)</f>
        <v>0</v>
      </c>
      <c r="AE28" s="49">
        <f>('High Level'!$D39*(1-'Net Zero Target Year'!AG32))*(1-'High Level'!$F39)</f>
        <v>0</v>
      </c>
      <c r="AF28" s="49">
        <f>('High Level'!$D39*(1-'Net Zero Target Year'!AH32))*(1-'High Level'!$F39)</f>
        <v>0</v>
      </c>
    </row>
    <row r="29" spans="2:32" s="1" customFormat="1" x14ac:dyDescent="0.35">
      <c r="B29" s="31">
        <v>3</v>
      </c>
      <c r="C29" s="31" t="s">
        <v>24</v>
      </c>
      <c r="D29" s="50">
        <f>'High Level'!$D40*(1-'Net Zero Target Year'!F33)</f>
        <v>0</v>
      </c>
      <c r="E29" s="50">
        <f>'High Level'!$D40*(1-'Net Zero Target Year'!G33)</f>
        <v>0</v>
      </c>
      <c r="F29" s="50">
        <f>'High Level'!$D40*(1-'Net Zero Target Year'!H33)</f>
        <v>0</v>
      </c>
      <c r="G29" s="50">
        <f>'High Level'!$D40*(1-'Net Zero Target Year'!I33)</f>
        <v>0</v>
      </c>
      <c r="H29" s="50">
        <f>'High Level'!$D40*(1-'Net Zero Target Year'!J33)</f>
        <v>0</v>
      </c>
      <c r="I29" s="50">
        <f>'High Level'!$D40*(1-'Net Zero Target Year'!K33)</f>
        <v>0</v>
      </c>
      <c r="J29" s="50">
        <f>'High Level'!$D40*(1-'Net Zero Target Year'!L33)</f>
        <v>0</v>
      </c>
      <c r="K29" s="50">
        <f>'High Level'!$D40*(1-'Net Zero Target Year'!M33)</f>
        <v>0</v>
      </c>
      <c r="L29" s="50">
        <f>'High Level'!$D40*(1-'Net Zero Target Year'!N33)</f>
        <v>0</v>
      </c>
      <c r="M29" s="50">
        <f>'High Level'!$D40*(1-'Net Zero Target Year'!O33)</f>
        <v>0</v>
      </c>
      <c r="N29" s="50">
        <f>'High Level'!$D40*(1-'Net Zero Target Year'!P33)</f>
        <v>0</v>
      </c>
      <c r="O29" s="50">
        <f>'High Level'!$D40*(1-'Net Zero Target Year'!Q33)</f>
        <v>0</v>
      </c>
      <c r="P29" s="50">
        <f>'High Level'!$D40*(1-'Net Zero Target Year'!R33)</f>
        <v>0</v>
      </c>
      <c r="Q29" s="50">
        <f>'High Level'!$D40*(1-'Net Zero Target Year'!S33)</f>
        <v>0</v>
      </c>
      <c r="R29" s="50">
        <f>'High Level'!$D40*(1-'Net Zero Target Year'!T33)</f>
        <v>0</v>
      </c>
      <c r="S29" s="50">
        <f>'High Level'!$D40*(1-'Net Zero Target Year'!U33)</f>
        <v>0</v>
      </c>
      <c r="T29" s="50">
        <f>'High Level'!$D40*(1-'Net Zero Target Year'!V33)</f>
        <v>0</v>
      </c>
      <c r="U29" s="50">
        <f>'High Level'!$D40*(1-'Net Zero Target Year'!W33)</f>
        <v>0</v>
      </c>
      <c r="V29" s="50">
        <f>'High Level'!$D40*(1-'Net Zero Target Year'!X33)</f>
        <v>0</v>
      </c>
      <c r="W29" s="50">
        <f>'High Level'!$D40*(1-'Net Zero Target Year'!Y33)</f>
        <v>0</v>
      </c>
      <c r="X29" s="50">
        <f>'High Level'!$D40*(1-'Net Zero Target Year'!Z33)</f>
        <v>0</v>
      </c>
      <c r="Y29" s="50">
        <f>'High Level'!$D40*(1-'Net Zero Target Year'!AA33)</f>
        <v>0</v>
      </c>
      <c r="Z29" s="50">
        <f>'High Level'!$D40*(1-'Net Zero Target Year'!AB33)</f>
        <v>0</v>
      </c>
      <c r="AA29" s="50">
        <f>'High Level'!$D40*(1-'Net Zero Target Year'!AC33)</f>
        <v>0</v>
      </c>
      <c r="AB29" s="50">
        <f>'High Level'!$D40*(1-'Net Zero Target Year'!AD33)</f>
        <v>0</v>
      </c>
      <c r="AC29" s="50">
        <f>'High Level'!$D40*(1-'Net Zero Target Year'!AE33)</f>
        <v>0</v>
      </c>
      <c r="AD29" s="50">
        <f>'High Level'!$D40*(1-'Net Zero Target Year'!AF33)</f>
        <v>0</v>
      </c>
      <c r="AE29" s="50">
        <f>'High Level'!$D40*(1-'Net Zero Target Year'!AG33)</f>
        <v>0</v>
      </c>
      <c r="AF29" s="50">
        <f>'High Level'!$D40*(1-'Net Zero Target Year'!AH33)</f>
        <v>0</v>
      </c>
    </row>
    <row r="30" spans="2:32" s="1" customFormat="1" x14ac:dyDescent="0.35">
      <c r="B30" s="31">
        <v>3</v>
      </c>
      <c r="C30" s="31" t="s">
        <v>25</v>
      </c>
      <c r="D30" s="50">
        <f>'High Level'!$D41*(1-'Net Zero Target Year'!F34)</f>
        <v>0</v>
      </c>
      <c r="E30" s="50">
        <f>'High Level'!$D41*(1-'Net Zero Target Year'!G34)</f>
        <v>0</v>
      </c>
      <c r="F30" s="50">
        <f>'High Level'!$D41*(1-'Net Zero Target Year'!H34)</f>
        <v>0</v>
      </c>
      <c r="G30" s="50">
        <f>'High Level'!$D41*(1-'Net Zero Target Year'!I34)</f>
        <v>0</v>
      </c>
      <c r="H30" s="50">
        <f>'High Level'!$D41*(1-'Net Zero Target Year'!J34)</f>
        <v>0</v>
      </c>
      <c r="I30" s="50">
        <f>'High Level'!$D41*(1-'Net Zero Target Year'!K34)</f>
        <v>0</v>
      </c>
      <c r="J30" s="50">
        <f>'High Level'!$D41*(1-'Net Zero Target Year'!L34)</f>
        <v>0</v>
      </c>
      <c r="K30" s="50">
        <f>'High Level'!$D41*(1-'Net Zero Target Year'!M34)</f>
        <v>0</v>
      </c>
      <c r="L30" s="50">
        <f>'High Level'!$D41*(1-'Net Zero Target Year'!N34)</f>
        <v>0</v>
      </c>
      <c r="M30" s="50">
        <f>'High Level'!$D41*(1-'Net Zero Target Year'!O34)</f>
        <v>0</v>
      </c>
      <c r="N30" s="50">
        <f>'High Level'!$D41*(1-'Net Zero Target Year'!P34)</f>
        <v>0</v>
      </c>
      <c r="O30" s="50">
        <f>'High Level'!$D41*(1-'Net Zero Target Year'!Q34)</f>
        <v>0</v>
      </c>
      <c r="P30" s="50">
        <f>'High Level'!$D41*(1-'Net Zero Target Year'!R34)</f>
        <v>0</v>
      </c>
      <c r="Q30" s="50">
        <f>'High Level'!$D41*(1-'Net Zero Target Year'!S34)</f>
        <v>0</v>
      </c>
      <c r="R30" s="50">
        <f>'High Level'!$D41*(1-'Net Zero Target Year'!T34)</f>
        <v>0</v>
      </c>
      <c r="S30" s="50">
        <f>'High Level'!$D41*(1-'Net Zero Target Year'!U34)</f>
        <v>0</v>
      </c>
      <c r="T30" s="50">
        <f>'High Level'!$D41*(1-'Net Zero Target Year'!V34)</f>
        <v>0</v>
      </c>
      <c r="U30" s="50">
        <f>'High Level'!$D41*(1-'Net Zero Target Year'!W34)</f>
        <v>0</v>
      </c>
      <c r="V30" s="50">
        <f>'High Level'!$D41*(1-'Net Zero Target Year'!X34)</f>
        <v>0</v>
      </c>
      <c r="W30" s="50">
        <f>'High Level'!$D41*(1-'Net Zero Target Year'!Y34)</f>
        <v>0</v>
      </c>
      <c r="X30" s="50">
        <f>'High Level'!$D41*(1-'Net Zero Target Year'!Z34)</f>
        <v>0</v>
      </c>
      <c r="Y30" s="50">
        <f>'High Level'!$D41*(1-'Net Zero Target Year'!AA34)</f>
        <v>0</v>
      </c>
      <c r="Z30" s="50">
        <f>'High Level'!$D41*(1-'Net Zero Target Year'!AB34)</f>
        <v>0</v>
      </c>
      <c r="AA30" s="50">
        <f>'High Level'!$D41*(1-'Net Zero Target Year'!AC34)</f>
        <v>0</v>
      </c>
      <c r="AB30" s="50">
        <f>'High Level'!$D41*(1-'Net Zero Target Year'!AD34)</f>
        <v>0</v>
      </c>
      <c r="AC30" s="50">
        <f>'High Level'!$D41*(1-'Net Zero Target Year'!AE34)</f>
        <v>0</v>
      </c>
      <c r="AD30" s="50">
        <f>'High Level'!$D41*(1-'Net Zero Target Year'!AF34)</f>
        <v>0</v>
      </c>
      <c r="AE30" s="50">
        <f>'High Level'!$D41*(1-'Net Zero Target Year'!AG34)</f>
        <v>0</v>
      </c>
      <c r="AF30" s="50">
        <f>'High Level'!$D41*(1-'Net Zero Target Year'!AH34)</f>
        <v>0</v>
      </c>
    </row>
    <row r="31" spans="2:32" s="1" customFormat="1" x14ac:dyDescent="0.35">
      <c r="B31" s="31">
        <v>3</v>
      </c>
      <c r="C31" s="31" t="s">
        <v>26</v>
      </c>
      <c r="D31" s="50">
        <f>'High Level'!$D42*(1-'Net Zero Target Year'!F35)</f>
        <v>0</v>
      </c>
      <c r="E31" s="50">
        <f>'High Level'!$D42*(1-'Net Zero Target Year'!G35)</f>
        <v>0</v>
      </c>
      <c r="F31" s="50">
        <f>'High Level'!$D42*(1-'Net Zero Target Year'!H35)</f>
        <v>0</v>
      </c>
      <c r="G31" s="50">
        <f>'High Level'!$D42*(1-'Net Zero Target Year'!I35)</f>
        <v>0</v>
      </c>
      <c r="H31" s="50">
        <f>'High Level'!$D42*(1-'Net Zero Target Year'!J35)</f>
        <v>0</v>
      </c>
      <c r="I31" s="50">
        <f>'High Level'!$D42*(1-'Net Zero Target Year'!K35)</f>
        <v>0</v>
      </c>
      <c r="J31" s="50">
        <f>'High Level'!$D42*(1-'Net Zero Target Year'!L35)</f>
        <v>0</v>
      </c>
      <c r="K31" s="50">
        <f>'High Level'!$D42*(1-'Net Zero Target Year'!M35)</f>
        <v>0</v>
      </c>
      <c r="L31" s="50">
        <f>'High Level'!$D42*(1-'Net Zero Target Year'!N35)</f>
        <v>0</v>
      </c>
      <c r="M31" s="50">
        <f>'High Level'!$D42*(1-'Net Zero Target Year'!O35)</f>
        <v>0</v>
      </c>
      <c r="N31" s="50">
        <f>'High Level'!$D42*(1-'Net Zero Target Year'!P35)</f>
        <v>0</v>
      </c>
      <c r="O31" s="50">
        <f>'High Level'!$D42*(1-'Net Zero Target Year'!Q35)</f>
        <v>0</v>
      </c>
      <c r="P31" s="50">
        <f>'High Level'!$D42*(1-'Net Zero Target Year'!R35)</f>
        <v>0</v>
      </c>
      <c r="Q31" s="50">
        <f>'High Level'!$D42*(1-'Net Zero Target Year'!S35)</f>
        <v>0</v>
      </c>
      <c r="R31" s="50">
        <f>'High Level'!$D42*(1-'Net Zero Target Year'!T35)</f>
        <v>0</v>
      </c>
      <c r="S31" s="50">
        <f>'High Level'!$D42*(1-'Net Zero Target Year'!U35)</f>
        <v>0</v>
      </c>
      <c r="T31" s="50">
        <f>'High Level'!$D42*(1-'Net Zero Target Year'!V35)</f>
        <v>0</v>
      </c>
      <c r="U31" s="50">
        <f>'High Level'!$D42*(1-'Net Zero Target Year'!W35)</f>
        <v>0</v>
      </c>
      <c r="V31" s="50">
        <f>'High Level'!$D42*(1-'Net Zero Target Year'!X35)</f>
        <v>0</v>
      </c>
      <c r="W31" s="50">
        <f>'High Level'!$D42*(1-'Net Zero Target Year'!Y35)</f>
        <v>0</v>
      </c>
      <c r="X31" s="50">
        <f>'High Level'!$D42*(1-'Net Zero Target Year'!Z35)</f>
        <v>0</v>
      </c>
      <c r="Y31" s="50">
        <f>'High Level'!$D42*(1-'Net Zero Target Year'!AA35)</f>
        <v>0</v>
      </c>
      <c r="Z31" s="50">
        <f>'High Level'!$D42*(1-'Net Zero Target Year'!AB35)</f>
        <v>0</v>
      </c>
      <c r="AA31" s="50">
        <f>'High Level'!$D42*(1-'Net Zero Target Year'!AC35)</f>
        <v>0</v>
      </c>
      <c r="AB31" s="50">
        <f>'High Level'!$D42*(1-'Net Zero Target Year'!AD35)</f>
        <v>0</v>
      </c>
      <c r="AC31" s="50">
        <f>'High Level'!$D42*(1-'Net Zero Target Year'!AE35)</f>
        <v>0</v>
      </c>
      <c r="AD31" s="50">
        <f>'High Level'!$D42*(1-'Net Zero Target Year'!AF35)</f>
        <v>0</v>
      </c>
      <c r="AE31" s="50">
        <f>'High Level'!$D42*(1-'Net Zero Target Year'!AG35)</f>
        <v>0</v>
      </c>
      <c r="AF31" s="50">
        <f>'High Level'!$D42*(1-'Net Zero Target Year'!AH35)</f>
        <v>0</v>
      </c>
    </row>
    <row r="32" spans="2:32" s="1" customFormat="1" x14ac:dyDescent="0.35">
      <c r="B32" s="31">
        <v>3</v>
      </c>
      <c r="C32" s="31" t="s">
        <v>27</v>
      </c>
      <c r="D32" s="50">
        <f>'High Level'!$D43*(1-'Net Zero Target Year'!F36)</f>
        <v>0</v>
      </c>
      <c r="E32" s="50">
        <f>'High Level'!$D43*(1-'Net Zero Target Year'!G36)</f>
        <v>0</v>
      </c>
      <c r="F32" s="50">
        <f>'High Level'!$D43*(1-'Net Zero Target Year'!H36)</f>
        <v>0</v>
      </c>
      <c r="G32" s="50">
        <f>'High Level'!$D43*(1-'Net Zero Target Year'!I36)</f>
        <v>0</v>
      </c>
      <c r="H32" s="50">
        <f>'High Level'!$D43*(1-'Net Zero Target Year'!J36)</f>
        <v>0</v>
      </c>
      <c r="I32" s="50">
        <f>'High Level'!$D43*(1-'Net Zero Target Year'!K36)</f>
        <v>0</v>
      </c>
      <c r="J32" s="50">
        <f>'High Level'!$D43*(1-'Net Zero Target Year'!L36)</f>
        <v>0</v>
      </c>
      <c r="K32" s="50">
        <f>'High Level'!$D43*(1-'Net Zero Target Year'!M36)</f>
        <v>0</v>
      </c>
      <c r="L32" s="50">
        <f>'High Level'!$D43*(1-'Net Zero Target Year'!N36)</f>
        <v>0</v>
      </c>
      <c r="M32" s="50">
        <f>'High Level'!$D43*(1-'Net Zero Target Year'!O36)</f>
        <v>0</v>
      </c>
      <c r="N32" s="50">
        <f>'High Level'!$D43*(1-'Net Zero Target Year'!P36)</f>
        <v>0</v>
      </c>
      <c r="O32" s="50">
        <f>'High Level'!$D43*(1-'Net Zero Target Year'!Q36)</f>
        <v>0</v>
      </c>
      <c r="P32" s="50">
        <f>'High Level'!$D43*(1-'Net Zero Target Year'!R36)</f>
        <v>0</v>
      </c>
      <c r="Q32" s="50">
        <f>'High Level'!$D43*(1-'Net Zero Target Year'!S36)</f>
        <v>0</v>
      </c>
      <c r="R32" s="50">
        <f>'High Level'!$D43*(1-'Net Zero Target Year'!T36)</f>
        <v>0</v>
      </c>
      <c r="S32" s="50">
        <f>'High Level'!$D43*(1-'Net Zero Target Year'!U36)</f>
        <v>0</v>
      </c>
      <c r="T32" s="50">
        <f>'High Level'!$D43*(1-'Net Zero Target Year'!V36)</f>
        <v>0</v>
      </c>
      <c r="U32" s="50">
        <f>'High Level'!$D43*(1-'Net Zero Target Year'!W36)</f>
        <v>0</v>
      </c>
      <c r="V32" s="50">
        <f>'High Level'!$D43*(1-'Net Zero Target Year'!X36)</f>
        <v>0</v>
      </c>
      <c r="W32" s="50">
        <f>'High Level'!$D43*(1-'Net Zero Target Year'!Y36)</f>
        <v>0</v>
      </c>
      <c r="X32" s="50">
        <f>'High Level'!$D43*(1-'Net Zero Target Year'!Z36)</f>
        <v>0</v>
      </c>
      <c r="Y32" s="50">
        <f>'High Level'!$D43*(1-'Net Zero Target Year'!AA36)</f>
        <v>0</v>
      </c>
      <c r="Z32" s="50">
        <f>'High Level'!$D43*(1-'Net Zero Target Year'!AB36)</f>
        <v>0</v>
      </c>
      <c r="AA32" s="50">
        <f>'High Level'!$D43*(1-'Net Zero Target Year'!AC36)</f>
        <v>0</v>
      </c>
      <c r="AB32" s="50">
        <f>'High Level'!$D43*(1-'Net Zero Target Year'!AD36)</f>
        <v>0</v>
      </c>
      <c r="AC32" s="50">
        <f>'High Level'!$D43*(1-'Net Zero Target Year'!AE36)</f>
        <v>0</v>
      </c>
      <c r="AD32" s="50">
        <f>'High Level'!$D43*(1-'Net Zero Target Year'!AF36)</f>
        <v>0</v>
      </c>
      <c r="AE32" s="50">
        <f>'High Level'!$D43*(1-'Net Zero Target Year'!AG36)</f>
        <v>0</v>
      </c>
      <c r="AF32" s="50">
        <f>'High Level'!$D43*(1-'Net Zero Target Year'!AH36)</f>
        <v>0</v>
      </c>
    </row>
    <row r="33" spans="3:32" s="20" customFormat="1" ht="16.5" x14ac:dyDescent="0.45">
      <c r="C33" s="20" t="s">
        <v>712</v>
      </c>
      <c r="D33" s="51">
        <f>SUM(D11:D32)</f>
        <v>0</v>
      </c>
      <c r="E33" s="51">
        <f t="shared" ref="E33:AF33" si="1">SUM(E11:E32)</f>
        <v>0</v>
      </c>
      <c r="F33" s="51">
        <f t="shared" si="1"/>
        <v>0</v>
      </c>
      <c r="G33" s="51">
        <f t="shared" si="1"/>
        <v>0</v>
      </c>
      <c r="H33" s="51">
        <f t="shared" si="1"/>
        <v>0</v>
      </c>
      <c r="I33" s="51">
        <f t="shared" si="1"/>
        <v>0</v>
      </c>
      <c r="J33" s="51">
        <f t="shared" si="1"/>
        <v>0</v>
      </c>
      <c r="K33" s="51">
        <f t="shared" si="1"/>
        <v>0</v>
      </c>
      <c r="L33" s="51">
        <f t="shared" si="1"/>
        <v>0</v>
      </c>
      <c r="M33" s="51">
        <f t="shared" si="1"/>
        <v>0</v>
      </c>
      <c r="N33" s="51">
        <f t="shared" si="1"/>
        <v>0</v>
      </c>
      <c r="O33" s="51">
        <f t="shared" si="1"/>
        <v>0</v>
      </c>
      <c r="P33" s="51">
        <f t="shared" si="1"/>
        <v>0</v>
      </c>
      <c r="Q33" s="51">
        <f t="shared" si="1"/>
        <v>0</v>
      </c>
      <c r="R33" s="51">
        <f t="shared" si="1"/>
        <v>0</v>
      </c>
      <c r="S33" s="51">
        <f t="shared" si="1"/>
        <v>0</v>
      </c>
      <c r="T33" s="51">
        <f t="shared" si="1"/>
        <v>0</v>
      </c>
      <c r="U33" s="51">
        <f t="shared" si="1"/>
        <v>0</v>
      </c>
      <c r="V33" s="51">
        <f t="shared" si="1"/>
        <v>0</v>
      </c>
      <c r="W33" s="51">
        <f t="shared" si="1"/>
        <v>0</v>
      </c>
      <c r="X33" s="51">
        <f t="shared" si="1"/>
        <v>0</v>
      </c>
      <c r="Y33" s="51">
        <f t="shared" si="1"/>
        <v>0</v>
      </c>
      <c r="Z33" s="51">
        <f t="shared" si="1"/>
        <v>0</v>
      </c>
      <c r="AA33" s="51">
        <f t="shared" si="1"/>
        <v>0</v>
      </c>
      <c r="AB33" s="51">
        <f t="shared" si="1"/>
        <v>0</v>
      </c>
      <c r="AC33" s="51">
        <f t="shared" si="1"/>
        <v>0</v>
      </c>
      <c r="AD33" s="51">
        <f t="shared" si="1"/>
        <v>0</v>
      </c>
      <c r="AE33" s="51">
        <f t="shared" si="1"/>
        <v>0</v>
      </c>
      <c r="AF33" s="51">
        <f t="shared" si="1"/>
        <v>0</v>
      </c>
    </row>
    <row r="34" spans="3:32" s="1" customFormat="1" ht="29" x14ac:dyDescent="0.35">
      <c r="C34" s="4" t="s">
        <v>713</v>
      </c>
      <c r="D34" s="69" t="e">
        <f>(D33-$D$33)/$D$33</f>
        <v>#DIV/0!</v>
      </c>
      <c r="E34" s="69" t="e">
        <f t="shared" ref="E34:AF34" si="2">(E33-$D$33)/$D$33</f>
        <v>#DIV/0!</v>
      </c>
      <c r="F34" s="69" t="e">
        <f t="shared" si="2"/>
        <v>#DIV/0!</v>
      </c>
      <c r="G34" s="69" t="e">
        <f t="shared" si="2"/>
        <v>#DIV/0!</v>
      </c>
      <c r="H34" s="69" t="e">
        <f t="shared" si="2"/>
        <v>#DIV/0!</v>
      </c>
      <c r="I34" s="69" t="e">
        <f t="shared" si="2"/>
        <v>#DIV/0!</v>
      </c>
      <c r="J34" s="69" t="e">
        <f t="shared" si="2"/>
        <v>#DIV/0!</v>
      </c>
      <c r="K34" s="69" t="e">
        <f t="shared" si="2"/>
        <v>#DIV/0!</v>
      </c>
      <c r="L34" s="69" t="e">
        <f t="shared" si="2"/>
        <v>#DIV/0!</v>
      </c>
      <c r="M34" s="69" t="e">
        <f t="shared" si="2"/>
        <v>#DIV/0!</v>
      </c>
      <c r="N34" s="69" t="e">
        <f t="shared" si="2"/>
        <v>#DIV/0!</v>
      </c>
      <c r="O34" s="69" t="e">
        <f t="shared" si="2"/>
        <v>#DIV/0!</v>
      </c>
      <c r="P34" s="69" t="e">
        <f t="shared" si="2"/>
        <v>#DIV/0!</v>
      </c>
      <c r="Q34" s="69" t="e">
        <f t="shared" si="2"/>
        <v>#DIV/0!</v>
      </c>
      <c r="R34" s="69" t="e">
        <f t="shared" si="2"/>
        <v>#DIV/0!</v>
      </c>
      <c r="S34" s="69" t="e">
        <f t="shared" si="2"/>
        <v>#DIV/0!</v>
      </c>
      <c r="T34" s="69" t="e">
        <f t="shared" si="2"/>
        <v>#DIV/0!</v>
      </c>
      <c r="U34" s="69" t="e">
        <f t="shared" si="2"/>
        <v>#DIV/0!</v>
      </c>
      <c r="V34" s="69" t="e">
        <f t="shared" si="2"/>
        <v>#DIV/0!</v>
      </c>
      <c r="W34" s="69" t="e">
        <f t="shared" si="2"/>
        <v>#DIV/0!</v>
      </c>
      <c r="X34" s="69" t="e">
        <f t="shared" si="2"/>
        <v>#DIV/0!</v>
      </c>
      <c r="Y34" s="69" t="e">
        <f t="shared" si="2"/>
        <v>#DIV/0!</v>
      </c>
      <c r="Z34" s="69" t="e">
        <f t="shared" si="2"/>
        <v>#DIV/0!</v>
      </c>
      <c r="AA34" s="69" t="e">
        <f t="shared" si="2"/>
        <v>#DIV/0!</v>
      </c>
      <c r="AB34" s="69" t="e">
        <f t="shared" si="2"/>
        <v>#DIV/0!</v>
      </c>
      <c r="AC34" s="69" t="e">
        <f t="shared" si="2"/>
        <v>#DIV/0!</v>
      </c>
      <c r="AD34" s="69" t="e">
        <f t="shared" si="2"/>
        <v>#DIV/0!</v>
      </c>
      <c r="AE34" s="69" t="e">
        <f t="shared" si="2"/>
        <v>#DIV/0!</v>
      </c>
      <c r="AF34" s="69" t="e">
        <f t="shared" si="2"/>
        <v>#DIV/0!</v>
      </c>
    </row>
    <row r="35" spans="3:32" s="1" customFormat="1" x14ac:dyDescent="0.35"/>
    <row r="36" spans="3:32" s="1" customFormat="1" x14ac:dyDescent="0.35">
      <c r="C36" s="64" t="s">
        <v>689</v>
      </c>
      <c r="D36" s="76">
        <f>SUM(D11:D15)</f>
        <v>0</v>
      </c>
      <c r="E36" s="76">
        <f t="shared" ref="E36:AF36" si="3">SUM(E11:E15)</f>
        <v>0</v>
      </c>
      <c r="F36" s="76">
        <f t="shared" si="3"/>
        <v>0</v>
      </c>
      <c r="G36" s="76">
        <f t="shared" si="3"/>
        <v>0</v>
      </c>
      <c r="H36" s="76">
        <f t="shared" si="3"/>
        <v>0</v>
      </c>
      <c r="I36" s="76">
        <f t="shared" si="3"/>
        <v>0</v>
      </c>
      <c r="J36" s="76">
        <f t="shared" si="3"/>
        <v>0</v>
      </c>
      <c r="K36" s="76">
        <f t="shared" si="3"/>
        <v>0</v>
      </c>
      <c r="L36" s="76">
        <f t="shared" si="3"/>
        <v>0</v>
      </c>
      <c r="M36" s="76">
        <f t="shared" si="3"/>
        <v>0</v>
      </c>
      <c r="N36" s="76">
        <f t="shared" si="3"/>
        <v>0</v>
      </c>
      <c r="O36" s="76">
        <f t="shared" si="3"/>
        <v>0</v>
      </c>
      <c r="P36" s="76">
        <f t="shared" si="3"/>
        <v>0</v>
      </c>
      <c r="Q36" s="76">
        <f t="shared" si="3"/>
        <v>0</v>
      </c>
      <c r="R36" s="76">
        <f t="shared" si="3"/>
        <v>0</v>
      </c>
      <c r="S36" s="76">
        <f t="shared" si="3"/>
        <v>0</v>
      </c>
      <c r="T36" s="76">
        <f t="shared" si="3"/>
        <v>0</v>
      </c>
      <c r="U36" s="76">
        <f t="shared" si="3"/>
        <v>0</v>
      </c>
      <c r="V36" s="76">
        <f t="shared" si="3"/>
        <v>0</v>
      </c>
      <c r="W36" s="76">
        <f t="shared" si="3"/>
        <v>0</v>
      </c>
      <c r="X36" s="76">
        <f t="shared" si="3"/>
        <v>0</v>
      </c>
      <c r="Y36" s="76">
        <f t="shared" si="3"/>
        <v>0</v>
      </c>
      <c r="Z36" s="76">
        <f t="shared" si="3"/>
        <v>0</v>
      </c>
      <c r="AA36" s="76">
        <f t="shared" si="3"/>
        <v>0</v>
      </c>
      <c r="AB36" s="76">
        <f t="shared" si="3"/>
        <v>0</v>
      </c>
      <c r="AC36" s="76">
        <f t="shared" si="3"/>
        <v>0</v>
      </c>
      <c r="AD36" s="76">
        <f t="shared" si="3"/>
        <v>0</v>
      </c>
      <c r="AE36" s="76">
        <f t="shared" si="3"/>
        <v>0</v>
      </c>
      <c r="AF36" s="76">
        <f t="shared" si="3"/>
        <v>0</v>
      </c>
    </row>
    <row r="37" spans="3:32" s="1" customFormat="1" x14ac:dyDescent="0.35">
      <c r="C37" s="64" t="s">
        <v>690</v>
      </c>
      <c r="D37" s="76">
        <f>SUM(D16:D18)</f>
        <v>0</v>
      </c>
      <c r="E37" s="76">
        <f t="shared" ref="E37:AF37" si="4">SUM(E16:E18)</f>
        <v>0</v>
      </c>
      <c r="F37" s="76">
        <f t="shared" si="4"/>
        <v>0</v>
      </c>
      <c r="G37" s="76">
        <f t="shared" si="4"/>
        <v>0</v>
      </c>
      <c r="H37" s="76">
        <f t="shared" si="4"/>
        <v>0</v>
      </c>
      <c r="I37" s="76">
        <f t="shared" si="4"/>
        <v>0</v>
      </c>
      <c r="J37" s="76">
        <f t="shared" si="4"/>
        <v>0</v>
      </c>
      <c r="K37" s="76">
        <f t="shared" si="4"/>
        <v>0</v>
      </c>
      <c r="L37" s="76">
        <f t="shared" si="4"/>
        <v>0</v>
      </c>
      <c r="M37" s="76">
        <f t="shared" si="4"/>
        <v>0</v>
      </c>
      <c r="N37" s="76">
        <f t="shared" si="4"/>
        <v>0</v>
      </c>
      <c r="O37" s="76">
        <f t="shared" si="4"/>
        <v>0</v>
      </c>
      <c r="P37" s="76">
        <f t="shared" si="4"/>
        <v>0</v>
      </c>
      <c r="Q37" s="76">
        <f t="shared" si="4"/>
        <v>0</v>
      </c>
      <c r="R37" s="76">
        <f t="shared" si="4"/>
        <v>0</v>
      </c>
      <c r="S37" s="76">
        <f t="shared" si="4"/>
        <v>0</v>
      </c>
      <c r="T37" s="76">
        <f t="shared" si="4"/>
        <v>0</v>
      </c>
      <c r="U37" s="76">
        <f t="shared" si="4"/>
        <v>0</v>
      </c>
      <c r="V37" s="76">
        <f t="shared" si="4"/>
        <v>0</v>
      </c>
      <c r="W37" s="76">
        <f t="shared" si="4"/>
        <v>0</v>
      </c>
      <c r="X37" s="76">
        <f t="shared" si="4"/>
        <v>0</v>
      </c>
      <c r="Y37" s="76">
        <f t="shared" si="4"/>
        <v>0</v>
      </c>
      <c r="Z37" s="76">
        <f t="shared" si="4"/>
        <v>0</v>
      </c>
      <c r="AA37" s="76">
        <f t="shared" si="4"/>
        <v>0</v>
      </c>
      <c r="AB37" s="76">
        <f t="shared" si="4"/>
        <v>0</v>
      </c>
      <c r="AC37" s="76">
        <f t="shared" si="4"/>
        <v>0</v>
      </c>
      <c r="AD37" s="76">
        <f t="shared" si="4"/>
        <v>0</v>
      </c>
      <c r="AE37" s="76">
        <f t="shared" si="4"/>
        <v>0</v>
      </c>
      <c r="AF37" s="76">
        <f t="shared" si="4"/>
        <v>0</v>
      </c>
    </row>
    <row r="38" spans="3:32" s="1" customFormat="1" x14ac:dyDescent="0.35">
      <c r="C38" s="64" t="s">
        <v>691</v>
      </c>
      <c r="D38" s="76">
        <f>SUM(D19:D28)</f>
        <v>0</v>
      </c>
      <c r="E38" s="76">
        <f t="shared" ref="E38:AF38" si="5">SUM(E19:E28)</f>
        <v>0</v>
      </c>
      <c r="F38" s="76">
        <f t="shared" si="5"/>
        <v>0</v>
      </c>
      <c r="G38" s="76">
        <f t="shared" si="5"/>
        <v>0</v>
      </c>
      <c r="H38" s="76">
        <f t="shared" si="5"/>
        <v>0</v>
      </c>
      <c r="I38" s="76">
        <f t="shared" si="5"/>
        <v>0</v>
      </c>
      <c r="J38" s="76">
        <f t="shared" si="5"/>
        <v>0</v>
      </c>
      <c r="K38" s="76">
        <f t="shared" si="5"/>
        <v>0</v>
      </c>
      <c r="L38" s="76">
        <f t="shared" si="5"/>
        <v>0</v>
      </c>
      <c r="M38" s="76">
        <f t="shared" si="5"/>
        <v>0</v>
      </c>
      <c r="N38" s="76">
        <f t="shared" si="5"/>
        <v>0</v>
      </c>
      <c r="O38" s="76">
        <f t="shared" si="5"/>
        <v>0</v>
      </c>
      <c r="P38" s="76">
        <f t="shared" si="5"/>
        <v>0</v>
      </c>
      <c r="Q38" s="76">
        <f t="shared" si="5"/>
        <v>0</v>
      </c>
      <c r="R38" s="76">
        <f t="shared" si="5"/>
        <v>0</v>
      </c>
      <c r="S38" s="76">
        <f t="shared" si="5"/>
        <v>0</v>
      </c>
      <c r="T38" s="76">
        <f t="shared" si="5"/>
        <v>0</v>
      </c>
      <c r="U38" s="76">
        <f t="shared" si="5"/>
        <v>0</v>
      </c>
      <c r="V38" s="76">
        <f t="shared" si="5"/>
        <v>0</v>
      </c>
      <c r="W38" s="76">
        <f t="shared" si="5"/>
        <v>0</v>
      </c>
      <c r="X38" s="76">
        <f t="shared" si="5"/>
        <v>0</v>
      </c>
      <c r="Y38" s="76">
        <f t="shared" si="5"/>
        <v>0</v>
      </c>
      <c r="Z38" s="76">
        <f t="shared" si="5"/>
        <v>0</v>
      </c>
      <c r="AA38" s="76">
        <f t="shared" si="5"/>
        <v>0</v>
      </c>
      <c r="AB38" s="76">
        <f t="shared" si="5"/>
        <v>0</v>
      </c>
      <c r="AC38" s="76">
        <f t="shared" si="5"/>
        <v>0</v>
      </c>
      <c r="AD38" s="76">
        <f t="shared" si="5"/>
        <v>0</v>
      </c>
      <c r="AE38" s="76">
        <f t="shared" si="5"/>
        <v>0</v>
      </c>
      <c r="AF38" s="76">
        <f t="shared" si="5"/>
        <v>0</v>
      </c>
    </row>
    <row r="39" spans="3:32" s="1" customFormat="1" x14ac:dyDescent="0.35"/>
    <row r="40" spans="3:32" s="1" customFormat="1" x14ac:dyDescent="0.35"/>
    <row r="41" spans="3:32" s="1" customFormat="1" x14ac:dyDescent="0.35"/>
    <row r="42" spans="3:32" s="1" customFormat="1" x14ac:dyDescent="0.35"/>
    <row r="43" spans="3:32" s="1" customFormat="1" x14ac:dyDescent="0.35"/>
    <row r="44" spans="3:32" s="1" customFormat="1" x14ac:dyDescent="0.35"/>
    <row r="45" spans="3:32" s="1" customFormat="1" x14ac:dyDescent="0.35"/>
    <row r="46" spans="3:32" s="1" customFormat="1" x14ac:dyDescent="0.35"/>
    <row r="47" spans="3:32" s="1" customFormat="1" x14ac:dyDescent="0.35"/>
    <row r="48" spans="3:32" s="1" customFormat="1" x14ac:dyDescent="0.35"/>
    <row r="49" s="1" customFormat="1" x14ac:dyDescent="0.35"/>
    <row r="50" s="1" customFormat="1" x14ac:dyDescent="0.35"/>
    <row r="51" s="1" customFormat="1" x14ac:dyDescent="0.35"/>
    <row r="52" s="1" customFormat="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s="1" customFormat="1" hidden="1" x14ac:dyDescent="0.35"/>
    <row r="59" s="1" customFormat="1" hidden="1" x14ac:dyDescent="0.35"/>
    <row r="60" s="1" customFormat="1" hidden="1" x14ac:dyDescent="0.35"/>
    <row r="61" s="1" customFormat="1" hidden="1" x14ac:dyDescent="0.35"/>
    <row r="62" s="1" customFormat="1" hidden="1" x14ac:dyDescent="0.35"/>
  </sheetData>
  <mergeCells count="2">
    <mergeCell ref="B3:J7"/>
    <mergeCell ref="AF3:AF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78EB7-C3C2-4A19-ABC5-A1E97AB55340}">
  <sheetPr>
    <tabColor theme="0" tint="-0.34998626667073579"/>
  </sheetPr>
  <dimension ref="A1:AH625"/>
  <sheetViews>
    <sheetView zoomScale="60" zoomScaleNormal="60" workbookViewId="0"/>
  </sheetViews>
  <sheetFormatPr defaultColWidth="0" defaultRowHeight="14.5" zeroHeight="1" x14ac:dyDescent="0.35"/>
  <cols>
    <col min="1" max="1" width="3.1796875" customWidth="1"/>
    <col min="2" max="2" width="6.1796875" bestFit="1" customWidth="1"/>
    <col min="3" max="3" width="2.81640625" bestFit="1" customWidth="1"/>
    <col min="4" max="4" width="16.81640625" customWidth="1"/>
    <col min="5" max="6" width="36.1796875" customWidth="1"/>
    <col min="7" max="7" width="32.81640625" customWidth="1"/>
    <col min="8" max="8" width="42.81640625" customWidth="1"/>
    <col min="9" max="9" width="21.81640625" bestFit="1" customWidth="1"/>
    <col min="10" max="10" width="33.453125" bestFit="1" customWidth="1"/>
    <col min="11" max="11" width="17.54296875" customWidth="1"/>
    <col min="12" max="12" width="36.54296875" bestFit="1" customWidth="1"/>
    <col min="13" max="13" width="12.81640625" customWidth="1"/>
    <col min="14" max="14" width="41.54296875" customWidth="1"/>
    <col min="15" max="20" width="8.81640625" customWidth="1"/>
    <col min="21" max="34" width="0" hidden="1" customWidth="1"/>
    <col min="35" max="16384" width="8.81640625" hidden="1"/>
  </cols>
  <sheetData>
    <row r="1" spans="1:34" s="14" customFormat="1" ht="27" customHeight="1" x14ac:dyDescent="0.55000000000000004">
      <c r="A1" s="15" t="s">
        <v>793</v>
      </c>
    </row>
    <row r="2" spans="1:34" s="1" customFormat="1" x14ac:dyDescent="0.35">
      <c r="E2" s="17">
        <v>3</v>
      </c>
      <c r="F2" s="17"/>
      <c r="G2" s="17">
        <f>E2+1</f>
        <v>4</v>
      </c>
      <c r="H2" s="17">
        <f t="shared" ref="H2:AH2" si="0">G2+1</f>
        <v>5</v>
      </c>
      <c r="I2" s="17">
        <f t="shared" si="0"/>
        <v>6</v>
      </c>
      <c r="J2" s="17">
        <f t="shared" si="0"/>
        <v>7</v>
      </c>
      <c r="K2" s="17">
        <f t="shared" si="0"/>
        <v>8</v>
      </c>
      <c r="L2" s="17">
        <f t="shared" si="0"/>
        <v>9</v>
      </c>
      <c r="M2" s="17">
        <f t="shared" si="0"/>
        <v>10</v>
      </c>
      <c r="N2" s="17">
        <f t="shared" si="0"/>
        <v>11</v>
      </c>
      <c r="O2" s="17">
        <f t="shared" si="0"/>
        <v>12</v>
      </c>
      <c r="P2" s="17">
        <f t="shared" si="0"/>
        <v>13</v>
      </c>
      <c r="Q2" s="17">
        <f t="shared" si="0"/>
        <v>14</v>
      </c>
      <c r="R2" s="17">
        <f t="shared" si="0"/>
        <v>15</v>
      </c>
      <c r="S2" s="17">
        <f t="shared" si="0"/>
        <v>16</v>
      </c>
      <c r="T2" s="17">
        <f t="shared" si="0"/>
        <v>17</v>
      </c>
      <c r="U2" s="17">
        <f t="shared" si="0"/>
        <v>18</v>
      </c>
      <c r="V2" s="17">
        <f t="shared" si="0"/>
        <v>19</v>
      </c>
      <c r="W2" s="17">
        <f t="shared" si="0"/>
        <v>20</v>
      </c>
      <c r="X2" s="17">
        <f t="shared" si="0"/>
        <v>21</v>
      </c>
      <c r="Y2" s="17">
        <f t="shared" si="0"/>
        <v>22</v>
      </c>
      <c r="Z2" s="17">
        <f t="shared" si="0"/>
        <v>23</v>
      </c>
      <c r="AA2" s="17">
        <f t="shared" si="0"/>
        <v>24</v>
      </c>
      <c r="AB2" s="17">
        <f t="shared" si="0"/>
        <v>25</v>
      </c>
      <c r="AC2" s="17">
        <f t="shared" si="0"/>
        <v>26</v>
      </c>
      <c r="AD2" s="17">
        <f t="shared" si="0"/>
        <v>27</v>
      </c>
      <c r="AE2" s="17">
        <f t="shared" si="0"/>
        <v>28</v>
      </c>
      <c r="AF2" s="17">
        <f t="shared" si="0"/>
        <v>29</v>
      </c>
      <c r="AG2" s="17">
        <f t="shared" si="0"/>
        <v>30</v>
      </c>
      <c r="AH2" s="17">
        <f t="shared" si="0"/>
        <v>31</v>
      </c>
    </row>
    <row r="3" spans="1:34" s="1" customFormat="1" ht="14.5" customHeight="1" x14ac:dyDescent="0.35">
      <c r="B3" s="144" t="s">
        <v>804</v>
      </c>
      <c r="C3" s="144"/>
      <c r="D3" s="144"/>
      <c r="E3" s="144"/>
      <c r="F3" s="144"/>
      <c r="G3" s="144"/>
      <c r="H3" s="144"/>
      <c r="I3" s="144"/>
      <c r="J3" s="144"/>
      <c r="K3" s="144"/>
      <c r="L3" s="46"/>
      <c r="M3" s="46"/>
      <c r="N3" s="46"/>
      <c r="O3" s="46"/>
      <c r="P3" s="46"/>
    </row>
    <row r="4" spans="1:34" s="1" customFormat="1" x14ac:dyDescent="0.35">
      <c r="B4" s="144"/>
      <c r="C4" s="144"/>
      <c r="D4" s="144"/>
      <c r="E4" s="144"/>
      <c r="F4" s="144"/>
      <c r="G4" s="144"/>
      <c r="H4" s="144"/>
      <c r="I4" s="144"/>
      <c r="J4" s="144"/>
      <c r="K4" s="144"/>
      <c r="L4" s="57" t="s">
        <v>722</v>
      </c>
      <c r="M4" s="219" t="s">
        <v>723</v>
      </c>
      <c r="N4" s="220"/>
      <c r="O4" s="220"/>
      <c r="P4" s="221"/>
    </row>
    <row r="5" spans="1:34" s="1" customFormat="1" x14ac:dyDescent="0.35">
      <c r="B5" s="144"/>
      <c r="C5" s="144"/>
      <c r="D5" s="144"/>
      <c r="E5" s="144"/>
      <c r="F5" s="144"/>
      <c r="G5" s="144"/>
      <c r="H5" s="144"/>
      <c r="I5" s="144"/>
      <c r="J5" s="144"/>
      <c r="K5" s="144"/>
      <c r="L5" s="58" t="s">
        <v>37</v>
      </c>
      <c r="M5" s="217" t="s">
        <v>724</v>
      </c>
      <c r="N5" s="217"/>
      <c r="O5" s="217"/>
      <c r="P5" s="217"/>
    </row>
    <row r="6" spans="1:34" s="1" customFormat="1" x14ac:dyDescent="0.35">
      <c r="B6" s="144"/>
      <c r="C6" s="144"/>
      <c r="D6" s="144"/>
      <c r="E6" s="144"/>
      <c r="F6" s="144"/>
      <c r="G6" s="144"/>
      <c r="H6" s="144"/>
      <c r="I6" s="144"/>
      <c r="J6" s="144"/>
      <c r="K6" s="144"/>
      <c r="L6" s="58" t="s">
        <v>38</v>
      </c>
      <c r="M6" s="217" t="s">
        <v>725</v>
      </c>
      <c r="N6" s="217"/>
      <c r="O6" s="217"/>
      <c r="P6" s="217"/>
    </row>
    <row r="7" spans="1:34" s="1" customFormat="1" ht="45" customHeight="1" x14ac:dyDescent="0.35">
      <c r="B7" s="144"/>
      <c r="C7" s="144"/>
      <c r="D7" s="144"/>
      <c r="E7" s="144"/>
      <c r="F7" s="144"/>
      <c r="G7" s="144"/>
      <c r="H7" s="144"/>
      <c r="I7" s="144"/>
      <c r="J7" s="144"/>
      <c r="K7" s="144"/>
      <c r="L7" s="58" t="s">
        <v>39</v>
      </c>
      <c r="M7" s="218" t="s">
        <v>726</v>
      </c>
      <c r="N7" s="218"/>
      <c r="O7" s="218"/>
      <c r="P7" s="218"/>
    </row>
    <row r="8" spans="1:34" s="1" customFormat="1" ht="58" customHeight="1" x14ac:dyDescent="0.35">
      <c r="B8" s="144"/>
      <c r="C8" s="144"/>
      <c r="D8" s="144"/>
      <c r="E8" s="144"/>
      <c r="F8" s="144"/>
      <c r="G8" s="144"/>
      <c r="H8" s="144"/>
      <c r="I8" s="144"/>
      <c r="J8" s="144"/>
      <c r="K8" s="144"/>
      <c r="L8" s="58" t="s">
        <v>40</v>
      </c>
      <c r="M8" s="218" t="s">
        <v>727</v>
      </c>
      <c r="N8" s="218"/>
      <c r="O8" s="218"/>
      <c r="P8" s="218"/>
    </row>
    <row r="9" spans="1:34" s="1" customFormat="1" x14ac:dyDescent="0.35"/>
    <row r="10" spans="1:34" s="4" customFormat="1" ht="63" customHeight="1" x14ac:dyDescent="0.35">
      <c r="B10" s="12" t="s">
        <v>4</v>
      </c>
      <c r="C10" s="12" t="s">
        <v>32</v>
      </c>
      <c r="D10" s="12" t="s">
        <v>33</v>
      </c>
      <c r="E10" s="12" t="s">
        <v>34</v>
      </c>
      <c r="F10" s="12" t="s">
        <v>755</v>
      </c>
      <c r="G10" s="12" t="s">
        <v>35</v>
      </c>
      <c r="H10" s="12" t="s">
        <v>36</v>
      </c>
      <c r="I10" s="12" t="s">
        <v>37</v>
      </c>
      <c r="J10" s="12" t="s">
        <v>38</v>
      </c>
      <c r="K10" s="12" t="s">
        <v>39</v>
      </c>
      <c r="L10" s="12" t="s">
        <v>40</v>
      </c>
      <c r="M10" s="12" t="s">
        <v>635</v>
      </c>
      <c r="N10" s="12" t="s">
        <v>636</v>
      </c>
    </row>
    <row r="11" spans="1:34" s="1" customFormat="1" x14ac:dyDescent="0.35">
      <c r="B11" s="10">
        <v>1</v>
      </c>
      <c r="C11" s="10" t="s">
        <v>41</v>
      </c>
      <c r="D11" s="10" t="s">
        <v>42</v>
      </c>
      <c r="E11" s="10" t="s">
        <v>43</v>
      </c>
      <c r="F11" s="10" t="s">
        <v>12</v>
      </c>
      <c r="G11" s="10" t="s">
        <v>44</v>
      </c>
      <c r="H11" s="10" t="s">
        <v>45</v>
      </c>
      <c r="I11" s="11" t="s">
        <v>46</v>
      </c>
      <c r="J11" s="11" t="s">
        <v>47</v>
      </c>
      <c r="K11" s="11" t="s">
        <v>48</v>
      </c>
      <c r="L11" s="11" t="s">
        <v>49</v>
      </c>
      <c r="M11" s="24"/>
      <c r="N11" s="24"/>
    </row>
    <row r="12" spans="1:34" s="1" customFormat="1" x14ac:dyDescent="0.35">
      <c r="B12" s="10">
        <v>1</v>
      </c>
      <c r="C12" s="10" t="s">
        <v>41</v>
      </c>
      <c r="D12" s="10" t="s">
        <v>42</v>
      </c>
      <c r="E12" s="10" t="s">
        <v>43</v>
      </c>
      <c r="F12" s="10" t="s">
        <v>12</v>
      </c>
      <c r="G12" s="10" t="s">
        <v>44</v>
      </c>
      <c r="H12" s="10" t="s">
        <v>50</v>
      </c>
      <c r="I12" s="11" t="s">
        <v>46</v>
      </c>
      <c r="J12" s="11" t="s">
        <v>47</v>
      </c>
      <c r="K12" s="11" t="s">
        <v>48</v>
      </c>
      <c r="L12" s="11" t="s">
        <v>49</v>
      </c>
      <c r="M12" s="24"/>
      <c r="N12" s="24"/>
    </row>
    <row r="13" spans="1:34" s="1" customFormat="1" x14ac:dyDescent="0.35">
      <c r="B13" s="10">
        <v>1</v>
      </c>
      <c r="C13" s="10" t="s">
        <v>41</v>
      </c>
      <c r="D13" s="10" t="s">
        <v>42</v>
      </c>
      <c r="E13" s="10" t="s">
        <v>43</v>
      </c>
      <c r="F13" s="10" t="s">
        <v>12</v>
      </c>
      <c r="G13" s="10" t="s">
        <v>44</v>
      </c>
      <c r="H13" s="10" t="s">
        <v>51</v>
      </c>
      <c r="I13" s="11" t="s">
        <v>46</v>
      </c>
      <c r="J13" s="11" t="s">
        <v>47</v>
      </c>
      <c r="K13" s="11" t="s">
        <v>48</v>
      </c>
      <c r="L13" s="11" t="s">
        <v>52</v>
      </c>
      <c r="M13" s="24"/>
      <c r="N13" s="24"/>
    </row>
    <row r="14" spans="1:34" s="1" customFormat="1" x14ac:dyDescent="0.35">
      <c r="B14" s="10">
        <v>1</v>
      </c>
      <c r="C14" s="10" t="s">
        <v>41</v>
      </c>
      <c r="D14" s="10" t="s">
        <v>42</v>
      </c>
      <c r="E14" s="10" t="s">
        <v>43</v>
      </c>
      <c r="F14" s="10" t="s">
        <v>12</v>
      </c>
      <c r="G14" s="10" t="s">
        <v>44</v>
      </c>
      <c r="H14" s="10" t="s">
        <v>53</v>
      </c>
      <c r="I14" s="11" t="s">
        <v>46</v>
      </c>
      <c r="J14" s="11" t="s">
        <v>47</v>
      </c>
      <c r="K14" s="11" t="s">
        <v>54</v>
      </c>
      <c r="L14" s="11" t="s">
        <v>52</v>
      </c>
      <c r="M14" s="24"/>
      <c r="N14" s="24"/>
    </row>
    <row r="15" spans="1:34" s="1" customFormat="1" x14ac:dyDescent="0.35">
      <c r="B15" s="10">
        <v>1</v>
      </c>
      <c r="C15" s="10" t="s">
        <v>41</v>
      </c>
      <c r="D15" s="10" t="s">
        <v>42</v>
      </c>
      <c r="E15" s="10" t="s">
        <v>43</v>
      </c>
      <c r="F15" s="10" t="s">
        <v>12</v>
      </c>
      <c r="G15" s="10" t="s">
        <v>44</v>
      </c>
      <c r="H15" s="10" t="s">
        <v>55</v>
      </c>
      <c r="I15" s="11" t="s">
        <v>46</v>
      </c>
      <c r="J15" s="11" t="s">
        <v>47</v>
      </c>
      <c r="K15" s="11" t="s">
        <v>54</v>
      </c>
      <c r="L15" s="11" t="s">
        <v>52</v>
      </c>
      <c r="M15" s="24"/>
      <c r="N15" s="24"/>
    </row>
    <row r="16" spans="1:34" s="1" customFormat="1" x14ac:dyDescent="0.35">
      <c r="B16" s="10">
        <v>1</v>
      </c>
      <c r="C16" s="10" t="s">
        <v>41</v>
      </c>
      <c r="D16" s="10" t="s">
        <v>42</v>
      </c>
      <c r="E16" s="10" t="s">
        <v>56</v>
      </c>
      <c r="F16" s="10" t="s">
        <v>9</v>
      </c>
      <c r="G16" s="10" t="s">
        <v>57</v>
      </c>
      <c r="H16" s="10" t="s">
        <v>58</v>
      </c>
      <c r="I16" s="11" t="s">
        <v>46</v>
      </c>
      <c r="J16" s="11" t="s">
        <v>47</v>
      </c>
      <c r="K16" s="11" t="s">
        <v>48</v>
      </c>
      <c r="L16" s="11" t="s">
        <v>52</v>
      </c>
      <c r="M16" s="24"/>
      <c r="N16" s="24"/>
    </row>
    <row r="17" spans="2:14" s="1" customFormat="1" x14ac:dyDescent="0.35">
      <c r="B17" s="10">
        <v>1</v>
      </c>
      <c r="C17" s="10" t="s">
        <v>41</v>
      </c>
      <c r="D17" s="10" t="s">
        <v>42</v>
      </c>
      <c r="E17" s="10" t="s">
        <v>56</v>
      </c>
      <c r="F17" s="10" t="s">
        <v>9</v>
      </c>
      <c r="G17" s="10" t="s">
        <v>57</v>
      </c>
      <c r="H17" s="10" t="s">
        <v>59</v>
      </c>
      <c r="I17" s="11" t="s">
        <v>46</v>
      </c>
      <c r="J17" s="11" t="s">
        <v>47</v>
      </c>
      <c r="K17" s="11" t="s">
        <v>54</v>
      </c>
      <c r="L17" s="11" t="s">
        <v>52</v>
      </c>
      <c r="M17" s="24"/>
      <c r="N17" s="24"/>
    </row>
    <row r="18" spans="2:14" s="1" customFormat="1" x14ac:dyDescent="0.35">
      <c r="B18" s="10">
        <v>1</v>
      </c>
      <c r="C18" s="10" t="s">
        <v>41</v>
      </c>
      <c r="D18" s="10" t="s">
        <v>42</v>
      </c>
      <c r="E18" s="10" t="s">
        <v>56</v>
      </c>
      <c r="F18" s="10" t="s">
        <v>9</v>
      </c>
      <c r="G18" s="10" t="s">
        <v>42</v>
      </c>
      <c r="H18" s="10" t="s">
        <v>60</v>
      </c>
      <c r="I18" s="11" t="s">
        <v>61</v>
      </c>
      <c r="J18" s="11" t="s">
        <v>47</v>
      </c>
      <c r="K18" s="11" t="s">
        <v>48</v>
      </c>
      <c r="L18" s="11" t="s">
        <v>62</v>
      </c>
      <c r="M18" s="24"/>
      <c r="N18" s="24"/>
    </row>
    <row r="19" spans="2:14" s="1" customFormat="1" x14ac:dyDescent="0.35">
      <c r="B19" s="10">
        <v>1</v>
      </c>
      <c r="C19" s="10" t="s">
        <v>41</v>
      </c>
      <c r="D19" s="10" t="s">
        <v>42</v>
      </c>
      <c r="E19" s="10" t="s">
        <v>56</v>
      </c>
      <c r="F19" s="10" t="s">
        <v>9</v>
      </c>
      <c r="G19" s="10" t="s">
        <v>44</v>
      </c>
      <c r="H19" s="10" t="s">
        <v>45</v>
      </c>
      <c r="I19" s="11" t="s">
        <v>46</v>
      </c>
      <c r="J19" s="11" t="s">
        <v>47</v>
      </c>
      <c r="K19" s="11" t="s">
        <v>48</v>
      </c>
      <c r="L19" s="11" t="s">
        <v>49</v>
      </c>
      <c r="M19" s="24"/>
      <c r="N19" s="24"/>
    </row>
    <row r="20" spans="2:14" s="1" customFormat="1" x14ac:dyDescent="0.35">
      <c r="B20" s="10">
        <v>1</v>
      </c>
      <c r="C20" s="10" t="s">
        <v>41</v>
      </c>
      <c r="D20" s="10" t="s">
        <v>42</v>
      </c>
      <c r="E20" s="10" t="s">
        <v>56</v>
      </c>
      <c r="F20" s="10" t="s">
        <v>9</v>
      </c>
      <c r="G20" s="10" t="s">
        <v>44</v>
      </c>
      <c r="H20" s="10" t="s">
        <v>50</v>
      </c>
      <c r="I20" s="11" t="s">
        <v>46</v>
      </c>
      <c r="J20" s="11" t="s">
        <v>47</v>
      </c>
      <c r="K20" s="11" t="s">
        <v>48</v>
      </c>
      <c r="L20" s="11" t="s">
        <v>49</v>
      </c>
      <c r="M20" s="24"/>
      <c r="N20" s="24"/>
    </row>
    <row r="21" spans="2:14" s="1" customFormat="1" x14ac:dyDescent="0.35">
      <c r="B21" s="10">
        <v>1</v>
      </c>
      <c r="C21" s="10" t="s">
        <v>41</v>
      </c>
      <c r="D21" s="10" t="s">
        <v>42</v>
      </c>
      <c r="E21" s="10" t="s">
        <v>56</v>
      </c>
      <c r="F21" s="10" t="s">
        <v>9</v>
      </c>
      <c r="G21" s="10" t="s">
        <v>44</v>
      </c>
      <c r="H21" s="10" t="s">
        <v>51</v>
      </c>
      <c r="I21" s="11" t="s">
        <v>46</v>
      </c>
      <c r="J21" s="11" t="s">
        <v>47</v>
      </c>
      <c r="K21" s="11" t="s">
        <v>48</v>
      </c>
      <c r="L21" s="11" t="s">
        <v>52</v>
      </c>
      <c r="M21" s="24"/>
      <c r="N21" s="24"/>
    </row>
    <row r="22" spans="2:14" s="1" customFormat="1" x14ac:dyDescent="0.35">
      <c r="B22" s="10">
        <v>1</v>
      </c>
      <c r="C22" s="10" t="s">
        <v>41</v>
      </c>
      <c r="D22" s="10" t="s">
        <v>42</v>
      </c>
      <c r="E22" s="10" t="s">
        <v>56</v>
      </c>
      <c r="F22" s="10" t="s">
        <v>9</v>
      </c>
      <c r="G22" s="10" t="s">
        <v>44</v>
      </c>
      <c r="H22" s="10" t="s">
        <v>53</v>
      </c>
      <c r="I22" s="11" t="s">
        <v>46</v>
      </c>
      <c r="J22" s="11" t="s">
        <v>47</v>
      </c>
      <c r="K22" s="11" t="s">
        <v>54</v>
      </c>
      <c r="L22" s="11" t="s">
        <v>52</v>
      </c>
      <c r="M22" s="24"/>
      <c r="N22" s="24"/>
    </row>
    <row r="23" spans="2:14" s="1" customFormat="1" x14ac:dyDescent="0.35">
      <c r="B23" s="10">
        <v>1</v>
      </c>
      <c r="C23" s="10" t="s">
        <v>41</v>
      </c>
      <c r="D23" s="10" t="s">
        <v>42</v>
      </c>
      <c r="E23" s="10" t="s">
        <v>56</v>
      </c>
      <c r="F23" s="10" t="s">
        <v>9</v>
      </c>
      <c r="G23" s="10" t="s">
        <v>44</v>
      </c>
      <c r="H23" s="10" t="s">
        <v>55</v>
      </c>
      <c r="I23" s="11" t="s">
        <v>46</v>
      </c>
      <c r="J23" s="11" t="s">
        <v>47</v>
      </c>
      <c r="K23" s="11" t="s">
        <v>54</v>
      </c>
      <c r="L23" s="11" t="s">
        <v>52</v>
      </c>
      <c r="M23" s="24"/>
      <c r="N23" s="24"/>
    </row>
    <row r="24" spans="2:14" s="1" customFormat="1" x14ac:dyDescent="0.35">
      <c r="B24" s="10">
        <v>1</v>
      </c>
      <c r="C24" s="10" t="s">
        <v>41</v>
      </c>
      <c r="D24" s="10" t="s">
        <v>42</v>
      </c>
      <c r="E24" s="10" t="s">
        <v>56</v>
      </c>
      <c r="F24" s="10" t="s">
        <v>9</v>
      </c>
      <c r="G24" s="10" t="s">
        <v>63</v>
      </c>
      <c r="H24" s="10" t="s">
        <v>64</v>
      </c>
      <c r="I24" s="11" t="s">
        <v>61</v>
      </c>
      <c r="J24" s="11" t="s">
        <v>47</v>
      </c>
      <c r="K24" s="11" t="s">
        <v>54</v>
      </c>
      <c r="L24" s="11" t="s">
        <v>52</v>
      </c>
      <c r="M24" s="24"/>
      <c r="N24" s="24"/>
    </row>
    <row r="25" spans="2:14" s="1" customFormat="1" x14ac:dyDescent="0.35">
      <c r="B25" s="10">
        <v>1</v>
      </c>
      <c r="C25" s="10" t="s">
        <v>41</v>
      </c>
      <c r="D25" s="10" t="s">
        <v>42</v>
      </c>
      <c r="E25" s="10" t="s">
        <v>56</v>
      </c>
      <c r="F25" s="10" t="s">
        <v>9</v>
      </c>
      <c r="G25" s="10" t="s">
        <v>63</v>
      </c>
      <c r="H25" s="10" t="s">
        <v>65</v>
      </c>
      <c r="I25" s="11" t="s">
        <v>61</v>
      </c>
      <c r="J25" s="11" t="s">
        <v>47</v>
      </c>
      <c r="K25" s="11" t="s">
        <v>54</v>
      </c>
      <c r="L25" s="11" t="s">
        <v>52</v>
      </c>
      <c r="M25" s="24"/>
      <c r="N25" s="24"/>
    </row>
    <row r="26" spans="2:14" s="1" customFormat="1" x14ac:dyDescent="0.35">
      <c r="B26" s="10">
        <v>1</v>
      </c>
      <c r="C26" s="10" t="s">
        <v>41</v>
      </c>
      <c r="D26" s="10" t="s">
        <v>42</v>
      </c>
      <c r="E26" s="10" t="s">
        <v>56</v>
      </c>
      <c r="F26" s="10" t="s">
        <v>9</v>
      </c>
      <c r="G26" s="10" t="s">
        <v>63</v>
      </c>
      <c r="H26" s="10" t="s">
        <v>66</v>
      </c>
      <c r="I26" s="11" t="s">
        <v>61</v>
      </c>
      <c r="J26" s="11" t="s">
        <v>47</v>
      </c>
      <c r="K26" s="11" t="s">
        <v>54</v>
      </c>
      <c r="L26" s="11" t="s">
        <v>52</v>
      </c>
      <c r="M26" s="24"/>
      <c r="N26" s="24"/>
    </row>
    <row r="27" spans="2:14" s="1" customFormat="1" x14ac:dyDescent="0.35">
      <c r="B27" s="10">
        <v>1</v>
      </c>
      <c r="C27" s="10" t="s">
        <v>41</v>
      </c>
      <c r="D27" s="10" t="s">
        <v>42</v>
      </c>
      <c r="E27" s="10" t="s">
        <v>56</v>
      </c>
      <c r="F27" s="10" t="s">
        <v>9</v>
      </c>
      <c r="G27" s="10" t="s">
        <v>63</v>
      </c>
      <c r="H27" s="10" t="s">
        <v>67</v>
      </c>
      <c r="I27" s="11" t="s">
        <v>61</v>
      </c>
      <c r="J27" s="11" t="s">
        <v>47</v>
      </c>
      <c r="K27" s="11" t="s">
        <v>54</v>
      </c>
      <c r="L27" s="11" t="s">
        <v>52</v>
      </c>
      <c r="M27" s="24"/>
      <c r="N27" s="24"/>
    </row>
    <row r="28" spans="2:14" s="1" customFormat="1" x14ac:dyDescent="0.35">
      <c r="B28" s="10">
        <v>1</v>
      </c>
      <c r="C28" s="10" t="s">
        <v>41</v>
      </c>
      <c r="D28" s="10" t="s">
        <v>42</v>
      </c>
      <c r="E28" s="10" t="s">
        <v>56</v>
      </c>
      <c r="F28" s="10" t="s">
        <v>9</v>
      </c>
      <c r="G28" s="10" t="s">
        <v>68</v>
      </c>
      <c r="H28" s="10" t="s">
        <v>69</v>
      </c>
      <c r="I28" s="11" t="s">
        <v>61</v>
      </c>
      <c r="J28" s="11" t="s">
        <v>47</v>
      </c>
      <c r="K28" s="11" t="s">
        <v>54</v>
      </c>
      <c r="L28" s="11" t="s">
        <v>52</v>
      </c>
      <c r="M28" s="24"/>
      <c r="N28" s="24"/>
    </row>
    <row r="29" spans="2:14" s="1" customFormat="1" x14ac:dyDescent="0.35">
      <c r="B29" s="10">
        <v>1</v>
      </c>
      <c r="C29" s="10" t="s">
        <v>41</v>
      </c>
      <c r="D29" s="10" t="s">
        <v>42</v>
      </c>
      <c r="E29" s="10" t="s">
        <v>56</v>
      </c>
      <c r="F29" s="10" t="s">
        <v>9</v>
      </c>
      <c r="G29" s="10" t="s">
        <v>70</v>
      </c>
      <c r="H29" s="10" t="s">
        <v>71</v>
      </c>
      <c r="I29" s="11" t="s">
        <v>61</v>
      </c>
      <c r="J29" s="11" t="s">
        <v>47</v>
      </c>
      <c r="K29" s="11" t="s">
        <v>48</v>
      </c>
      <c r="L29" s="11" t="s">
        <v>52</v>
      </c>
      <c r="M29" s="24"/>
      <c r="N29" s="24"/>
    </row>
    <row r="30" spans="2:14" s="1" customFormat="1" x14ac:dyDescent="0.35">
      <c r="B30" s="10">
        <v>1</v>
      </c>
      <c r="C30" s="10" t="s">
        <v>41</v>
      </c>
      <c r="D30" s="10" t="s">
        <v>42</v>
      </c>
      <c r="E30" s="10" t="s">
        <v>56</v>
      </c>
      <c r="F30" s="10" t="s">
        <v>9</v>
      </c>
      <c r="G30" s="10" t="s">
        <v>72</v>
      </c>
      <c r="H30" s="10" t="s">
        <v>73</v>
      </c>
      <c r="I30" s="11" t="s">
        <v>61</v>
      </c>
      <c r="J30" s="11" t="s">
        <v>47</v>
      </c>
      <c r="K30" s="11" t="s">
        <v>48</v>
      </c>
      <c r="L30" s="11" t="s">
        <v>52</v>
      </c>
      <c r="M30" s="24"/>
      <c r="N30" s="24"/>
    </row>
    <row r="31" spans="2:14" s="1" customFormat="1" x14ac:dyDescent="0.35">
      <c r="B31" s="10">
        <v>1</v>
      </c>
      <c r="C31" s="10" t="s">
        <v>41</v>
      </c>
      <c r="D31" s="10" t="s">
        <v>42</v>
      </c>
      <c r="E31" s="10" t="s">
        <v>56</v>
      </c>
      <c r="F31" s="10" t="s">
        <v>9</v>
      </c>
      <c r="G31" s="10" t="s">
        <v>74</v>
      </c>
      <c r="H31" s="10" t="s">
        <v>75</v>
      </c>
      <c r="I31" s="11" t="s">
        <v>61</v>
      </c>
      <c r="J31" s="11" t="s">
        <v>47</v>
      </c>
      <c r="K31" s="11" t="s">
        <v>48</v>
      </c>
      <c r="L31" s="11" t="s">
        <v>52</v>
      </c>
      <c r="M31" s="24"/>
      <c r="N31" s="24"/>
    </row>
    <row r="32" spans="2:14" s="1" customFormat="1" x14ac:dyDescent="0.35">
      <c r="B32" s="10">
        <v>1</v>
      </c>
      <c r="C32" s="10" t="s">
        <v>41</v>
      </c>
      <c r="D32" s="10" t="s">
        <v>42</v>
      </c>
      <c r="E32" s="10" t="s">
        <v>56</v>
      </c>
      <c r="F32" s="10" t="s">
        <v>9</v>
      </c>
      <c r="G32" s="10" t="s">
        <v>76</v>
      </c>
      <c r="H32" s="10" t="s">
        <v>77</v>
      </c>
      <c r="I32" s="11" t="s">
        <v>61</v>
      </c>
      <c r="J32" s="11" t="s">
        <v>47</v>
      </c>
      <c r="K32" s="11" t="s">
        <v>54</v>
      </c>
      <c r="L32" s="11" t="s">
        <v>52</v>
      </c>
      <c r="M32" s="24"/>
      <c r="N32" s="24"/>
    </row>
    <row r="33" spans="2:14" s="1" customFormat="1" x14ac:dyDescent="0.35">
      <c r="B33" s="10">
        <v>1</v>
      </c>
      <c r="C33" s="10" t="s">
        <v>41</v>
      </c>
      <c r="D33" s="10" t="s">
        <v>42</v>
      </c>
      <c r="E33" s="10" t="s">
        <v>56</v>
      </c>
      <c r="F33" s="10" t="s">
        <v>9</v>
      </c>
      <c r="G33" s="10" t="s">
        <v>76</v>
      </c>
      <c r="H33" s="10" t="s">
        <v>78</v>
      </c>
      <c r="I33" s="11" t="s">
        <v>61</v>
      </c>
      <c r="J33" s="11" t="s">
        <v>47</v>
      </c>
      <c r="K33" s="11" t="s">
        <v>54</v>
      </c>
      <c r="L33" s="11" t="s">
        <v>52</v>
      </c>
      <c r="M33" s="24"/>
      <c r="N33" s="24"/>
    </row>
    <row r="34" spans="2:14" s="1" customFormat="1" x14ac:dyDescent="0.35">
      <c r="B34" s="10">
        <v>1</v>
      </c>
      <c r="C34" s="10" t="s">
        <v>41</v>
      </c>
      <c r="D34" s="10" t="s">
        <v>42</v>
      </c>
      <c r="E34" s="10" t="s">
        <v>56</v>
      </c>
      <c r="F34" s="10" t="s">
        <v>9</v>
      </c>
      <c r="G34" s="10" t="s">
        <v>76</v>
      </c>
      <c r="H34" s="10" t="s">
        <v>79</v>
      </c>
      <c r="I34" s="11" t="s">
        <v>61</v>
      </c>
      <c r="J34" s="11" t="s">
        <v>47</v>
      </c>
      <c r="K34" s="11" t="s">
        <v>54</v>
      </c>
      <c r="L34" s="11" t="s">
        <v>52</v>
      </c>
      <c r="M34" s="24"/>
      <c r="N34" s="24"/>
    </row>
    <row r="35" spans="2:14" s="1" customFormat="1" x14ac:dyDescent="0.35">
      <c r="B35" s="10">
        <v>1</v>
      </c>
      <c r="C35" s="10" t="s">
        <v>41</v>
      </c>
      <c r="D35" s="10" t="s">
        <v>42</v>
      </c>
      <c r="E35" s="10" t="s">
        <v>56</v>
      </c>
      <c r="F35" s="10" t="s">
        <v>9</v>
      </c>
      <c r="G35" s="10" t="s">
        <v>76</v>
      </c>
      <c r="H35" s="10" t="s">
        <v>80</v>
      </c>
      <c r="I35" s="11" t="s">
        <v>61</v>
      </c>
      <c r="J35" s="11" t="s">
        <v>47</v>
      </c>
      <c r="K35" s="11" t="s">
        <v>54</v>
      </c>
      <c r="L35" s="11" t="s">
        <v>52</v>
      </c>
      <c r="M35" s="24"/>
      <c r="N35" s="24"/>
    </row>
    <row r="36" spans="2:14" s="1" customFormat="1" x14ac:dyDescent="0.35">
      <c r="B36" s="10">
        <v>1</v>
      </c>
      <c r="C36" s="10" t="s">
        <v>41</v>
      </c>
      <c r="D36" s="10" t="s">
        <v>42</v>
      </c>
      <c r="E36" s="10" t="s">
        <v>56</v>
      </c>
      <c r="F36" s="10" t="s">
        <v>9</v>
      </c>
      <c r="G36" s="10" t="s">
        <v>76</v>
      </c>
      <c r="H36" s="10" t="s">
        <v>81</v>
      </c>
      <c r="I36" s="11" t="s">
        <v>61</v>
      </c>
      <c r="J36" s="11" t="s">
        <v>47</v>
      </c>
      <c r="K36" s="11" t="s">
        <v>54</v>
      </c>
      <c r="L36" s="11" t="s">
        <v>52</v>
      </c>
      <c r="M36" s="24"/>
      <c r="N36" s="24"/>
    </row>
    <row r="37" spans="2:14" s="1" customFormat="1" x14ac:dyDescent="0.35">
      <c r="B37" s="10">
        <v>1</v>
      </c>
      <c r="C37" s="10" t="s">
        <v>41</v>
      </c>
      <c r="D37" s="10" t="s">
        <v>42</v>
      </c>
      <c r="E37" s="10" t="s">
        <v>56</v>
      </c>
      <c r="F37" s="10" t="s">
        <v>9</v>
      </c>
      <c r="G37" s="10" t="s">
        <v>82</v>
      </c>
      <c r="H37" s="10" t="s">
        <v>83</v>
      </c>
      <c r="I37" s="11" t="s">
        <v>46</v>
      </c>
      <c r="J37" s="11" t="s">
        <v>47</v>
      </c>
      <c r="K37" s="11" t="s">
        <v>54</v>
      </c>
      <c r="L37" s="11" t="s">
        <v>52</v>
      </c>
      <c r="M37" s="24"/>
      <c r="N37" s="24"/>
    </row>
    <row r="38" spans="2:14" s="1" customFormat="1" x14ac:dyDescent="0.35">
      <c r="B38" s="10">
        <v>1</v>
      </c>
      <c r="C38" s="10" t="s">
        <v>41</v>
      </c>
      <c r="D38" s="10" t="s">
        <v>42</v>
      </c>
      <c r="E38" s="10" t="s">
        <v>56</v>
      </c>
      <c r="F38" s="10" t="s">
        <v>9</v>
      </c>
      <c r="G38" s="10" t="s">
        <v>84</v>
      </c>
      <c r="H38" s="10" t="s">
        <v>83</v>
      </c>
      <c r="I38" s="11" t="s">
        <v>46</v>
      </c>
      <c r="J38" s="11" t="s">
        <v>47</v>
      </c>
      <c r="K38" s="11" t="s">
        <v>54</v>
      </c>
      <c r="L38" s="11" t="s">
        <v>52</v>
      </c>
      <c r="M38" s="24"/>
      <c r="N38" s="24"/>
    </row>
    <row r="39" spans="2:14" s="1" customFormat="1" x14ac:dyDescent="0.35">
      <c r="B39" s="10">
        <v>1</v>
      </c>
      <c r="C39" s="10" t="s">
        <v>41</v>
      </c>
      <c r="D39" s="10" t="s">
        <v>42</v>
      </c>
      <c r="E39" s="10" t="s">
        <v>56</v>
      </c>
      <c r="F39" s="10" t="s">
        <v>9</v>
      </c>
      <c r="G39" s="10" t="s">
        <v>84</v>
      </c>
      <c r="H39" s="10" t="s">
        <v>85</v>
      </c>
      <c r="I39" s="11" t="s">
        <v>46</v>
      </c>
      <c r="J39" s="11" t="s">
        <v>47</v>
      </c>
      <c r="K39" s="11" t="s">
        <v>54</v>
      </c>
      <c r="L39" s="11" t="s">
        <v>52</v>
      </c>
      <c r="M39" s="24"/>
      <c r="N39" s="24"/>
    </row>
    <row r="40" spans="2:14" s="1" customFormat="1" x14ac:dyDescent="0.35">
      <c r="B40" s="10">
        <v>1</v>
      </c>
      <c r="C40" s="10" t="s">
        <v>41</v>
      </c>
      <c r="D40" s="10" t="s">
        <v>42</v>
      </c>
      <c r="E40" s="10" t="s">
        <v>56</v>
      </c>
      <c r="F40" s="10" t="s">
        <v>9</v>
      </c>
      <c r="G40" s="10" t="s">
        <v>84</v>
      </c>
      <c r="H40" s="10" t="s">
        <v>86</v>
      </c>
      <c r="I40" s="11" t="s">
        <v>46</v>
      </c>
      <c r="J40" s="11" t="s">
        <v>47</v>
      </c>
      <c r="K40" s="11" t="s">
        <v>54</v>
      </c>
      <c r="L40" s="11" t="s">
        <v>52</v>
      </c>
      <c r="M40" s="24"/>
      <c r="N40" s="24"/>
    </row>
    <row r="41" spans="2:14" s="1" customFormat="1" x14ac:dyDescent="0.35">
      <c r="B41" s="10">
        <v>1</v>
      </c>
      <c r="C41" s="10" t="s">
        <v>41</v>
      </c>
      <c r="D41" s="10" t="s">
        <v>42</v>
      </c>
      <c r="E41" s="10" t="s">
        <v>56</v>
      </c>
      <c r="F41" s="10" t="s">
        <v>9</v>
      </c>
      <c r="G41" s="10" t="s">
        <v>87</v>
      </c>
      <c r="H41" s="10" t="s">
        <v>87</v>
      </c>
      <c r="I41" s="11" t="s">
        <v>46</v>
      </c>
      <c r="J41" s="11" t="s">
        <v>47</v>
      </c>
      <c r="K41" s="11" t="s">
        <v>88</v>
      </c>
      <c r="L41" s="11" t="s">
        <v>49</v>
      </c>
      <c r="M41" s="24"/>
      <c r="N41" s="24"/>
    </row>
    <row r="42" spans="2:14" s="1" customFormat="1" x14ac:dyDescent="0.35">
      <c r="B42" s="10">
        <v>2</v>
      </c>
      <c r="C42" s="10" t="s">
        <v>41</v>
      </c>
      <c r="D42" s="10" t="s">
        <v>42</v>
      </c>
      <c r="E42" s="10" t="s">
        <v>56</v>
      </c>
      <c r="F42" s="10" t="s">
        <v>9</v>
      </c>
      <c r="G42" s="10" t="s">
        <v>209</v>
      </c>
      <c r="H42" s="10" t="s">
        <v>756</v>
      </c>
      <c r="I42" s="11" t="s">
        <v>46</v>
      </c>
      <c r="J42" s="11" t="s">
        <v>47</v>
      </c>
      <c r="K42" s="11" t="s">
        <v>139</v>
      </c>
      <c r="L42" s="11" t="s">
        <v>62</v>
      </c>
      <c r="M42" s="24"/>
      <c r="N42" s="24"/>
    </row>
    <row r="43" spans="2:14" s="1" customFormat="1" x14ac:dyDescent="0.35">
      <c r="B43" s="10">
        <v>3</v>
      </c>
      <c r="C43" s="10" t="s">
        <v>41</v>
      </c>
      <c r="D43" s="10" t="s">
        <v>42</v>
      </c>
      <c r="E43" s="10" t="s">
        <v>56</v>
      </c>
      <c r="F43" s="10" t="s">
        <v>9</v>
      </c>
      <c r="G43" s="10" t="s">
        <v>209</v>
      </c>
      <c r="H43" s="10" t="s">
        <v>757</v>
      </c>
      <c r="I43" s="11" t="s">
        <v>46</v>
      </c>
      <c r="J43" s="11" t="s">
        <v>47</v>
      </c>
      <c r="K43" s="11" t="s">
        <v>139</v>
      </c>
      <c r="L43" s="11" t="s">
        <v>62</v>
      </c>
      <c r="M43" s="24"/>
      <c r="N43" s="24"/>
    </row>
    <row r="44" spans="2:14" s="1" customFormat="1" x14ac:dyDescent="0.35">
      <c r="B44" s="10">
        <v>4</v>
      </c>
      <c r="C44" s="10" t="s">
        <v>41</v>
      </c>
      <c r="D44" s="10" t="s">
        <v>42</v>
      </c>
      <c r="E44" s="10" t="s">
        <v>56</v>
      </c>
      <c r="F44" s="10" t="s">
        <v>9</v>
      </c>
      <c r="G44" s="10" t="s">
        <v>209</v>
      </c>
      <c r="H44" s="10" t="s">
        <v>758</v>
      </c>
      <c r="I44" s="11" t="s">
        <v>46</v>
      </c>
      <c r="J44" s="11" t="s">
        <v>47</v>
      </c>
      <c r="K44" s="11" t="s">
        <v>139</v>
      </c>
      <c r="L44" s="11" t="s">
        <v>62</v>
      </c>
      <c r="M44" s="24"/>
      <c r="N44" s="24"/>
    </row>
    <row r="45" spans="2:14" s="1" customFormat="1" ht="29" x14ac:dyDescent="0.35">
      <c r="B45" s="10">
        <v>5</v>
      </c>
      <c r="C45" s="10" t="s">
        <v>41</v>
      </c>
      <c r="D45" s="10" t="s">
        <v>42</v>
      </c>
      <c r="E45" s="10" t="s">
        <v>56</v>
      </c>
      <c r="F45" s="10" t="s">
        <v>9</v>
      </c>
      <c r="G45" s="10" t="s">
        <v>209</v>
      </c>
      <c r="H45" s="10" t="s">
        <v>759</v>
      </c>
      <c r="I45" s="11" t="s">
        <v>46</v>
      </c>
      <c r="J45" s="11" t="s">
        <v>47</v>
      </c>
      <c r="K45" s="11" t="s">
        <v>48</v>
      </c>
      <c r="L45" s="11" t="s">
        <v>52</v>
      </c>
      <c r="M45" s="24"/>
      <c r="N45" s="24"/>
    </row>
    <row r="46" spans="2:14" s="1" customFormat="1" ht="29" x14ac:dyDescent="0.35">
      <c r="B46" s="10">
        <v>6</v>
      </c>
      <c r="C46" s="10" t="s">
        <v>41</v>
      </c>
      <c r="D46" s="10" t="s">
        <v>42</v>
      </c>
      <c r="E46" s="10" t="s">
        <v>56</v>
      </c>
      <c r="F46" s="10" t="s">
        <v>9</v>
      </c>
      <c r="G46" s="10" t="s">
        <v>209</v>
      </c>
      <c r="H46" s="10" t="s">
        <v>760</v>
      </c>
      <c r="I46" s="11" t="s">
        <v>46</v>
      </c>
      <c r="J46" s="11" t="s">
        <v>47</v>
      </c>
      <c r="K46" s="11" t="s">
        <v>139</v>
      </c>
      <c r="L46" s="11" t="s">
        <v>62</v>
      </c>
      <c r="M46" s="24"/>
      <c r="N46" s="24"/>
    </row>
    <row r="47" spans="2:14" s="1" customFormat="1" x14ac:dyDescent="0.35">
      <c r="B47" s="10">
        <v>7</v>
      </c>
      <c r="C47" s="10" t="s">
        <v>41</v>
      </c>
      <c r="D47" s="10" t="s">
        <v>42</v>
      </c>
      <c r="E47" s="10" t="s">
        <v>56</v>
      </c>
      <c r="F47" s="10" t="s">
        <v>9</v>
      </c>
      <c r="G47" s="10" t="s">
        <v>209</v>
      </c>
      <c r="H47" s="10" t="s">
        <v>761</v>
      </c>
      <c r="I47" s="11" t="s">
        <v>46</v>
      </c>
      <c r="J47" s="11" t="s">
        <v>47</v>
      </c>
      <c r="K47" s="11" t="s">
        <v>139</v>
      </c>
      <c r="L47" s="11" t="s">
        <v>62</v>
      </c>
      <c r="M47" s="24"/>
      <c r="N47" s="24"/>
    </row>
    <row r="48" spans="2:14" s="1" customFormat="1" x14ac:dyDescent="0.35">
      <c r="B48" s="10">
        <v>8</v>
      </c>
      <c r="C48" s="10" t="s">
        <v>41</v>
      </c>
      <c r="D48" s="10" t="s">
        <v>42</v>
      </c>
      <c r="E48" s="10" t="s">
        <v>56</v>
      </c>
      <c r="F48" s="10" t="s">
        <v>9</v>
      </c>
      <c r="G48" s="10" t="s">
        <v>209</v>
      </c>
      <c r="H48" s="10" t="s">
        <v>762</v>
      </c>
      <c r="I48" s="11" t="s">
        <v>46</v>
      </c>
      <c r="J48" s="11" t="s">
        <v>47</v>
      </c>
      <c r="K48" s="11" t="s">
        <v>48</v>
      </c>
      <c r="L48" s="11" t="s">
        <v>52</v>
      </c>
      <c r="M48" s="24"/>
      <c r="N48" s="24"/>
    </row>
    <row r="49" spans="2:14" s="1" customFormat="1" x14ac:dyDescent="0.35">
      <c r="B49" s="10">
        <v>9</v>
      </c>
      <c r="C49" s="10" t="s">
        <v>41</v>
      </c>
      <c r="D49" s="10" t="s">
        <v>42</v>
      </c>
      <c r="E49" s="10" t="s">
        <v>56</v>
      </c>
      <c r="F49" s="10" t="s">
        <v>9</v>
      </c>
      <c r="G49" s="10" t="s">
        <v>209</v>
      </c>
      <c r="H49" s="10" t="s">
        <v>763</v>
      </c>
      <c r="I49" s="11" t="s">
        <v>46</v>
      </c>
      <c r="J49" s="11" t="s">
        <v>47</v>
      </c>
      <c r="K49" s="11" t="s">
        <v>88</v>
      </c>
      <c r="L49" s="11" t="s">
        <v>62</v>
      </c>
      <c r="M49" s="24"/>
      <c r="N49" s="24"/>
    </row>
    <row r="50" spans="2:14" s="1" customFormat="1" x14ac:dyDescent="0.35">
      <c r="B50" s="10">
        <v>10</v>
      </c>
      <c r="C50" s="10" t="s">
        <v>41</v>
      </c>
      <c r="D50" s="10" t="s">
        <v>42</v>
      </c>
      <c r="E50" s="10" t="s">
        <v>56</v>
      </c>
      <c r="F50" s="10" t="s">
        <v>9</v>
      </c>
      <c r="G50" s="10" t="s">
        <v>209</v>
      </c>
      <c r="H50" s="10" t="s">
        <v>764</v>
      </c>
      <c r="I50" s="11" t="s">
        <v>46</v>
      </c>
      <c r="J50" s="11" t="s">
        <v>47</v>
      </c>
      <c r="K50" s="11" t="s">
        <v>139</v>
      </c>
      <c r="L50" s="11" t="s">
        <v>62</v>
      </c>
      <c r="M50" s="24"/>
      <c r="N50" s="24"/>
    </row>
    <row r="51" spans="2:14" s="1" customFormat="1" x14ac:dyDescent="0.35">
      <c r="B51" s="10">
        <v>11</v>
      </c>
      <c r="C51" s="10" t="s">
        <v>41</v>
      </c>
      <c r="D51" s="10" t="s">
        <v>42</v>
      </c>
      <c r="E51" s="10" t="s">
        <v>56</v>
      </c>
      <c r="F51" s="10" t="s">
        <v>9</v>
      </c>
      <c r="G51" s="10" t="s">
        <v>209</v>
      </c>
      <c r="H51" s="10" t="s">
        <v>765</v>
      </c>
      <c r="I51" s="11" t="s">
        <v>46</v>
      </c>
      <c r="J51" s="11" t="s">
        <v>47</v>
      </c>
      <c r="K51" s="11" t="s">
        <v>139</v>
      </c>
      <c r="L51" s="11" t="s">
        <v>62</v>
      </c>
      <c r="M51" s="24"/>
      <c r="N51" s="24"/>
    </row>
    <row r="52" spans="2:14" s="1" customFormat="1" ht="29" x14ac:dyDescent="0.35">
      <c r="B52" s="10">
        <v>12</v>
      </c>
      <c r="C52" s="10" t="s">
        <v>41</v>
      </c>
      <c r="D52" s="10" t="s">
        <v>42</v>
      </c>
      <c r="E52" s="10" t="s">
        <v>56</v>
      </c>
      <c r="F52" s="10" t="s">
        <v>9</v>
      </c>
      <c r="G52" s="10" t="s">
        <v>209</v>
      </c>
      <c r="H52" s="10" t="s">
        <v>766</v>
      </c>
      <c r="I52" s="11" t="s">
        <v>46</v>
      </c>
      <c r="J52" s="11" t="s">
        <v>47</v>
      </c>
      <c r="K52" s="11" t="s">
        <v>139</v>
      </c>
      <c r="L52" s="11" t="s">
        <v>62</v>
      </c>
      <c r="M52" s="24"/>
      <c r="N52" s="24"/>
    </row>
    <row r="53" spans="2:14" s="1" customFormat="1" x14ac:dyDescent="0.35">
      <c r="B53" s="10">
        <v>13</v>
      </c>
      <c r="C53" s="10" t="s">
        <v>41</v>
      </c>
      <c r="D53" s="10" t="s">
        <v>42</v>
      </c>
      <c r="E53" s="10" t="s">
        <v>56</v>
      </c>
      <c r="F53" s="10" t="s">
        <v>9</v>
      </c>
      <c r="G53" s="10" t="s">
        <v>209</v>
      </c>
      <c r="H53" s="10" t="s">
        <v>767</v>
      </c>
      <c r="I53" s="11" t="s">
        <v>46</v>
      </c>
      <c r="J53" s="11" t="s">
        <v>47</v>
      </c>
      <c r="K53" s="11" t="s">
        <v>139</v>
      </c>
      <c r="L53" s="11" t="s">
        <v>62</v>
      </c>
      <c r="M53" s="24"/>
      <c r="N53" s="24"/>
    </row>
    <row r="54" spans="2:14" s="1" customFormat="1" ht="29" x14ac:dyDescent="0.35">
      <c r="B54" s="10">
        <v>14</v>
      </c>
      <c r="C54" s="10" t="s">
        <v>41</v>
      </c>
      <c r="D54" s="10" t="s">
        <v>42</v>
      </c>
      <c r="E54" s="10" t="s">
        <v>56</v>
      </c>
      <c r="F54" s="10" t="s">
        <v>9</v>
      </c>
      <c r="G54" s="10" t="s">
        <v>209</v>
      </c>
      <c r="H54" s="10" t="s">
        <v>768</v>
      </c>
      <c r="I54" s="11" t="s">
        <v>46</v>
      </c>
      <c r="J54" s="11" t="s">
        <v>47</v>
      </c>
      <c r="K54" s="11" t="s">
        <v>139</v>
      </c>
      <c r="L54" s="11" t="s">
        <v>62</v>
      </c>
      <c r="M54" s="24"/>
      <c r="N54" s="24"/>
    </row>
    <row r="55" spans="2:14" s="1" customFormat="1" x14ac:dyDescent="0.35">
      <c r="B55" s="10">
        <v>15</v>
      </c>
      <c r="C55" s="10" t="s">
        <v>41</v>
      </c>
      <c r="D55" s="10" t="s">
        <v>42</v>
      </c>
      <c r="E55" s="10" t="s">
        <v>56</v>
      </c>
      <c r="F55" s="10" t="s">
        <v>9</v>
      </c>
      <c r="G55" s="10" t="s">
        <v>209</v>
      </c>
      <c r="H55" s="10" t="s">
        <v>769</v>
      </c>
      <c r="I55" s="11" t="s">
        <v>46</v>
      </c>
      <c r="J55" s="11" t="s">
        <v>47</v>
      </c>
      <c r="K55" s="11" t="s">
        <v>139</v>
      </c>
      <c r="L55" s="11" t="s">
        <v>62</v>
      </c>
      <c r="M55" s="24"/>
      <c r="N55" s="24"/>
    </row>
    <row r="56" spans="2:14" s="1" customFormat="1" x14ac:dyDescent="0.35">
      <c r="B56" s="10">
        <v>16</v>
      </c>
      <c r="C56" s="10" t="s">
        <v>41</v>
      </c>
      <c r="D56" s="10" t="s">
        <v>42</v>
      </c>
      <c r="E56" s="10" t="s">
        <v>56</v>
      </c>
      <c r="F56" s="10" t="s">
        <v>9</v>
      </c>
      <c r="G56" s="10" t="s">
        <v>209</v>
      </c>
      <c r="H56" s="10" t="s">
        <v>770</v>
      </c>
      <c r="I56" s="11" t="s">
        <v>46</v>
      </c>
      <c r="J56" s="11" t="s">
        <v>47</v>
      </c>
      <c r="K56" s="11" t="s">
        <v>88</v>
      </c>
      <c r="L56" s="11" t="s">
        <v>62</v>
      </c>
      <c r="M56" s="24"/>
      <c r="N56" s="24"/>
    </row>
    <row r="57" spans="2:14" s="1" customFormat="1" x14ac:dyDescent="0.35">
      <c r="B57" s="10">
        <v>17</v>
      </c>
      <c r="C57" s="10" t="s">
        <v>41</v>
      </c>
      <c r="D57" s="10" t="s">
        <v>42</v>
      </c>
      <c r="E57" s="10" t="s">
        <v>56</v>
      </c>
      <c r="F57" s="10" t="s">
        <v>9</v>
      </c>
      <c r="G57" s="10" t="s">
        <v>209</v>
      </c>
      <c r="H57" s="10" t="s">
        <v>771</v>
      </c>
      <c r="I57" s="11" t="s">
        <v>46</v>
      </c>
      <c r="J57" s="11" t="s">
        <v>47</v>
      </c>
      <c r="K57" s="11" t="s">
        <v>54</v>
      </c>
      <c r="L57" s="11" t="s">
        <v>52</v>
      </c>
      <c r="M57" s="24"/>
      <c r="N57" s="24"/>
    </row>
    <row r="58" spans="2:14" s="1" customFormat="1" x14ac:dyDescent="0.35">
      <c r="B58" s="10">
        <v>18</v>
      </c>
      <c r="C58" s="10" t="s">
        <v>41</v>
      </c>
      <c r="D58" s="10" t="s">
        <v>42</v>
      </c>
      <c r="E58" s="10" t="s">
        <v>56</v>
      </c>
      <c r="F58" s="10" t="s">
        <v>9</v>
      </c>
      <c r="G58" s="10" t="s">
        <v>209</v>
      </c>
      <c r="H58" s="10" t="s">
        <v>772</v>
      </c>
      <c r="I58" s="11" t="s">
        <v>46</v>
      </c>
      <c r="J58" s="11" t="s">
        <v>47</v>
      </c>
      <c r="K58" s="11" t="s">
        <v>54</v>
      </c>
      <c r="L58" s="11" t="s">
        <v>52</v>
      </c>
      <c r="M58" s="24"/>
      <c r="N58" s="24"/>
    </row>
    <row r="59" spans="2:14" s="1" customFormat="1" x14ac:dyDescent="0.35">
      <c r="B59" s="10">
        <v>19</v>
      </c>
      <c r="C59" s="10" t="s">
        <v>41</v>
      </c>
      <c r="D59" s="10" t="s">
        <v>42</v>
      </c>
      <c r="E59" s="10" t="s">
        <v>56</v>
      </c>
      <c r="F59" s="10" t="s">
        <v>9</v>
      </c>
      <c r="G59" s="10" t="s">
        <v>209</v>
      </c>
      <c r="H59" s="10" t="s">
        <v>773</v>
      </c>
      <c r="I59" s="11" t="s">
        <v>46</v>
      </c>
      <c r="J59" s="11" t="s">
        <v>47</v>
      </c>
      <c r="K59" s="11" t="s">
        <v>54</v>
      </c>
      <c r="L59" s="11" t="s">
        <v>52</v>
      </c>
      <c r="M59" s="24"/>
      <c r="N59" s="24"/>
    </row>
    <row r="60" spans="2:14" s="1" customFormat="1" x14ac:dyDescent="0.35">
      <c r="B60" s="10">
        <v>20</v>
      </c>
      <c r="C60" s="10" t="s">
        <v>41</v>
      </c>
      <c r="D60" s="10" t="s">
        <v>42</v>
      </c>
      <c r="E60" s="10" t="s">
        <v>56</v>
      </c>
      <c r="F60" s="10" t="s">
        <v>9</v>
      </c>
      <c r="G60" s="10" t="s">
        <v>209</v>
      </c>
      <c r="H60" s="10" t="s">
        <v>219</v>
      </c>
      <c r="I60" s="11" t="s">
        <v>46</v>
      </c>
      <c r="J60" s="11" t="s">
        <v>47</v>
      </c>
      <c r="K60" s="11" t="s">
        <v>139</v>
      </c>
      <c r="L60" s="11" t="s">
        <v>62</v>
      </c>
      <c r="M60" s="24"/>
      <c r="N60" s="24"/>
    </row>
    <row r="61" spans="2:14" s="1" customFormat="1" ht="29" x14ac:dyDescent="0.35">
      <c r="B61" s="10">
        <v>21</v>
      </c>
      <c r="C61" s="10" t="s">
        <v>41</v>
      </c>
      <c r="D61" s="10" t="s">
        <v>42</v>
      </c>
      <c r="E61" s="10" t="s">
        <v>56</v>
      </c>
      <c r="F61" s="10" t="s">
        <v>9</v>
      </c>
      <c r="G61" s="10" t="s">
        <v>209</v>
      </c>
      <c r="H61" s="10" t="s">
        <v>774</v>
      </c>
      <c r="I61" s="11" t="s">
        <v>46</v>
      </c>
      <c r="J61" s="11" t="s">
        <v>47</v>
      </c>
      <c r="K61" s="11" t="s">
        <v>139</v>
      </c>
      <c r="L61" s="11" t="s">
        <v>62</v>
      </c>
      <c r="M61" s="24"/>
      <c r="N61" s="24"/>
    </row>
    <row r="62" spans="2:14" s="1" customFormat="1" x14ac:dyDescent="0.35">
      <c r="B62" s="10">
        <v>1</v>
      </c>
      <c r="C62" s="10" t="s">
        <v>41</v>
      </c>
      <c r="D62" s="10" t="s">
        <v>42</v>
      </c>
      <c r="E62" s="10" t="s">
        <v>89</v>
      </c>
      <c r="F62" s="10" t="s">
        <v>9</v>
      </c>
      <c r="G62" s="10" t="s">
        <v>44</v>
      </c>
      <c r="H62" s="10" t="s">
        <v>45</v>
      </c>
      <c r="I62" s="11" t="s">
        <v>46</v>
      </c>
      <c r="J62" s="11" t="s">
        <v>47</v>
      </c>
      <c r="K62" s="11" t="s">
        <v>48</v>
      </c>
      <c r="L62" s="11" t="s">
        <v>49</v>
      </c>
      <c r="M62" s="24"/>
      <c r="N62" s="24"/>
    </row>
    <row r="63" spans="2:14" s="1" customFormat="1" x14ac:dyDescent="0.35">
      <c r="B63" s="10">
        <v>1</v>
      </c>
      <c r="C63" s="10" t="s">
        <v>41</v>
      </c>
      <c r="D63" s="10" t="s">
        <v>42</v>
      </c>
      <c r="E63" s="10" t="s">
        <v>89</v>
      </c>
      <c r="F63" s="10" t="s">
        <v>9</v>
      </c>
      <c r="G63" s="10" t="s">
        <v>44</v>
      </c>
      <c r="H63" s="10" t="s">
        <v>50</v>
      </c>
      <c r="I63" s="11" t="s">
        <v>46</v>
      </c>
      <c r="J63" s="11" t="s">
        <v>47</v>
      </c>
      <c r="K63" s="11" t="s">
        <v>48</v>
      </c>
      <c r="L63" s="11" t="s">
        <v>49</v>
      </c>
      <c r="M63" s="24"/>
      <c r="N63" s="24"/>
    </row>
    <row r="64" spans="2:14" s="1" customFormat="1" x14ac:dyDescent="0.35">
      <c r="B64" s="10">
        <v>1</v>
      </c>
      <c r="C64" s="10" t="s">
        <v>41</v>
      </c>
      <c r="D64" s="10" t="s">
        <v>42</v>
      </c>
      <c r="E64" s="10" t="s">
        <v>89</v>
      </c>
      <c r="F64" s="10" t="s">
        <v>9</v>
      </c>
      <c r="G64" s="10" t="s">
        <v>44</v>
      </c>
      <c r="H64" s="10" t="s">
        <v>51</v>
      </c>
      <c r="I64" s="11" t="s">
        <v>46</v>
      </c>
      <c r="J64" s="11" t="s">
        <v>47</v>
      </c>
      <c r="K64" s="11" t="s">
        <v>48</v>
      </c>
      <c r="L64" s="11" t="s">
        <v>52</v>
      </c>
      <c r="M64" s="24"/>
      <c r="N64" s="24"/>
    </row>
    <row r="65" spans="2:14" s="1" customFormat="1" x14ac:dyDescent="0.35">
      <c r="B65" s="10">
        <v>1</v>
      </c>
      <c r="C65" s="10" t="s">
        <v>41</v>
      </c>
      <c r="D65" s="10" t="s">
        <v>42</v>
      </c>
      <c r="E65" s="10" t="s">
        <v>89</v>
      </c>
      <c r="F65" s="10" t="s">
        <v>9</v>
      </c>
      <c r="G65" s="10" t="s">
        <v>44</v>
      </c>
      <c r="H65" s="10" t="s">
        <v>53</v>
      </c>
      <c r="I65" s="11" t="s">
        <v>46</v>
      </c>
      <c r="J65" s="11" t="s">
        <v>47</v>
      </c>
      <c r="K65" s="11" t="s">
        <v>54</v>
      </c>
      <c r="L65" s="11" t="s">
        <v>52</v>
      </c>
      <c r="M65" s="24"/>
      <c r="N65" s="24"/>
    </row>
    <row r="66" spans="2:14" s="1" customFormat="1" x14ac:dyDescent="0.35">
      <c r="B66" s="10">
        <v>1</v>
      </c>
      <c r="C66" s="10" t="s">
        <v>41</v>
      </c>
      <c r="D66" s="10" t="s">
        <v>42</v>
      </c>
      <c r="E66" s="10" t="s">
        <v>89</v>
      </c>
      <c r="F66" s="10" t="s">
        <v>9</v>
      </c>
      <c r="G66" s="10" t="s">
        <v>44</v>
      </c>
      <c r="H66" s="10" t="s">
        <v>55</v>
      </c>
      <c r="I66" s="11" t="s">
        <v>46</v>
      </c>
      <c r="J66" s="11" t="s">
        <v>47</v>
      </c>
      <c r="K66" s="11" t="s">
        <v>54</v>
      </c>
      <c r="L66" s="11" t="s">
        <v>52</v>
      </c>
      <c r="M66" s="24"/>
      <c r="N66" s="24"/>
    </row>
    <row r="67" spans="2:14" s="1" customFormat="1" x14ac:dyDescent="0.35">
      <c r="B67" s="10">
        <v>1</v>
      </c>
      <c r="C67" s="10" t="s">
        <v>41</v>
      </c>
      <c r="D67" s="10" t="s">
        <v>42</v>
      </c>
      <c r="E67" s="10" t="s">
        <v>89</v>
      </c>
      <c r="F67" s="10" t="s">
        <v>9</v>
      </c>
      <c r="G67" s="10" t="s">
        <v>44</v>
      </c>
      <c r="H67" s="10" t="s">
        <v>90</v>
      </c>
      <c r="I67" s="11" t="s">
        <v>46</v>
      </c>
      <c r="J67" s="11" t="s">
        <v>47</v>
      </c>
      <c r="K67" s="11" t="s">
        <v>54</v>
      </c>
      <c r="L67" s="11" t="s">
        <v>52</v>
      </c>
      <c r="M67" s="24"/>
      <c r="N67" s="24"/>
    </row>
    <row r="68" spans="2:14" s="1" customFormat="1" x14ac:dyDescent="0.35">
      <c r="B68" s="10">
        <v>1</v>
      </c>
      <c r="C68" s="10" t="s">
        <v>41</v>
      </c>
      <c r="D68" s="10" t="s">
        <v>42</v>
      </c>
      <c r="E68" s="10" t="s">
        <v>89</v>
      </c>
      <c r="F68" s="10" t="s">
        <v>9</v>
      </c>
      <c r="G68" s="10" t="s">
        <v>44</v>
      </c>
      <c r="H68" s="10" t="s">
        <v>91</v>
      </c>
      <c r="I68" s="11" t="s">
        <v>46</v>
      </c>
      <c r="J68" s="11" t="s">
        <v>47</v>
      </c>
      <c r="K68" s="11" t="s">
        <v>54</v>
      </c>
      <c r="L68" s="11" t="s">
        <v>52</v>
      </c>
      <c r="M68" s="24"/>
      <c r="N68" s="24"/>
    </row>
    <row r="69" spans="2:14" s="1" customFormat="1" x14ac:dyDescent="0.35">
      <c r="B69" s="10">
        <v>1</v>
      </c>
      <c r="C69" s="10" t="s">
        <v>41</v>
      </c>
      <c r="D69" s="10" t="s">
        <v>42</v>
      </c>
      <c r="E69" s="10" t="s">
        <v>92</v>
      </c>
      <c r="F69" s="10" t="s">
        <v>15</v>
      </c>
      <c r="G69" s="10" t="s">
        <v>42</v>
      </c>
      <c r="H69" s="10" t="s">
        <v>93</v>
      </c>
      <c r="I69" s="11" t="s">
        <v>61</v>
      </c>
      <c r="J69" s="11" t="s">
        <v>47</v>
      </c>
      <c r="K69" s="11" t="s">
        <v>88</v>
      </c>
      <c r="L69" s="11" t="s">
        <v>62</v>
      </c>
      <c r="M69" s="24"/>
      <c r="N69" s="24"/>
    </row>
    <row r="70" spans="2:14" s="1" customFormat="1" x14ac:dyDescent="0.35">
      <c r="B70" s="10">
        <v>1</v>
      </c>
      <c r="C70" s="10" t="s">
        <v>41</v>
      </c>
      <c r="D70" s="10" t="s">
        <v>42</v>
      </c>
      <c r="E70" s="10" t="s">
        <v>92</v>
      </c>
      <c r="F70" s="10" t="s">
        <v>15</v>
      </c>
      <c r="G70" s="10" t="s">
        <v>94</v>
      </c>
      <c r="H70" s="10" t="s">
        <v>95</v>
      </c>
      <c r="I70" s="11" t="s">
        <v>61</v>
      </c>
      <c r="J70" s="11" t="s">
        <v>47</v>
      </c>
      <c r="K70" s="11" t="s">
        <v>88</v>
      </c>
      <c r="L70" s="11" t="s">
        <v>62</v>
      </c>
      <c r="M70" s="24"/>
      <c r="N70" s="24"/>
    </row>
    <row r="71" spans="2:14" s="1" customFormat="1" x14ac:dyDescent="0.35">
      <c r="B71" s="10">
        <v>1</v>
      </c>
      <c r="C71" s="10" t="s">
        <v>41</v>
      </c>
      <c r="D71" s="10" t="s">
        <v>42</v>
      </c>
      <c r="E71" s="10" t="s">
        <v>96</v>
      </c>
      <c r="F71" s="10" t="s">
        <v>15</v>
      </c>
      <c r="G71" s="10" t="s">
        <v>57</v>
      </c>
      <c r="H71" s="10" t="s">
        <v>58</v>
      </c>
      <c r="I71" s="11" t="s">
        <v>61</v>
      </c>
      <c r="J71" s="11" t="s">
        <v>47</v>
      </c>
      <c r="K71" s="11" t="s">
        <v>48</v>
      </c>
      <c r="L71" s="11" t="s">
        <v>52</v>
      </c>
      <c r="M71" s="24"/>
      <c r="N71" s="24"/>
    </row>
    <row r="72" spans="2:14" s="1" customFormat="1" x14ac:dyDescent="0.35">
      <c r="B72" s="10">
        <v>1</v>
      </c>
      <c r="C72" s="10" t="s">
        <v>41</v>
      </c>
      <c r="D72" s="10" t="s">
        <v>42</v>
      </c>
      <c r="E72" s="10" t="s">
        <v>96</v>
      </c>
      <c r="F72" s="10" t="s">
        <v>15</v>
      </c>
      <c r="G72" s="10" t="s">
        <v>57</v>
      </c>
      <c r="H72" s="10" t="s">
        <v>59</v>
      </c>
      <c r="I72" s="11" t="s">
        <v>61</v>
      </c>
      <c r="J72" s="11" t="s">
        <v>47</v>
      </c>
      <c r="K72" s="11" t="s">
        <v>54</v>
      </c>
      <c r="L72" s="11" t="s">
        <v>52</v>
      </c>
      <c r="M72" s="24"/>
      <c r="N72" s="24"/>
    </row>
    <row r="73" spans="2:14" s="1" customFormat="1" x14ac:dyDescent="0.35">
      <c r="B73" s="10">
        <v>1</v>
      </c>
      <c r="C73" s="10" t="s">
        <v>41</v>
      </c>
      <c r="D73" s="10" t="s">
        <v>42</v>
      </c>
      <c r="E73" s="10" t="s">
        <v>96</v>
      </c>
      <c r="F73" s="10" t="s">
        <v>15</v>
      </c>
      <c r="G73" s="10" t="s">
        <v>94</v>
      </c>
      <c r="H73" s="10" t="s">
        <v>95</v>
      </c>
      <c r="I73" s="11" t="s">
        <v>61</v>
      </c>
      <c r="J73" s="11" t="s">
        <v>47</v>
      </c>
      <c r="K73" s="11" t="s">
        <v>48</v>
      </c>
      <c r="L73" s="11" t="s">
        <v>62</v>
      </c>
      <c r="M73" s="24"/>
      <c r="N73" s="24"/>
    </row>
    <row r="74" spans="2:14" s="1" customFormat="1" x14ac:dyDescent="0.35">
      <c r="B74" s="10">
        <v>1</v>
      </c>
      <c r="C74" s="10" t="s">
        <v>41</v>
      </c>
      <c r="D74" s="10" t="s">
        <v>42</v>
      </c>
      <c r="E74" s="10" t="s">
        <v>97</v>
      </c>
      <c r="F74" s="10" t="s">
        <v>15</v>
      </c>
      <c r="G74" s="10" t="s">
        <v>94</v>
      </c>
      <c r="H74" s="10" t="s">
        <v>95</v>
      </c>
      <c r="I74" s="11" t="s">
        <v>61</v>
      </c>
      <c r="J74" s="11" t="s">
        <v>47</v>
      </c>
      <c r="K74" s="11" t="s">
        <v>48</v>
      </c>
      <c r="L74" s="11" t="s">
        <v>62</v>
      </c>
      <c r="M74" s="24"/>
      <c r="N74" s="24"/>
    </row>
    <row r="75" spans="2:14" s="1" customFormat="1" x14ac:dyDescent="0.35">
      <c r="B75" s="10">
        <v>1</v>
      </c>
      <c r="C75" s="10" t="s">
        <v>98</v>
      </c>
      <c r="D75" s="10" t="s">
        <v>99</v>
      </c>
      <c r="E75" s="10" t="s">
        <v>100</v>
      </c>
      <c r="F75" s="10" t="s">
        <v>11</v>
      </c>
      <c r="G75" s="10" t="s">
        <v>100</v>
      </c>
      <c r="H75" s="10" t="s">
        <v>101</v>
      </c>
      <c r="I75" s="11" t="s">
        <v>61</v>
      </c>
      <c r="J75" s="11" t="s">
        <v>47</v>
      </c>
      <c r="K75" s="11" t="s">
        <v>88</v>
      </c>
      <c r="L75" s="11" t="s">
        <v>62</v>
      </c>
      <c r="M75" s="24"/>
      <c r="N75" s="24"/>
    </row>
    <row r="76" spans="2:14" s="1" customFormat="1" x14ac:dyDescent="0.35">
      <c r="B76" s="10">
        <v>1</v>
      </c>
      <c r="C76" s="10" t="s">
        <v>98</v>
      </c>
      <c r="D76" s="10" t="s">
        <v>99</v>
      </c>
      <c r="E76" s="10" t="s">
        <v>100</v>
      </c>
      <c r="F76" s="10" t="s">
        <v>11</v>
      </c>
      <c r="G76" s="10" t="s">
        <v>100</v>
      </c>
      <c r="H76" s="10" t="s">
        <v>102</v>
      </c>
      <c r="I76" s="11" t="s">
        <v>61</v>
      </c>
      <c r="J76" s="11" t="s">
        <v>47</v>
      </c>
      <c r="K76" s="11" t="s">
        <v>88</v>
      </c>
      <c r="L76" s="11" t="s">
        <v>62</v>
      </c>
      <c r="M76" s="24"/>
      <c r="N76" s="24"/>
    </row>
    <row r="77" spans="2:14" s="1" customFormat="1" x14ac:dyDescent="0.35">
      <c r="B77" s="10">
        <v>1</v>
      </c>
      <c r="C77" s="10" t="s">
        <v>98</v>
      </c>
      <c r="D77" s="10" t="s">
        <v>99</v>
      </c>
      <c r="E77" s="10" t="s">
        <v>100</v>
      </c>
      <c r="F77" s="10" t="s">
        <v>11</v>
      </c>
      <c r="G77" s="10" t="s">
        <v>100</v>
      </c>
      <c r="H77" s="10" t="s">
        <v>103</v>
      </c>
      <c r="I77" s="11" t="s">
        <v>61</v>
      </c>
      <c r="J77" s="11" t="s">
        <v>47</v>
      </c>
      <c r="K77" s="11" t="s">
        <v>88</v>
      </c>
      <c r="L77" s="11" t="s">
        <v>62</v>
      </c>
      <c r="M77" s="24"/>
      <c r="N77" s="24"/>
    </row>
    <row r="78" spans="2:14" s="1" customFormat="1" x14ac:dyDescent="0.35">
      <c r="B78" s="10">
        <v>1</v>
      </c>
      <c r="C78" s="10" t="s">
        <v>98</v>
      </c>
      <c r="D78" s="10" t="s">
        <v>99</v>
      </c>
      <c r="E78" s="10" t="s">
        <v>104</v>
      </c>
      <c r="F78" s="10" t="s">
        <v>11</v>
      </c>
      <c r="G78" s="10" t="s">
        <v>104</v>
      </c>
      <c r="H78" s="10" t="s">
        <v>102</v>
      </c>
      <c r="I78" s="11" t="s">
        <v>61</v>
      </c>
      <c r="J78" s="11" t="s">
        <v>47</v>
      </c>
      <c r="K78" s="11" t="s">
        <v>88</v>
      </c>
      <c r="L78" s="11" t="s">
        <v>62</v>
      </c>
      <c r="M78" s="24"/>
      <c r="N78" s="24"/>
    </row>
    <row r="79" spans="2:14" s="1" customFormat="1" x14ac:dyDescent="0.35">
      <c r="B79" s="10">
        <v>1</v>
      </c>
      <c r="C79" s="10" t="s">
        <v>98</v>
      </c>
      <c r="D79" s="10" t="s">
        <v>99</v>
      </c>
      <c r="E79" s="10" t="s">
        <v>104</v>
      </c>
      <c r="F79" s="10" t="s">
        <v>11</v>
      </c>
      <c r="G79" s="10" t="s">
        <v>104</v>
      </c>
      <c r="H79" s="10" t="s">
        <v>103</v>
      </c>
      <c r="I79" s="11" t="s">
        <v>61</v>
      </c>
      <c r="J79" s="11" t="s">
        <v>47</v>
      </c>
      <c r="K79" s="11" t="s">
        <v>88</v>
      </c>
      <c r="L79" s="11" t="s">
        <v>62</v>
      </c>
      <c r="M79" s="24"/>
      <c r="N79" s="24"/>
    </row>
    <row r="80" spans="2:14" s="1" customFormat="1" x14ac:dyDescent="0.35">
      <c r="B80" s="10">
        <v>1</v>
      </c>
      <c r="C80" s="10" t="s">
        <v>98</v>
      </c>
      <c r="D80" s="10" t="s">
        <v>99</v>
      </c>
      <c r="E80" s="10" t="s">
        <v>105</v>
      </c>
      <c r="F80" s="10" t="s">
        <v>11</v>
      </c>
      <c r="G80" s="10" t="s">
        <v>105</v>
      </c>
      <c r="H80" s="10" t="s">
        <v>106</v>
      </c>
      <c r="I80" s="11" t="s">
        <v>61</v>
      </c>
      <c r="J80" s="11" t="s">
        <v>47</v>
      </c>
      <c r="K80" s="11" t="s">
        <v>88</v>
      </c>
      <c r="L80" s="11" t="s">
        <v>62</v>
      </c>
      <c r="M80" s="24"/>
      <c r="N80" s="24"/>
    </row>
    <row r="81" spans="2:14" s="1" customFormat="1" x14ac:dyDescent="0.35">
      <c r="B81" s="10">
        <v>1</v>
      </c>
      <c r="C81" s="10" t="s">
        <v>98</v>
      </c>
      <c r="D81" s="10" t="s">
        <v>99</v>
      </c>
      <c r="E81" s="10" t="s">
        <v>105</v>
      </c>
      <c r="F81" s="10" t="s">
        <v>11</v>
      </c>
      <c r="G81" s="10" t="s">
        <v>105</v>
      </c>
      <c r="H81" s="10" t="s">
        <v>102</v>
      </c>
      <c r="I81" s="11" t="s">
        <v>61</v>
      </c>
      <c r="J81" s="11" t="s">
        <v>47</v>
      </c>
      <c r="K81" s="11" t="s">
        <v>88</v>
      </c>
      <c r="L81" s="11" t="s">
        <v>62</v>
      </c>
      <c r="M81" s="24"/>
      <c r="N81" s="24"/>
    </row>
    <row r="82" spans="2:14" s="1" customFormat="1" x14ac:dyDescent="0.35">
      <c r="B82" s="10">
        <v>1</v>
      </c>
      <c r="C82" s="10" t="s">
        <v>98</v>
      </c>
      <c r="D82" s="10" t="s">
        <v>99</v>
      </c>
      <c r="E82" s="10" t="s">
        <v>105</v>
      </c>
      <c r="F82" s="10" t="s">
        <v>11</v>
      </c>
      <c r="G82" s="10" t="s">
        <v>105</v>
      </c>
      <c r="H82" s="10" t="s">
        <v>103</v>
      </c>
      <c r="I82" s="11" t="s">
        <v>61</v>
      </c>
      <c r="J82" s="11" t="s">
        <v>47</v>
      </c>
      <c r="K82" s="11" t="s">
        <v>88</v>
      </c>
      <c r="L82" s="11" t="s">
        <v>62</v>
      </c>
      <c r="M82" s="24"/>
      <c r="N82" s="24"/>
    </row>
    <row r="83" spans="2:14" s="1" customFormat="1" x14ac:dyDescent="0.35">
      <c r="B83" s="10">
        <v>1</v>
      </c>
      <c r="C83" s="10" t="s">
        <v>98</v>
      </c>
      <c r="D83" s="10" t="s">
        <v>99</v>
      </c>
      <c r="E83" s="10" t="s">
        <v>105</v>
      </c>
      <c r="F83" s="10" t="s">
        <v>11</v>
      </c>
      <c r="G83" s="10" t="s">
        <v>105</v>
      </c>
      <c r="H83" s="10" t="s">
        <v>107</v>
      </c>
      <c r="I83" s="11" t="s">
        <v>61</v>
      </c>
      <c r="J83" s="11" t="s">
        <v>47</v>
      </c>
      <c r="K83" s="11" t="s">
        <v>88</v>
      </c>
      <c r="L83" s="11" t="s">
        <v>62</v>
      </c>
      <c r="M83" s="24"/>
      <c r="N83" s="24"/>
    </row>
    <row r="84" spans="2:14" s="1" customFormat="1" x14ac:dyDescent="0.35">
      <c r="B84" s="10">
        <v>1</v>
      </c>
      <c r="C84" s="10" t="s">
        <v>98</v>
      </c>
      <c r="D84" s="10" t="s">
        <v>99</v>
      </c>
      <c r="E84" s="10" t="s">
        <v>105</v>
      </c>
      <c r="F84" s="10" t="s">
        <v>11</v>
      </c>
      <c r="G84" s="10" t="s">
        <v>105</v>
      </c>
      <c r="H84" s="10" t="s">
        <v>108</v>
      </c>
      <c r="I84" s="11" t="s">
        <v>61</v>
      </c>
      <c r="J84" s="11" t="s">
        <v>47</v>
      </c>
      <c r="K84" s="11" t="s">
        <v>88</v>
      </c>
      <c r="L84" s="11" t="s">
        <v>62</v>
      </c>
      <c r="M84" s="24"/>
      <c r="N84" s="24"/>
    </row>
    <row r="85" spans="2:14" s="1" customFormat="1" x14ac:dyDescent="0.35">
      <c r="B85" s="10">
        <v>1</v>
      </c>
      <c r="C85" s="10" t="s">
        <v>98</v>
      </c>
      <c r="D85" s="10" t="s">
        <v>99</v>
      </c>
      <c r="E85" s="10" t="s">
        <v>105</v>
      </c>
      <c r="F85" s="10" t="s">
        <v>11</v>
      </c>
      <c r="G85" s="10" t="s">
        <v>105</v>
      </c>
      <c r="H85" s="10" t="s">
        <v>109</v>
      </c>
      <c r="I85" s="11" t="s">
        <v>61</v>
      </c>
      <c r="J85" s="11" t="s">
        <v>47</v>
      </c>
      <c r="K85" s="11" t="s">
        <v>88</v>
      </c>
      <c r="L85" s="11" t="s">
        <v>62</v>
      </c>
      <c r="M85" s="24"/>
      <c r="N85" s="24"/>
    </row>
    <row r="86" spans="2:14" s="1" customFormat="1" x14ac:dyDescent="0.35">
      <c r="B86" s="10">
        <v>1</v>
      </c>
      <c r="C86" s="10" t="s">
        <v>98</v>
      </c>
      <c r="D86" s="10" t="s">
        <v>99</v>
      </c>
      <c r="E86" s="10" t="s">
        <v>105</v>
      </c>
      <c r="F86" s="10" t="s">
        <v>11</v>
      </c>
      <c r="G86" s="10" t="s">
        <v>105</v>
      </c>
      <c r="H86" s="10" t="s">
        <v>110</v>
      </c>
      <c r="I86" s="11" t="s">
        <v>61</v>
      </c>
      <c r="J86" s="11" t="s">
        <v>47</v>
      </c>
      <c r="K86" s="11" t="s">
        <v>88</v>
      </c>
      <c r="L86" s="11" t="s">
        <v>62</v>
      </c>
      <c r="M86" s="24"/>
      <c r="N86" s="24"/>
    </row>
    <row r="87" spans="2:14" s="1" customFormat="1" x14ac:dyDescent="0.35">
      <c r="B87" s="10">
        <v>1</v>
      </c>
      <c r="C87" s="10" t="s">
        <v>98</v>
      </c>
      <c r="D87" s="10" t="s">
        <v>99</v>
      </c>
      <c r="E87" s="10" t="s">
        <v>105</v>
      </c>
      <c r="F87" s="10" t="s">
        <v>11</v>
      </c>
      <c r="G87" s="10" t="s">
        <v>105</v>
      </c>
      <c r="H87" s="10" t="s">
        <v>111</v>
      </c>
      <c r="I87" s="11" t="s">
        <v>61</v>
      </c>
      <c r="J87" s="11" t="s">
        <v>47</v>
      </c>
      <c r="K87" s="11" t="s">
        <v>88</v>
      </c>
      <c r="L87" s="11" t="s">
        <v>62</v>
      </c>
      <c r="M87" s="24"/>
      <c r="N87" s="24"/>
    </row>
    <row r="88" spans="2:14" s="1" customFormat="1" x14ac:dyDescent="0.35">
      <c r="B88" s="10">
        <v>1</v>
      </c>
      <c r="C88" s="10" t="s">
        <v>98</v>
      </c>
      <c r="D88" s="10" t="s">
        <v>99</v>
      </c>
      <c r="E88" s="10" t="s">
        <v>105</v>
      </c>
      <c r="F88" s="10" t="s">
        <v>11</v>
      </c>
      <c r="G88" s="10" t="s">
        <v>112</v>
      </c>
      <c r="H88" s="10" t="s">
        <v>113</v>
      </c>
      <c r="I88" s="11" t="s">
        <v>61</v>
      </c>
      <c r="J88" s="11" t="s">
        <v>47</v>
      </c>
      <c r="K88" s="11" t="s">
        <v>88</v>
      </c>
      <c r="L88" s="11" t="s">
        <v>62</v>
      </c>
      <c r="M88" s="24"/>
      <c r="N88" s="24"/>
    </row>
    <row r="89" spans="2:14" s="1" customFormat="1" x14ac:dyDescent="0.35">
      <c r="B89" s="10">
        <v>1</v>
      </c>
      <c r="C89" s="10" t="s">
        <v>98</v>
      </c>
      <c r="D89" s="10" t="s">
        <v>99</v>
      </c>
      <c r="E89" s="10" t="s">
        <v>105</v>
      </c>
      <c r="F89" s="10" t="s">
        <v>13</v>
      </c>
      <c r="G89" s="10" t="s">
        <v>114</v>
      </c>
      <c r="H89" s="10" t="s">
        <v>115</v>
      </c>
      <c r="I89" s="11" t="s">
        <v>61</v>
      </c>
      <c r="J89" s="11" t="s">
        <v>47</v>
      </c>
      <c r="K89" s="11" t="s">
        <v>88</v>
      </c>
      <c r="L89" s="11" t="s">
        <v>62</v>
      </c>
      <c r="M89" s="24"/>
      <c r="N89" s="24"/>
    </row>
    <row r="90" spans="2:14" s="1" customFormat="1" x14ac:dyDescent="0.35">
      <c r="B90" s="10">
        <v>1</v>
      </c>
      <c r="C90" s="10" t="s">
        <v>98</v>
      </c>
      <c r="D90" s="10" t="s">
        <v>99</v>
      </c>
      <c r="E90" s="10" t="s">
        <v>105</v>
      </c>
      <c r="F90" s="10" t="s">
        <v>13</v>
      </c>
      <c r="G90" s="10" t="s">
        <v>114</v>
      </c>
      <c r="H90" s="10" t="s">
        <v>116</v>
      </c>
      <c r="I90" s="11" t="s">
        <v>61</v>
      </c>
      <c r="J90" s="11" t="s">
        <v>47</v>
      </c>
      <c r="K90" s="11" t="s">
        <v>88</v>
      </c>
      <c r="L90" s="11" t="s">
        <v>62</v>
      </c>
      <c r="M90" s="24"/>
      <c r="N90" s="24"/>
    </row>
    <row r="91" spans="2:14" s="1" customFormat="1" x14ac:dyDescent="0.35">
      <c r="B91" s="10">
        <v>1</v>
      </c>
      <c r="C91" s="10" t="s">
        <v>117</v>
      </c>
      <c r="D91" s="10" t="s">
        <v>118</v>
      </c>
      <c r="E91" s="10" t="s">
        <v>119</v>
      </c>
      <c r="F91" s="10" t="s">
        <v>10</v>
      </c>
      <c r="G91" s="10" t="s">
        <v>120</v>
      </c>
      <c r="H91" s="10" t="s">
        <v>121</v>
      </c>
      <c r="I91" s="11" t="s">
        <v>46</v>
      </c>
      <c r="J91" s="11" t="s">
        <v>47</v>
      </c>
      <c r="K91" s="11" t="s">
        <v>54</v>
      </c>
      <c r="L91" s="11" t="s">
        <v>52</v>
      </c>
      <c r="M91" s="24"/>
      <c r="N91" s="24"/>
    </row>
    <row r="92" spans="2:14" s="1" customFormat="1" x14ac:dyDescent="0.35">
      <c r="B92" s="10">
        <v>1</v>
      </c>
      <c r="C92" s="10" t="s">
        <v>117</v>
      </c>
      <c r="D92" s="10" t="s">
        <v>118</v>
      </c>
      <c r="E92" s="10" t="s">
        <v>119</v>
      </c>
      <c r="F92" s="10" t="s">
        <v>10</v>
      </c>
      <c r="G92" s="10" t="s">
        <v>120</v>
      </c>
      <c r="H92" s="10" t="s">
        <v>122</v>
      </c>
      <c r="I92" s="11" t="s">
        <v>123</v>
      </c>
      <c r="J92" s="11" t="s">
        <v>47</v>
      </c>
      <c r="K92" s="11" t="s">
        <v>88</v>
      </c>
      <c r="L92" s="11" t="s">
        <v>62</v>
      </c>
      <c r="M92" s="24"/>
      <c r="N92" s="24"/>
    </row>
    <row r="93" spans="2:14" s="1" customFormat="1" x14ac:dyDescent="0.35">
      <c r="B93" s="10">
        <v>1</v>
      </c>
      <c r="C93" s="10" t="s">
        <v>117</v>
      </c>
      <c r="D93" s="10" t="s">
        <v>118</v>
      </c>
      <c r="E93" s="10" t="s">
        <v>119</v>
      </c>
      <c r="F93" s="10" t="s">
        <v>10</v>
      </c>
      <c r="G93" s="10" t="s">
        <v>120</v>
      </c>
      <c r="H93" s="10" t="s">
        <v>124</v>
      </c>
      <c r="I93" s="11" t="s">
        <v>123</v>
      </c>
      <c r="J93" s="11" t="s">
        <v>47</v>
      </c>
      <c r="K93" s="11" t="s">
        <v>88</v>
      </c>
      <c r="L93" s="11" t="s">
        <v>62</v>
      </c>
      <c r="M93" s="24"/>
      <c r="N93" s="24"/>
    </row>
    <row r="94" spans="2:14" s="1" customFormat="1" x14ac:dyDescent="0.35">
      <c r="B94" s="10">
        <v>1</v>
      </c>
      <c r="C94" s="10" t="s">
        <v>117</v>
      </c>
      <c r="D94" s="10" t="s">
        <v>118</v>
      </c>
      <c r="E94" s="10" t="s">
        <v>119</v>
      </c>
      <c r="F94" s="10" t="s">
        <v>10</v>
      </c>
      <c r="G94" s="10" t="s">
        <v>120</v>
      </c>
      <c r="H94" s="10" t="s">
        <v>125</v>
      </c>
      <c r="I94" s="11" t="s">
        <v>46</v>
      </c>
      <c r="J94" s="11" t="s">
        <v>47</v>
      </c>
      <c r="K94" s="11" t="s">
        <v>88</v>
      </c>
      <c r="L94" s="11" t="s">
        <v>62</v>
      </c>
      <c r="M94" s="24"/>
      <c r="N94" s="24"/>
    </row>
    <row r="95" spans="2:14" s="1" customFormat="1" x14ac:dyDescent="0.35">
      <c r="B95" s="10">
        <v>1</v>
      </c>
      <c r="C95" s="10" t="s">
        <v>117</v>
      </c>
      <c r="D95" s="10" t="s">
        <v>118</v>
      </c>
      <c r="E95" s="10" t="s">
        <v>119</v>
      </c>
      <c r="F95" s="10" t="s">
        <v>10</v>
      </c>
      <c r="G95" s="10" t="s">
        <v>120</v>
      </c>
      <c r="H95" s="10" t="s">
        <v>126</v>
      </c>
      <c r="I95" s="11" t="s">
        <v>46</v>
      </c>
      <c r="J95" s="11" t="s">
        <v>47</v>
      </c>
      <c r="K95" s="11" t="s">
        <v>54</v>
      </c>
      <c r="L95" s="11" t="s">
        <v>52</v>
      </c>
      <c r="M95" s="24"/>
      <c r="N95" s="24"/>
    </row>
    <row r="96" spans="2:14" s="1" customFormat="1" x14ac:dyDescent="0.35">
      <c r="B96" s="10">
        <v>1</v>
      </c>
      <c r="C96" s="10" t="s">
        <v>117</v>
      </c>
      <c r="D96" s="10" t="s">
        <v>118</v>
      </c>
      <c r="E96" s="10" t="s">
        <v>119</v>
      </c>
      <c r="F96" s="10" t="s">
        <v>10</v>
      </c>
      <c r="G96" s="10" t="s">
        <v>120</v>
      </c>
      <c r="H96" s="10" t="s">
        <v>127</v>
      </c>
      <c r="I96" s="11" t="s">
        <v>46</v>
      </c>
      <c r="J96" s="11" t="s">
        <v>47</v>
      </c>
      <c r="K96" s="11" t="s">
        <v>54</v>
      </c>
      <c r="L96" s="11" t="s">
        <v>49</v>
      </c>
      <c r="M96" s="24"/>
      <c r="N96" s="24"/>
    </row>
    <row r="97" spans="2:14" s="1" customFormat="1" x14ac:dyDescent="0.35">
      <c r="B97" s="10">
        <v>1</v>
      </c>
      <c r="C97" s="10" t="s">
        <v>117</v>
      </c>
      <c r="D97" s="10" t="s">
        <v>118</v>
      </c>
      <c r="E97" s="10" t="s">
        <v>119</v>
      </c>
      <c r="F97" s="10" t="s">
        <v>10</v>
      </c>
      <c r="G97" s="10" t="s">
        <v>120</v>
      </c>
      <c r="H97" s="10" t="s">
        <v>128</v>
      </c>
      <c r="I97" s="11" t="s">
        <v>46</v>
      </c>
      <c r="J97" s="11" t="s">
        <v>47</v>
      </c>
      <c r="K97" s="11" t="s">
        <v>54</v>
      </c>
      <c r="L97" s="11" t="s">
        <v>52</v>
      </c>
      <c r="M97" s="24"/>
      <c r="N97" s="24"/>
    </row>
    <row r="98" spans="2:14" s="1" customFormat="1" x14ac:dyDescent="0.35">
      <c r="B98" s="10">
        <v>1</v>
      </c>
      <c r="C98" s="10" t="s">
        <v>117</v>
      </c>
      <c r="D98" s="10" t="s">
        <v>118</v>
      </c>
      <c r="E98" s="10" t="s">
        <v>119</v>
      </c>
      <c r="F98" s="10" t="s">
        <v>10</v>
      </c>
      <c r="G98" s="10" t="s">
        <v>120</v>
      </c>
      <c r="H98" s="10" t="s">
        <v>129</v>
      </c>
      <c r="I98" s="11" t="s">
        <v>46</v>
      </c>
      <c r="J98" s="11" t="s">
        <v>47</v>
      </c>
      <c r="K98" s="11" t="s">
        <v>54</v>
      </c>
      <c r="L98" s="11" t="s">
        <v>49</v>
      </c>
      <c r="M98" s="24"/>
      <c r="N98" s="24"/>
    </row>
    <row r="99" spans="2:14" s="1" customFormat="1" ht="29" x14ac:dyDescent="0.35">
      <c r="B99" s="10">
        <v>1</v>
      </c>
      <c r="C99" s="10" t="s">
        <v>117</v>
      </c>
      <c r="D99" s="10" t="s">
        <v>118</v>
      </c>
      <c r="E99" s="10" t="s">
        <v>119</v>
      </c>
      <c r="F99" s="10" t="s">
        <v>10</v>
      </c>
      <c r="G99" s="10" t="s">
        <v>120</v>
      </c>
      <c r="H99" s="10" t="s">
        <v>130</v>
      </c>
      <c r="I99" s="11" t="s">
        <v>46</v>
      </c>
      <c r="J99" s="11" t="s">
        <v>47</v>
      </c>
      <c r="K99" s="11" t="s">
        <v>54</v>
      </c>
      <c r="L99" s="11" t="s">
        <v>52</v>
      </c>
      <c r="M99" s="24"/>
      <c r="N99" s="24"/>
    </row>
    <row r="100" spans="2:14" s="1" customFormat="1" x14ac:dyDescent="0.35">
      <c r="B100" s="10">
        <v>1</v>
      </c>
      <c r="C100" s="10" t="s">
        <v>117</v>
      </c>
      <c r="D100" s="10" t="s">
        <v>118</v>
      </c>
      <c r="E100" s="10" t="s">
        <v>119</v>
      </c>
      <c r="F100" s="10" t="s">
        <v>10</v>
      </c>
      <c r="G100" s="10" t="s">
        <v>120</v>
      </c>
      <c r="H100" s="10" t="s">
        <v>131</v>
      </c>
      <c r="I100" s="11" t="s">
        <v>46</v>
      </c>
      <c r="J100" s="11" t="s">
        <v>47</v>
      </c>
      <c r="K100" s="11" t="s">
        <v>54</v>
      </c>
      <c r="L100" s="11" t="s">
        <v>52</v>
      </c>
      <c r="M100" s="24"/>
      <c r="N100" s="24"/>
    </row>
    <row r="101" spans="2:14" s="1" customFormat="1" x14ac:dyDescent="0.35">
      <c r="B101" s="10">
        <v>1</v>
      </c>
      <c r="C101" s="10" t="s">
        <v>117</v>
      </c>
      <c r="D101" s="10" t="s">
        <v>118</v>
      </c>
      <c r="E101" s="10" t="s">
        <v>132</v>
      </c>
      <c r="F101" s="10" t="s">
        <v>10</v>
      </c>
      <c r="G101" s="10" t="s">
        <v>133</v>
      </c>
      <c r="H101" s="10" t="s">
        <v>134</v>
      </c>
      <c r="I101" s="11" t="s">
        <v>123</v>
      </c>
      <c r="J101" s="11" t="s">
        <v>47</v>
      </c>
      <c r="K101" s="11" t="s">
        <v>88</v>
      </c>
      <c r="L101" s="11" t="s">
        <v>62</v>
      </c>
      <c r="M101" s="24"/>
      <c r="N101" s="24"/>
    </row>
    <row r="102" spans="2:14" s="1" customFormat="1" x14ac:dyDescent="0.35">
      <c r="B102" s="10">
        <v>1</v>
      </c>
      <c r="C102" s="10" t="s">
        <v>117</v>
      </c>
      <c r="D102" s="10" t="s">
        <v>118</v>
      </c>
      <c r="E102" s="10" t="s">
        <v>132</v>
      </c>
      <c r="F102" s="10" t="s">
        <v>10</v>
      </c>
      <c r="G102" s="10" t="s">
        <v>133</v>
      </c>
      <c r="H102" s="10" t="s">
        <v>135</v>
      </c>
      <c r="I102" s="11" t="s">
        <v>123</v>
      </c>
      <c r="J102" s="11" t="s">
        <v>47</v>
      </c>
      <c r="K102" s="11" t="s">
        <v>88</v>
      </c>
      <c r="L102" s="11" t="s">
        <v>62</v>
      </c>
      <c r="M102" s="24"/>
      <c r="N102" s="24"/>
    </row>
    <row r="103" spans="2:14" s="1" customFormat="1" x14ac:dyDescent="0.35">
      <c r="B103" s="10">
        <v>1</v>
      </c>
      <c r="C103" s="10" t="s">
        <v>117</v>
      </c>
      <c r="D103" s="10" t="s">
        <v>118</v>
      </c>
      <c r="E103" s="10" t="s">
        <v>132</v>
      </c>
      <c r="F103" s="10" t="s">
        <v>10</v>
      </c>
      <c r="G103" s="10" t="s">
        <v>133</v>
      </c>
      <c r="H103" s="10" t="s">
        <v>126</v>
      </c>
      <c r="I103" s="11" t="s">
        <v>46</v>
      </c>
      <c r="J103" s="11" t="s">
        <v>47</v>
      </c>
      <c r="K103" s="11" t="s">
        <v>54</v>
      </c>
      <c r="L103" s="11" t="s">
        <v>52</v>
      </c>
      <c r="M103" s="24"/>
      <c r="N103" s="24"/>
    </row>
    <row r="104" spans="2:14" s="1" customFormat="1" x14ac:dyDescent="0.35">
      <c r="B104" s="10">
        <v>1</v>
      </c>
      <c r="C104" s="10" t="s">
        <v>117</v>
      </c>
      <c r="D104" s="10" t="s">
        <v>118</v>
      </c>
      <c r="E104" s="10" t="s">
        <v>132</v>
      </c>
      <c r="F104" s="10" t="s">
        <v>10</v>
      </c>
      <c r="G104" s="10" t="s">
        <v>133</v>
      </c>
      <c r="H104" s="10" t="s">
        <v>127</v>
      </c>
      <c r="I104" s="11" t="s">
        <v>46</v>
      </c>
      <c r="J104" s="11" t="s">
        <v>47</v>
      </c>
      <c r="K104" s="11" t="s">
        <v>54</v>
      </c>
      <c r="L104" s="11" t="s">
        <v>52</v>
      </c>
      <c r="M104" s="24"/>
      <c r="N104" s="24"/>
    </row>
    <row r="105" spans="2:14" s="1" customFormat="1" x14ac:dyDescent="0.35">
      <c r="B105" s="10">
        <v>1</v>
      </c>
      <c r="C105" s="10" t="s">
        <v>117</v>
      </c>
      <c r="D105" s="10" t="s">
        <v>118</v>
      </c>
      <c r="E105" s="10" t="s">
        <v>132</v>
      </c>
      <c r="F105" s="10" t="s">
        <v>10</v>
      </c>
      <c r="G105" s="10" t="s">
        <v>133</v>
      </c>
      <c r="H105" s="10" t="s">
        <v>128</v>
      </c>
      <c r="I105" s="11" t="s">
        <v>46</v>
      </c>
      <c r="J105" s="11" t="s">
        <v>47</v>
      </c>
      <c r="K105" s="11" t="s">
        <v>54</v>
      </c>
      <c r="L105" s="11" t="s">
        <v>52</v>
      </c>
      <c r="M105" s="24"/>
      <c r="N105" s="24"/>
    </row>
    <row r="106" spans="2:14" s="1" customFormat="1" x14ac:dyDescent="0.35">
      <c r="B106" s="10">
        <v>1</v>
      </c>
      <c r="C106" s="10" t="s">
        <v>117</v>
      </c>
      <c r="D106" s="10" t="s">
        <v>118</v>
      </c>
      <c r="E106" s="10" t="s">
        <v>132</v>
      </c>
      <c r="F106" s="10" t="s">
        <v>10</v>
      </c>
      <c r="G106" s="10" t="s">
        <v>133</v>
      </c>
      <c r="H106" s="10" t="s">
        <v>129</v>
      </c>
      <c r="I106" s="11" t="s">
        <v>46</v>
      </c>
      <c r="J106" s="11" t="s">
        <v>47</v>
      </c>
      <c r="K106" s="11" t="s">
        <v>54</v>
      </c>
      <c r="L106" s="11" t="s">
        <v>52</v>
      </c>
      <c r="M106" s="24"/>
      <c r="N106" s="24"/>
    </row>
    <row r="107" spans="2:14" s="1" customFormat="1" ht="29" x14ac:dyDescent="0.35">
      <c r="B107" s="10">
        <v>1</v>
      </c>
      <c r="C107" s="10" t="s">
        <v>117</v>
      </c>
      <c r="D107" s="10" t="s">
        <v>118</v>
      </c>
      <c r="E107" s="10" t="s">
        <v>132</v>
      </c>
      <c r="F107" s="10" t="s">
        <v>10</v>
      </c>
      <c r="G107" s="10" t="s">
        <v>133</v>
      </c>
      <c r="H107" s="10" t="s">
        <v>130</v>
      </c>
      <c r="I107" s="11" t="s">
        <v>46</v>
      </c>
      <c r="J107" s="11" t="s">
        <v>47</v>
      </c>
      <c r="K107" s="11" t="s">
        <v>54</v>
      </c>
      <c r="L107" s="11" t="s">
        <v>52</v>
      </c>
      <c r="M107" s="24"/>
      <c r="N107" s="24"/>
    </row>
    <row r="108" spans="2:14" s="1" customFormat="1" x14ac:dyDescent="0.35">
      <c r="B108" s="10">
        <v>1</v>
      </c>
      <c r="C108" s="10" t="s">
        <v>117</v>
      </c>
      <c r="D108" s="10" t="s">
        <v>118</v>
      </c>
      <c r="E108" s="10" t="s">
        <v>132</v>
      </c>
      <c r="F108" s="10" t="s">
        <v>10</v>
      </c>
      <c r="G108" s="10" t="s">
        <v>133</v>
      </c>
      <c r="H108" s="10" t="s">
        <v>131</v>
      </c>
      <c r="I108" s="11" t="s">
        <v>46</v>
      </c>
      <c r="J108" s="11" t="s">
        <v>47</v>
      </c>
      <c r="K108" s="11" t="s">
        <v>54</v>
      </c>
      <c r="L108" s="11" t="s">
        <v>52</v>
      </c>
      <c r="M108" s="24"/>
      <c r="N108" s="24"/>
    </row>
    <row r="109" spans="2:14" s="1" customFormat="1" x14ac:dyDescent="0.35">
      <c r="B109" s="10">
        <v>1</v>
      </c>
      <c r="C109" s="10" t="s">
        <v>117</v>
      </c>
      <c r="D109" s="10" t="s">
        <v>118</v>
      </c>
      <c r="E109" s="10" t="s">
        <v>136</v>
      </c>
      <c r="F109" s="10" t="s">
        <v>10</v>
      </c>
      <c r="G109" s="10" t="s">
        <v>137</v>
      </c>
      <c r="H109" s="10" t="s">
        <v>138</v>
      </c>
      <c r="I109" s="11" t="s">
        <v>46</v>
      </c>
      <c r="J109" s="11" t="s">
        <v>47</v>
      </c>
      <c r="K109" s="11" t="s">
        <v>139</v>
      </c>
      <c r="L109" s="11" t="s">
        <v>49</v>
      </c>
      <c r="M109" s="24"/>
      <c r="N109" s="24"/>
    </row>
    <row r="110" spans="2:14" s="1" customFormat="1" x14ac:dyDescent="0.35">
      <c r="B110" s="10">
        <v>1</v>
      </c>
      <c r="C110" s="10" t="s">
        <v>117</v>
      </c>
      <c r="D110" s="10" t="s">
        <v>118</v>
      </c>
      <c r="E110" s="10" t="s">
        <v>136</v>
      </c>
      <c r="F110" s="10" t="s">
        <v>10</v>
      </c>
      <c r="G110" s="10" t="s">
        <v>137</v>
      </c>
      <c r="H110" s="10" t="s">
        <v>140</v>
      </c>
      <c r="I110" s="11" t="s">
        <v>141</v>
      </c>
      <c r="J110" s="11" t="s">
        <v>142</v>
      </c>
      <c r="K110" s="11" t="s">
        <v>139</v>
      </c>
      <c r="L110" s="11" t="s">
        <v>49</v>
      </c>
      <c r="M110" s="24"/>
      <c r="N110" s="24"/>
    </row>
    <row r="111" spans="2:14" s="1" customFormat="1" x14ac:dyDescent="0.35">
      <c r="B111" s="10">
        <v>1</v>
      </c>
      <c r="C111" s="10" t="s">
        <v>117</v>
      </c>
      <c r="D111" s="10" t="s">
        <v>118</v>
      </c>
      <c r="E111" s="10" t="s">
        <v>136</v>
      </c>
      <c r="F111" s="10" t="s">
        <v>10</v>
      </c>
      <c r="G111" s="10" t="s">
        <v>137</v>
      </c>
      <c r="H111" s="10" t="s">
        <v>143</v>
      </c>
      <c r="I111" s="11" t="s">
        <v>141</v>
      </c>
      <c r="J111" s="11" t="s">
        <v>142</v>
      </c>
      <c r="K111" s="11" t="s">
        <v>139</v>
      </c>
      <c r="L111" s="11" t="s">
        <v>49</v>
      </c>
      <c r="M111" s="24"/>
      <c r="N111" s="24"/>
    </row>
    <row r="112" spans="2:14" s="1" customFormat="1" x14ac:dyDescent="0.35">
      <c r="B112" s="10">
        <v>1</v>
      </c>
      <c r="C112" s="10" t="s">
        <v>117</v>
      </c>
      <c r="D112" s="10" t="s">
        <v>118</v>
      </c>
      <c r="E112" s="10" t="s">
        <v>136</v>
      </c>
      <c r="F112" s="10" t="s">
        <v>10</v>
      </c>
      <c r="G112" s="10" t="s">
        <v>137</v>
      </c>
      <c r="H112" s="10" t="s">
        <v>126</v>
      </c>
      <c r="I112" s="11" t="s">
        <v>46</v>
      </c>
      <c r="J112" s="11" t="s">
        <v>47</v>
      </c>
      <c r="K112" s="11" t="s">
        <v>54</v>
      </c>
      <c r="L112" s="11" t="s">
        <v>52</v>
      </c>
      <c r="M112" s="24"/>
      <c r="N112" s="24"/>
    </row>
    <row r="113" spans="2:14" s="1" customFormat="1" x14ac:dyDescent="0.35">
      <c r="B113" s="10">
        <v>1</v>
      </c>
      <c r="C113" s="10" t="s">
        <v>117</v>
      </c>
      <c r="D113" s="10" t="s">
        <v>118</v>
      </c>
      <c r="E113" s="10" t="s">
        <v>136</v>
      </c>
      <c r="F113" s="10" t="s">
        <v>10</v>
      </c>
      <c r="G113" s="10" t="s">
        <v>137</v>
      </c>
      <c r="H113" s="10" t="s">
        <v>127</v>
      </c>
      <c r="I113" s="11" t="s">
        <v>46</v>
      </c>
      <c r="J113" s="11" t="s">
        <v>47</v>
      </c>
      <c r="K113" s="11" t="s">
        <v>54</v>
      </c>
      <c r="L113" s="11" t="s">
        <v>52</v>
      </c>
      <c r="M113" s="24"/>
      <c r="N113" s="24"/>
    </row>
    <row r="114" spans="2:14" s="1" customFormat="1" x14ac:dyDescent="0.35">
      <c r="B114" s="10">
        <v>1</v>
      </c>
      <c r="C114" s="10" t="s">
        <v>117</v>
      </c>
      <c r="D114" s="10" t="s">
        <v>118</v>
      </c>
      <c r="E114" s="10" t="s">
        <v>136</v>
      </c>
      <c r="F114" s="10" t="s">
        <v>10</v>
      </c>
      <c r="G114" s="10" t="s">
        <v>137</v>
      </c>
      <c r="H114" s="10" t="s">
        <v>128</v>
      </c>
      <c r="I114" s="11" t="s">
        <v>46</v>
      </c>
      <c r="J114" s="11" t="s">
        <v>47</v>
      </c>
      <c r="K114" s="11" t="s">
        <v>54</v>
      </c>
      <c r="L114" s="11" t="s">
        <v>52</v>
      </c>
      <c r="M114" s="24"/>
      <c r="N114" s="24"/>
    </row>
    <row r="115" spans="2:14" s="1" customFormat="1" x14ac:dyDescent="0.35">
      <c r="B115" s="10">
        <v>1</v>
      </c>
      <c r="C115" s="10" t="s">
        <v>117</v>
      </c>
      <c r="D115" s="10" t="s">
        <v>118</v>
      </c>
      <c r="E115" s="10" t="s">
        <v>136</v>
      </c>
      <c r="F115" s="10" t="s">
        <v>10</v>
      </c>
      <c r="G115" s="10" t="s">
        <v>137</v>
      </c>
      <c r="H115" s="10" t="s">
        <v>129</v>
      </c>
      <c r="I115" s="11" t="s">
        <v>46</v>
      </c>
      <c r="J115" s="11" t="s">
        <v>47</v>
      </c>
      <c r="K115" s="11" t="s">
        <v>54</v>
      </c>
      <c r="L115" s="11" t="s">
        <v>52</v>
      </c>
      <c r="M115" s="24"/>
      <c r="N115" s="24"/>
    </row>
    <row r="116" spans="2:14" s="1" customFormat="1" ht="29" x14ac:dyDescent="0.35">
      <c r="B116" s="10">
        <v>1</v>
      </c>
      <c r="C116" s="10" t="s">
        <v>117</v>
      </c>
      <c r="D116" s="10" t="s">
        <v>118</v>
      </c>
      <c r="E116" s="10" t="s">
        <v>136</v>
      </c>
      <c r="F116" s="10" t="s">
        <v>10</v>
      </c>
      <c r="G116" s="10" t="s">
        <v>137</v>
      </c>
      <c r="H116" s="10" t="s">
        <v>130</v>
      </c>
      <c r="I116" s="11" t="s">
        <v>46</v>
      </c>
      <c r="J116" s="11" t="s">
        <v>47</v>
      </c>
      <c r="K116" s="11" t="s">
        <v>54</v>
      </c>
      <c r="L116" s="11" t="s">
        <v>52</v>
      </c>
      <c r="M116" s="24"/>
      <c r="N116" s="24"/>
    </row>
    <row r="117" spans="2:14" s="1" customFormat="1" x14ac:dyDescent="0.35">
      <c r="B117" s="10">
        <v>1</v>
      </c>
      <c r="C117" s="10" t="s">
        <v>117</v>
      </c>
      <c r="D117" s="10" t="s">
        <v>118</v>
      </c>
      <c r="E117" s="10" t="s">
        <v>136</v>
      </c>
      <c r="F117" s="10" t="s">
        <v>10</v>
      </c>
      <c r="G117" s="10" t="s">
        <v>137</v>
      </c>
      <c r="H117" s="10" t="s">
        <v>131</v>
      </c>
      <c r="I117" s="11" t="s">
        <v>46</v>
      </c>
      <c r="J117" s="11" t="s">
        <v>47</v>
      </c>
      <c r="K117" s="11" t="s">
        <v>54</v>
      </c>
      <c r="L117" s="11" t="s">
        <v>52</v>
      </c>
      <c r="M117" s="24"/>
      <c r="N117" s="24"/>
    </row>
    <row r="118" spans="2:14" s="1" customFormat="1" x14ac:dyDescent="0.35">
      <c r="B118" s="10">
        <v>1</v>
      </c>
      <c r="C118" s="10" t="s">
        <v>117</v>
      </c>
      <c r="D118" s="10" t="s">
        <v>118</v>
      </c>
      <c r="E118" s="10" t="s">
        <v>144</v>
      </c>
      <c r="F118" s="10" t="s">
        <v>10</v>
      </c>
      <c r="G118" s="10" t="s">
        <v>145</v>
      </c>
      <c r="H118" s="10" t="s">
        <v>146</v>
      </c>
      <c r="I118" s="11" t="s">
        <v>123</v>
      </c>
      <c r="J118" s="11" t="s">
        <v>47</v>
      </c>
      <c r="K118" s="11" t="s">
        <v>139</v>
      </c>
      <c r="L118" s="11" t="s">
        <v>49</v>
      </c>
      <c r="M118" s="24"/>
      <c r="N118" s="24"/>
    </row>
    <row r="119" spans="2:14" s="1" customFormat="1" x14ac:dyDescent="0.35">
      <c r="B119" s="10">
        <v>1</v>
      </c>
      <c r="C119" s="10" t="s">
        <v>117</v>
      </c>
      <c r="D119" s="10" t="s">
        <v>118</v>
      </c>
      <c r="E119" s="10" t="s">
        <v>144</v>
      </c>
      <c r="F119" s="10" t="s">
        <v>10</v>
      </c>
      <c r="G119" s="10" t="s">
        <v>145</v>
      </c>
      <c r="H119" s="10" t="s">
        <v>147</v>
      </c>
      <c r="I119" s="11" t="s">
        <v>141</v>
      </c>
      <c r="J119" s="11" t="s">
        <v>142</v>
      </c>
      <c r="K119" s="11" t="s">
        <v>139</v>
      </c>
      <c r="L119" s="11" t="s">
        <v>49</v>
      </c>
      <c r="M119" s="24"/>
      <c r="N119" s="24"/>
    </row>
    <row r="120" spans="2:14" s="1" customFormat="1" x14ac:dyDescent="0.35">
      <c r="B120" s="10">
        <v>1</v>
      </c>
      <c r="C120" s="10" t="s">
        <v>117</v>
      </c>
      <c r="D120" s="10" t="s">
        <v>118</v>
      </c>
      <c r="E120" s="10" t="s">
        <v>144</v>
      </c>
      <c r="F120" s="10" t="s">
        <v>10</v>
      </c>
      <c r="G120" s="10" t="s">
        <v>145</v>
      </c>
      <c r="H120" s="10" t="s">
        <v>126</v>
      </c>
      <c r="I120" s="11" t="s">
        <v>46</v>
      </c>
      <c r="J120" s="11" t="s">
        <v>47</v>
      </c>
      <c r="K120" s="11" t="s">
        <v>54</v>
      </c>
      <c r="L120" s="11" t="s">
        <v>52</v>
      </c>
      <c r="M120" s="24"/>
      <c r="N120" s="24"/>
    </row>
    <row r="121" spans="2:14" s="1" customFormat="1" x14ac:dyDescent="0.35">
      <c r="B121" s="10">
        <v>1</v>
      </c>
      <c r="C121" s="10" t="s">
        <v>117</v>
      </c>
      <c r="D121" s="10" t="s">
        <v>118</v>
      </c>
      <c r="E121" s="10" t="s">
        <v>144</v>
      </c>
      <c r="F121" s="10" t="s">
        <v>10</v>
      </c>
      <c r="G121" s="10" t="s">
        <v>145</v>
      </c>
      <c r="H121" s="10" t="s">
        <v>127</v>
      </c>
      <c r="I121" s="11" t="s">
        <v>46</v>
      </c>
      <c r="J121" s="11" t="s">
        <v>47</v>
      </c>
      <c r="K121" s="11" t="s">
        <v>54</v>
      </c>
      <c r="L121" s="11" t="s">
        <v>52</v>
      </c>
      <c r="M121" s="24"/>
      <c r="N121" s="24"/>
    </row>
    <row r="122" spans="2:14" s="1" customFormat="1" x14ac:dyDescent="0.35">
      <c r="B122" s="10">
        <v>1</v>
      </c>
      <c r="C122" s="10" t="s">
        <v>117</v>
      </c>
      <c r="D122" s="10" t="s">
        <v>118</v>
      </c>
      <c r="E122" s="10" t="s">
        <v>144</v>
      </c>
      <c r="F122" s="10" t="s">
        <v>10</v>
      </c>
      <c r="G122" s="10" t="s">
        <v>145</v>
      </c>
      <c r="H122" s="10" t="s">
        <v>128</v>
      </c>
      <c r="I122" s="11" t="s">
        <v>46</v>
      </c>
      <c r="J122" s="11" t="s">
        <v>47</v>
      </c>
      <c r="K122" s="11" t="s">
        <v>54</v>
      </c>
      <c r="L122" s="11" t="s">
        <v>52</v>
      </c>
      <c r="M122" s="24"/>
      <c r="N122" s="24"/>
    </row>
    <row r="123" spans="2:14" s="1" customFormat="1" x14ac:dyDescent="0.35">
      <c r="B123" s="10">
        <v>1</v>
      </c>
      <c r="C123" s="10" t="s">
        <v>117</v>
      </c>
      <c r="D123" s="10" t="s">
        <v>118</v>
      </c>
      <c r="E123" s="10" t="s">
        <v>144</v>
      </c>
      <c r="F123" s="10" t="s">
        <v>10</v>
      </c>
      <c r="G123" s="10" t="s">
        <v>145</v>
      </c>
      <c r="H123" s="10" t="s">
        <v>129</v>
      </c>
      <c r="I123" s="11" t="s">
        <v>46</v>
      </c>
      <c r="J123" s="11" t="s">
        <v>47</v>
      </c>
      <c r="K123" s="11" t="s">
        <v>54</v>
      </c>
      <c r="L123" s="11" t="s">
        <v>52</v>
      </c>
      <c r="M123" s="24"/>
      <c r="N123" s="24"/>
    </row>
    <row r="124" spans="2:14" s="1" customFormat="1" ht="29" x14ac:dyDescent="0.35">
      <c r="B124" s="10">
        <v>1</v>
      </c>
      <c r="C124" s="10" t="s">
        <v>117</v>
      </c>
      <c r="D124" s="10" t="s">
        <v>118</v>
      </c>
      <c r="E124" s="10" t="s">
        <v>144</v>
      </c>
      <c r="F124" s="10" t="s">
        <v>10</v>
      </c>
      <c r="G124" s="10" t="s">
        <v>145</v>
      </c>
      <c r="H124" s="10" t="s">
        <v>130</v>
      </c>
      <c r="I124" s="11" t="s">
        <v>46</v>
      </c>
      <c r="J124" s="11" t="s">
        <v>47</v>
      </c>
      <c r="K124" s="11" t="s">
        <v>54</v>
      </c>
      <c r="L124" s="11" t="s">
        <v>52</v>
      </c>
      <c r="M124" s="24"/>
      <c r="N124" s="24"/>
    </row>
    <row r="125" spans="2:14" s="1" customFormat="1" x14ac:dyDescent="0.35">
      <c r="B125" s="10">
        <v>1</v>
      </c>
      <c r="C125" s="10" t="s">
        <v>117</v>
      </c>
      <c r="D125" s="10" t="s">
        <v>118</v>
      </c>
      <c r="E125" s="10" t="s">
        <v>144</v>
      </c>
      <c r="F125" s="10" t="s">
        <v>10</v>
      </c>
      <c r="G125" s="10" t="s">
        <v>145</v>
      </c>
      <c r="H125" s="10" t="s">
        <v>131</v>
      </c>
      <c r="I125" s="11" t="s">
        <v>46</v>
      </c>
      <c r="J125" s="11" t="s">
        <v>47</v>
      </c>
      <c r="K125" s="11" t="s">
        <v>54</v>
      </c>
      <c r="L125" s="11" t="s">
        <v>52</v>
      </c>
      <c r="M125" s="24"/>
      <c r="N125" s="24"/>
    </row>
    <row r="126" spans="2:14" s="1" customFormat="1" x14ac:dyDescent="0.35">
      <c r="B126" s="10">
        <v>1</v>
      </c>
      <c r="C126" s="10" t="s">
        <v>117</v>
      </c>
      <c r="D126" s="10" t="s">
        <v>118</v>
      </c>
      <c r="E126" s="10" t="s">
        <v>148</v>
      </c>
      <c r="F126" s="10" t="s">
        <v>10</v>
      </c>
      <c r="G126" s="10" t="s">
        <v>149</v>
      </c>
      <c r="H126" s="10" t="s">
        <v>150</v>
      </c>
      <c r="I126" s="11" t="s">
        <v>141</v>
      </c>
      <c r="J126" s="11" t="s">
        <v>142</v>
      </c>
      <c r="K126" s="11" t="s">
        <v>139</v>
      </c>
      <c r="L126" s="11" t="s">
        <v>49</v>
      </c>
      <c r="M126" s="24"/>
      <c r="N126" s="24"/>
    </row>
    <row r="127" spans="2:14" s="1" customFormat="1" x14ac:dyDescent="0.35">
      <c r="B127" s="10">
        <v>1</v>
      </c>
      <c r="C127" s="10" t="s">
        <v>117</v>
      </c>
      <c r="D127" s="10" t="s">
        <v>118</v>
      </c>
      <c r="E127" s="10" t="s">
        <v>148</v>
      </c>
      <c r="F127" s="10" t="s">
        <v>10</v>
      </c>
      <c r="G127" s="10" t="s">
        <v>149</v>
      </c>
      <c r="H127" s="10" t="s">
        <v>151</v>
      </c>
      <c r="I127" s="11" t="s">
        <v>141</v>
      </c>
      <c r="J127" s="11" t="s">
        <v>142</v>
      </c>
      <c r="K127" s="11" t="s">
        <v>139</v>
      </c>
      <c r="L127" s="11" t="s">
        <v>49</v>
      </c>
      <c r="M127" s="24"/>
      <c r="N127" s="24"/>
    </row>
    <row r="128" spans="2:14" s="1" customFormat="1" x14ac:dyDescent="0.35">
      <c r="B128" s="10">
        <v>1</v>
      </c>
      <c r="C128" s="10" t="s">
        <v>117</v>
      </c>
      <c r="D128" s="10" t="s">
        <v>118</v>
      </c>
      <c r="E128" s="10" t="s">
        <v>148</v>
      </c>
      <c r="F128" s="10" t="s">
        <v>10</v>
      </c>
      <c r="G128" s="10" t="s">
        <v>149</v>
      </c>
      <c r="H128" s="10" t="s">
        <v>127</v>
      </c>
      <c r="I128" s="11" t="s">
        <v>141</v>
      </c>
      <c r="J128" s="11" t="s">
        <v>142</v>
      </c>
      <c r="K128" s="11" t="s">
        <v>48</v>
      </c>
      <c r="L128" s="11" t="s">
        <v>52</v>
      </c>
      <c r="M128" s="24"/>
      <c r="N128" s="24"/>
    </row>
    <row r="129" spans="2:14" s="1" customFormat="1" x14ac:dyDescent="0.35">
      <c r="B129" s="10">
        <v>1</v>
      </c>
      <c r="C129" s="10" t="s">
        <v>117</v>
      </c>
      <c r="D129" s="10" t="s">
        <v>118</v>
      </c>
      <c r="E129" s="10" t="s">
        <v>148</v>
      </c>
      <c r="F129" s="10" t="s">
        <v>10</v>
      </c>
      <c r="G129" s="10" t="s">
        <v>149</v>
      </c>
      <c r="H129" s="10" t="s">
        <v>128</v>
      </c>
      <c r="I129" s="11" t="s">
        <v>46</v>
      </c>
      <c r="J129" s="11" t="s">
        <v>47</v>
      </c>
      <c r="K129" s="11" t="s">
        <v>54</v>
      </c>
      <c r="L129" s="11" t="s">
        <v>52</v>
      </c>
      <c r="M129" s="24"/>
      <c r="N129" s="24"/>
    </row>
    <row r="130" spans="2:14" s="1" customFormat="1" x14ac:dyDescent="0.35">
      <c r="B130" s="10">
        <v>1</v>
      </c>
      <c r="C130" s="10" t="s">
        <v>117</v>
      </c>
      <c r="D130" s="10" t="s">
        <v>118</v>
      </c>
      <c r="E130" s="10" t="s">
        <v>148</v>
      </c>
      <c r="F130" s="10" t="s">
        <v>10</v>
      </c>
      <c r="G130" s="10" t="s">
        <v>149</v>
      </c>
      <c r="H130" s="10" t="s">
        <v>129</v>
      </c>
      <c r="I130" s="11" t="s">
        <v>46</v>
      </c>
      <c r="J130" s="11" t="s">
        <v>47</v>
      </c>
      <c r="K130" s="11" t="s">
        <v>54</v>
      </c>
      <c r="L130" s="11" t="s">
        <v>52</v>
      </c>
      <c r="M130" s="24"/>
      <c r="N130" s="24"/>
    </row>
    <row r="131" spans="2:14" s="1" customFormat="1" ht="29" x14ac:dyDescent="0.35">
      <c r="B131" s="10">
        <v>1</v>
      </c>
      <c r="C131" s="10" t="s">
        <v>117</v>
      </c>
      <c r="D131" s="10" t="s">
        <v>118</v>
      </c>
      <c r="E131" s="10" t="s">
        <v>148</v>
      </c>
      <c r="F131" s="10" t="s">
        <v>10</v>
      </c>
      <c r="G131" s="10" t="s">
        <v>149</v>
      </c>
      <c r="H131" s="10" t="s">
        <v>130</v>
      </c>
      <c r="I131" s="11" t="s">
        <v>46</v>
      </c>
      <c r="J131" s="11" t="s">
        <v>47</v>
      </c>
      <c r="K131" s="11" t="s">
        <v>54</v>
      </c>
      <c r="L131" s="11" t="s">
        <v>52</v>
      </c>
      <c r="M131" s="24"/>
      <c r="N131" s="24"/>
    </row>
    <row r="132" spans="2:14" s="1" customFormat="1" x14ac:dyDescent="0.35">
      <c r="B132" s="10">
        <v>1</v>
      </c>
      <c r="C132" s="10" t="s">
        <v>117</v>
      </c>
      <c r="D132" s="10" t="s">
        <v>118</v>
      </c>
      <c r="E132" s="10" t="s">
        <v>148</v>
      </c>
      <c r="F132" s="10" t="s">
        <v>10</v>
      </c>
      <c r="G132" s="10" t="s">
        <v>149</v>
      </c>
      <c r="H132" s="10" t="s">
        <v>131</v>
      </c>
      <c r="I132" s="11" t="s">
        <v>46</v>
      </c>
      <c r="J132" s="11" t="s">
        <v>47</v>
      </c>
      <c r="K132" s="11" t="s">
        <v>54</v>
      </c>
      <c r="L132" s="11" t="s">
        <v>52</v>
      </c>
      <c r="M132" s="24"/>
      <c r="N132" s="24"/>
    </row>
    <row r="133" spans="2:14" s="1" customFormat="1" ht="29" x14ac:dyDescent="0.35">
      <c r="B133" s="10">
        <v>1</v>
      </c>
      <c r="C133" s="10" t="s">
        <v>117</v>
      </c>
      <c r="D133" s="10" t="s">
        <v>118</v>
      </c>
      <c r="E133" s="10" t="s">
        <v>152</v>
      </c>
      <c r="F133" s="10" t="s">
        <v>10</v>
      </c>
      <c r="G133" s="10" t="s">
        <v>153</v>
      </c>
      <c r="H133" s="10" t="s">
        <v>150</v>
      </c>
      <c r="I133" s="11" t="s">
        <v>141</v>
      </c>
      <c r="J133" s="11" t="s">
        <v>142</v>
      </c>
      <c r="K133" s="11" t="s">
        <v>139</v>
      </c>
      <c r="L133" s="11" t="s">
        <v>49</v>
      </c>
      <c r="M133" s="24"/>
      <c r="N133" s="24"/>
    </row>
    <row r="134" spans="2:14" s="1" customFormat="1" ht="29" x14ac:dyDescent="0.35">
      <c r="B134" s="10">
        <v>1</v>
      </c>
      <c r="C134" s="10" t="s">
        <v>117</v>
      </c>
      <c r="D134" s="10" t="s">
        <v>118</v>
      </c>
      <c r="E134" s="10" t="s">
        <v>152</v>
      </c>
      <c r="F134" s="10" t="s">
        <v>10</v>
      </c>
      <c r="G134" s="10" t="s">
        <v>153</v>
      </c>
      <c r="H134" s="10" t="s">
        <v>151</v>
      </c>
      <c r="I134" s="11" t="s">
        <v>141</v>
      </c>
      <c r="J134" s="11" t="s">
        <v>142</v>
      </c>
      <c r="K134" s="11" t="s">
        <v>139</v>
      </c>
      <c r="L134" s="11" t="s">
        <v>49</v>
      </c>
      <c r="M134" s="24"/>
      <c r="N134" s="24"/>
    </row>
    <row r="135" spans="2:14" s="1" customFormat="1" ht="29" x14ac:dyDescent="0.35">
      <c r="B135" s="10">
        <v>1</v>
      </c>
      <c r="C135" s="10" t="s">
        <v>117</v>
      </c>
      <c r="D135" s="10" t="s">
        <v>118</v>
      </c>
      <c r="E135" s="10" t="s">
        <v>152</v>
      </c>
      <c r="F135" s="10" t="s">
        <v>10</v>
      </c>
      <c r="G135" s="10" t="s">
        <v>153</v>
      </c>
      <c r="H135" s="10" t="s">
        <v>127</v>
      </c>
      <c r="I135" s="11" t="s">
        <v>141</v>
      </c>
      <c r="J135" s="11" t="s">
        <v>142</v>
      </c>
      <c r="K135" s="11" t="s">
        <v>48</v>
      </c>
      <c r="L135" s="11" t="s">
        <v>52</v>
      </c>
      <c r="M135" s="24"/>
      <c r="N135" s="24"/>
    </row>
    <row r="136" spans="2:14" s="1" customFormat="1" ht="29" x14ac:dyDescent="0.35">
      <c r="B136" s="10">
        <v>1</v>
      </c>
      <c r="C136" s="10" t="s">
        <v>117</v>
      </c>
      <c r="D136" s="10" t="s">
        <v>118</v>
      </c>
      <c r="E136" s="10" t="s">
        <v>152</v>
      </c>
      <c r="F136" s="10" t="s">
        <v>10</v>
      </c>
      <c r="G136" s="10" t="s">
        <v>153</v>
      </c>
      <c r="H136" s="10" t="s">
        <v>128</v>
      </c>
      <c r="I136" s="11" t="s">
        <v>46</v>
      </c>
      <c r="J136" s="11" t="s">
        <v>47</v>
      </c>
      <c r="K136" s="11" t="s">
        <v>54</v>
      </c>
      <c r="L136" s="11" t="s">
        <v>52</v>
      </c>
      <c r="M136" s="24"/>
      <c r="N136" s="24"/>
    </row>
    <row r="137" spans="2:14" s="1" customFormat="1" ht="29" x14ac:dyDescent="0.35">
      <c r="B137" s="10">
        <v>1</v>
      </c>
      <c r="C137" s="10" t="s">
        <v>117</v>
      </c>
      <c r="D137" s="10" t="s">
        <v>118</v>
      </c>
      <c r="E137" s="10" t="s">
        <v>152</v>
      </c>
      <c r="F137" s="10" t="s">
        <v>10</v>
      </c>
      <c r="G137" s="10" t="s">
        <v>153</v>
      </c>
      <c r="H137" s="10" t="s">
        <v>129</v>
      </c>
      <c r="I137" s="11" t="s">
        <v>46</v>
      </c>
      <c r="J137" s="11" t="s">
        <v>47</v>
      </c>
      <c r="K137" s="11" t="s">
        <v>54</v>
      </c>
      <c r="L137" s="11" t="s">
        <v>52</v>
      </c>
      <c r="M137" s="24"/>
      <c r="N137" s="24"/>
    </row>
    <row r="138" spans="2:14" s="1" customFormat="1" ht="29" x14ac:dyDescent="0.35">
      <c r="B138" s="10">
        <v>1</v>
      </c>
      <c r="C138" s="10" t="s">
        <v>117</v>
      </c>
      <c r="D138" s="10" t="s">
        <v>118</v>
      </c>
      <c r="E138" s="10" t="s">
        <v>152</v>
      </c>
      <c r="F138" s="10" t="s">
        <v>10</v>
      </c>
      <c r="G138" s="10" t="s">
        <v>153</v>
      </c>
      <c r="H138" s="10" t="s">
        <v>130</v>
      </c>
      <c r="I138" s="11" t="s">
        <v>46</v>
      </c>
      <c r="J138" s="11" t="s">
        <v>47</v>
      </c>
      <c r="K138" s="11" t="s">
        <v>54</v>
      </c>
      <c r="L138" s="11" t="s">
        <v>52</v>
      </c>
      <c r="M138" s="24"/>
      <c r="N138" s="24"/>
    </row>
    <row r="139" spans="2:14" s="1" customFormat="1" ht="29" x14ac:dyDescent="0.35">
      <c r="B139" s="10">
        <v>1</v>
      </c>
      <c r="C139" s="10" t="s">
        <v>117</v>
      </c>
      <c r="D139" s="10" t="s">
        <v>118</v>
      </c>
      <c r="E139" s="10" t="s">
        <v>152</v>
      </c>
      <c r="F139" s="10" t="s">
        <v>10</v>
      </c>
      <c r="G139" s="10" t="s">
        <v>153</v>
      </c>
      <c r="H139" s="10" t="s">
        <v>131</v>
      </c>
      <c r="I139" s="11" t="s">
        <v>46</v>
      </c>
      <c r="J139" s="11" t="s">
        <v>47</v>
      </c>
      <c r="K139" s="11" t="s">
        <v>54</v>
      </c>
      <c r="L139" s="11" t="s">
        <v>52</v>
      </c>
      <c r="M139" s="24"/>
      <c r="N139" s="24"/>
    </row>
    <row r="140" spans="2:14" s="1" customFormat="1" x14ac:dyDescent="0.35">
      <c r="B140" s="10">
        <v>1</v>
      </c>
      <c r="C140" s="10" t="s">
        <v>117</v>
      </c>
      <c r="D140" s="10" t="s">
        <v>118</v>
      </c>
      <c r="E140" s="10" t="s">
        <v>154</v>
      </c>
      <c r="F140" s="10" t="s">
        <v>10</v>
      </c>
      <c r="G140" s="10" t="s">
        <v>155</v>
      </c>
      <c r="H140" s="10" t="s">
        <v>156</v>
      </c>
      <c r="I140" s="11" t="s">
        <v>123</v>
      </c>
      <c r="J140" s="11" t="s">
        <v>47</v>
      </c>
      <c r="K140" s="11" t="s">
        <v>139</v>
      </c>
      <c r="L140" s="11" t="s">
        <v>49</v>
      </c>
      <c r="M140" s="24"/>
      <c r="N140" s="24"/>
    </row>
    <row r="141" spans="2:14" s="1" customFormat="1" x14ac:dyDescent="0.35">
      <c r="B141" s="10">
        <v>1</v>
      </c>
      <c r="C141" s="10" t="s">
        <v>117</v>
      </c>
      <c r="D141" s="10" t="s">
        <v>118</v>
      </c>
      <c r="E141" s="10" t="s">
        <v>154</v>
      </c>
      <c r="F141" s="10" t="s">
        <v>10</v>
      </c>
      <c r="G141" s="10" t="s">
        <v>155</v>
      </c>
      <c r="H141" s="10" t="s">
        <v>157</v>
      </c>
      <c r="I141" s="11" t="s">
        <v>141</v>
      </c>
      <c r="J141" s="11" t="s">
        <v>142</v>
      </c>
      <c r="K141" s="11" t="s">
        <v>139</v>
      </c>
      <c r="L141" s="11" t="s">
        <v>49</v>
      </c>
      <c r="M141" s="24"/>
      <c r="N141" s="24"/>
    </row>
    <row r="142" spans="2:14" s="1" customFormat="1" x14ac:dyDescent="0.35">
      <c r="B142" s="10">
        <v>1</v>
      </c>
      <c r="C142" s="10" t="s">
        <v>117</v>
      </c>
      <c r="D142" s="10" t="s">
        <v>118</v>
      </c>
      <c r="E142" s="10" t="s">
        <v>158</v>
      </c>
      <c r="F142" s="10" t="s">
        <v>10</v>
      </c>
      <c r="G142" s="10" t="s">
        <v>159</v>
      </c>
      <c r="H142" s="10" t="s">
        <v>160</v>
      </c>
      <c r="I142" s="11" t="s">
        <v>46</v>
      </c>
      <c r="J142" s="11" t="s">
        <v>47</v>
      </c>
      <c r="K142" s="11" t="s">
        <v>139</v>
      </c>
      <c r="L142" s="11" t="s">
        <v>62</v>
      </c>
      <c r="M142" s="24"/>
      <c r="N142" s="24"/>
    </row>
    <row r="143" spans="2:14" s="1" customFormat="1" x14ac:dyDescent="0.35">
      <c r="B143" s="10">
        <v>1</v>
      </c>
      <c r="C143" s="10" t="s">
        <v>117</v>
      </c>
      <c r="D143" s="10" t="s">
        <v>118</v>
      </c>
      <c r="E143" s="10" t="s">
        <v>158</v>
      </c>
      <c r="F143" s="10" t="s">
        <v>10</v>
      </c>
      <c r="G143" s="10" t="s">
        <v>159</v>
      </c>
      <c r="H143" s="10" t="s">
        <v>161</v>
      </c>
      <c r="I143" s="11" t="s">
        <v>141</v>
      </c>
      <c r="J143" s="11" t="s">
        <v>142</v>
      </c>
      <c r="K143" s="11" t="s">
        <v>48</v>
      </c>
      <c r="L143" s="11" t="s">
        <v>62</v>
      </c>
      <c r="M143" s="24"/>
      <c r="N143" s="24"/>
    </row>
    <row r="144" spans="2:14" s="1" customFormat="1" x14ac:dyDescent="0.35">
      <c r="B144" s="10">
        <v>1</v>
      </c>
      <c r="C144" s="10" t="s">
        <v>117</v>
      </c>
      <c r="D144" s="10" t="s">
        <v>118</v>
      </c>
      <c r="E144" s="10" t="s">
        <v>162</v>
      </c>
      <c r="F144" s="10" t="s">
        <v>10</v>
      </c>
      <c r="G144" s="10" t="s">
        <v>163</v>
      </c>
      <c r="H144" s="10" t="s">
        <v>164</v>
      </c>
      <c r="I144" s="11" t="s">
        <v>46</v>
      </c>
      <c r="J144" s="11" t="s">
        <v>47</v>
      </c>
      <c r="K144" s="11" t="s">
        <v>139</v>
      </c>
      <c r="L144" s="11" t="s">
        <v>62</v>
      </c>
      <c r="M144" s="24"/>
      <c r="N144" s="24"/>
    </row>
    <row r="145" spans="2:14" s="1" customFormat="1" x14ac:dyDescent="0.35">
      <c r="B145" s="10">
        <v>1</v>
      </c>
      <c r="C145" s="10" t="s">
        <v>117</v>
      </c>
      <c r="D145" s="10" t="s">
        <v>118</v>
      </c>
      <c r="E145" s="10" t="s">
        <v>162</v>
      </c>
      <c r="F145" s="10" t="s">
        <v>10</v>
      </c>
      <c r="G145" s="10" t="s">
        <v>163</v>
      </c>
      <c r="H145" s="10" t="s">
        <v>161</v>
      </c>
      <c r="I145" s="11" t="s">
        <v>141</v>
      </c>
      <c r="J145" s="11" t="s">
        <v>142</v>
      </c>
      <c r="K145" s="11" t="s">
        <v>48</v>
      </c>
      <c r="L145" s="11" t="s">
        <v>62</v>
      </c>
      <c r="M145" s="24"/>
      <c r="N145" s="24"/>
    </row>
    <row r="146" spans="2:14" s="1" customFormat="1" x14ac:dyDescent="0.35">
      <c r="B146" s="10">
        <v>1</v>
      </c>
      <c r="C146" s="10" t="s">
        <v>165</v>
      </c>
      <c r="D146" s="10" t="s">
        <v>166</v>
      </c>
      <c r="E146" s="10" t="s">
        <v>167</v>
      </c>
      <c r="F146" s="10" t="s">
        <v>11</v>
      </c>
      <c r="G146" s="10" t="s">
        <v>168</v>
      </c>
      <c r="H146" s="10" t="s">
        <v>169</v>
      </c>
      <c r="I146" s="11" t="s">
        <v>46</v>
      </c>
      <c r="J146" s="11" t="s">
        <v>47</v>
      </c>
      <c r="K146" s="11" t="s">
        <v>48</v>
      </c>
      <c r="L146" s="11" t="s">
        <v>49</v>
      </c>
      <c r="M146" s="24"/>
      <c r="N146" s="24"/>
    </row>
    <row r="147" spans="2:14" s="1" customFormat="1" x14ac:dyDescent="0.35">
      <c r="B147" s="10">
        <v>1</v>
      </c>
      <c r="C147" s="10" t="s">
        <v>165</v>
      </c>
      <c r="D147" s="10" t="s">
        <v>166</v>
      </c>
      <c r="E147" s="10" t="s">
        <v>167</v>
      </c>
      <c r="F147" s="10" t="s">
        <v>11</v>
      </c>
      <c r="G147" s="10" t="s">
        <v>168</v>
      </c>
      <c r="H147" s="10" t="s">
        <v>170</v>
      </c>
      <c r="I147" s="11" t="s">
        <v>46</v>
      </c>
      <c r="J147" s="11" t="s">
        <v>47</v>
      </c>
      <c r="K147" s="11" t="s">
        <v>48</v>
      </c>
      <c r="L147" s="11" t="s">
        <v>49</v>
      </c>
      <c r="M147" s="24"/>
      <c r="N147" s="24"/>
    </row>
    <row r="148" spans="2:14" s="1" customFormat="1" x14ac:dyDescent="0.35">
      <c r="B148" s="10">
        <v>1</v>
      </c>
      <c r="C148" s="10" t="s">
        <v>165</v>
      </c>
      <c r="D148" s="10" t="s">
        <v>166</v>
      </c>
      <c r="E148" s="10" t="s">
        <v>167</v>
      </c>
      <c r="F148" s="10" t="s">
        <v>11</v>
      </c>
      <c r="G148" s="10" t="s">
        <v>168</v>
      </c>
      <c r="H148" s="10" t="s">
        <v>171</v>
      </c>
      <c r="I148" s="11" t="s">
        <v>46</v>
      </c>
      <c r="J148" s="11" t="s">
        <v>47</v>
      </c>
      <c r="K148" s="11" t="s">
        <v>48</v>
      </c>
      <c r="L148" s="11" t="s">
        <v>49</v>
      </c>
      <c r="M148" s="24"/>
      <c r="N148" s="24"/>
    </row>
    <row r="149" spans="2:14" s="1" customFormat="1" x14ac:dyDescent="0.35">
      <c r="B149" s="10">
        <v>1</v>
      </c>
      <c r="C149" s="10" t="s">
        <v>165</v>
      </c>
      <c r="D149" s="10" t="s">
        <v>166</v>
      </c>
      <c r="E149" s="10" t="s">
        <v>172</v>
      </c>
      <c r="F149" s="10" t="s">
        <v>13</v>
      </c>
      <c r="G149" s="10" t="s">
        <v>173</v>
      </c>
      <c r="H149" s="10" t="s">
        <v>174</v>
      </c>
      <c r="I149" s="11" t="s">
        <v>46</v>
      </c>
      <c r="J149" s="11" t="s">
        <v>47</v>
      </c>
      <c r="K149" s="11" t="s">
        <v>139</v>
      </c>
      <c r="L149" s="11" t="s">
        <v>62</v>
      </c>
      <c r="M149" s="24"/>
      <c r="N149" s="24"/>
    </row>
    <row r="150" spans="2:14" s="1" customFormat="1" x14ac:dyDescent="0.35">
      <c r="B150" s="10">
        <v>1</v>
      </c>
      <c r="C150" s="10" t="s">
        <v>165</v>
      </c>
      <c r="D150" s="10" t="s">
        <v>166</v>
      </c>
      <c r="E150" s="10" t="s">
        <v>175</v>
      </c>
      <c r="F150" s="10" t="s">
        <v>13</v>
      </c>
      <c r="G150" s="10" t="s">
        <v>176</v>
      </c>
      <c r="H150" s="10" t="s">
        <v>177</v>
      </c>
      <c r="I150" s="11" t="s">
        <v>46</v>
      </c>
      <c r="J150" s="11" t="s">
        <v>47</v>
      </c>
      <c r="K150" s="11" t="s">
        <v>48</v>
      </c>
      <c r="L150" s="11" t="s">
        <v>49</v>
      </c>
      <c r="M150" s="24"/>
      <c r="N150" s="24"/>
    </row>
    <row r="151" spans="2:14" s="1" customFormat="1" x14ac:dyDescent="0.35">
      <c r="B151" s="10">
        <v>1</v>
      </c>
      <c r="C151" s="10" t="s">
        <v>165</v>
      </c>
      <c r="D151" s="10" t="s">
        <v>166</v>
      </c>
      <c r="E151" s="10" t="s">
        <v>175</v>
      </c>
      <c r="F151" s="10" t="s">
        <v>13</v>
      </c>
      <c r="G151" s="10" t="s">
        <v>176</v>
      </c>
      <c r="H151" s="10" t="s">
        <v>178</v>
      </c>
      <c r="I151" s="11" t="s">
        <v>46</v>
      </c>
      <c r="J151" s="11" t="s">
        <v>47</v>
      </c>
      <c r="K151" s="11" t="s">
        <v>139</v>
      </c>
      <c r="L151" s="11" t="s">
        <v>62</v>
      </c>
      <c r="M151" s="24"/>
      <c r="N151" s="24"/>
    </row>
    <row r="152" spans="2:14" s="1" customFormat="1" x14ac:dyDescent="0.35">
      <c r="B152" s="10">
        <v>1</v>
      </c>
      <c r="C152" s="10" t="s">
        <v>165</v>
      </c>
      <c r="D152" s="10" t="s">
        <v>166</v>
      </c>
      <c r="E152" s="10" t="s">
        <v>179</v>
      </c>
      <c r="F152" s="10" t="s">
        <v>13</v>
      </c>
      <c r="G152" s="10" t="s">
        <v>180</v>
      </c>
      <c r="H152" s="10" t="s">
        <v>181</v>
      </c>
      <c r="I152" s="11" t="s">
        <v>61</v>
      </c>
      <c r="J152" s="11" t="s">
        <v>47</v>
      </c>
      <c r="K152" s="11" t="s">
        <v>139</v>
      </c>
      <c r="L152" s="11" t="s">
        <v>62</v>
      </c>
      <c r="M152" s="24"/>
      <c r="N152" s="24"/>
    </row>
    <row r="153" spans="2:14" s="1" customFormat="1" x14ac:dyDescent="0.35">
      <c r="B153" s="10">
        <v>1</v>
      </c>
      <c r="C153" s="10" t="s">
        <v>165</v>
      </c>
      <c r="D153" s="10" t="s">
        <v>166</v>
      </c>
      <c r="E153" s="10" t="s">
        <v>179</v>
      </c>
      <c r="F153" s="10" t="s">
        <v>13</v>
      </c>
      <c r="G153" s="10" t="s">
        <v>180</v>
      </c>
      <c r="H153" s="10" t="s">
        <v>182</v>
      </c>
      <c r="I153" s="11" t="s">
        <v>61</v>
      </c>
      <c r="J153" s="11" t="s">
        <v>47</v>
      </c>
      <c r="K153" s="11" t="s">
        <v>139</v>
      </c>
      <c r="L153" s="11" t="s">
        <v>62</v>
      </c>
      <c r="M153" s="24"/>
      <c r="N153" s="24"/>
    </row>
    <row r="154" spans="2:14" s="1" customFormat="1" ht="29" x14ac:dyDescent="0.35">
      <c r="B154" s="10">
        <v>1</v>
      </c>
      <c r="C154" s="10" t="s">
        <v>165</v>
      </c>
      <c r="D154" s="10" t="s">
        <v>166</v>
      </c>
      <c r="E154" s="10" t="s">
        <v>183</v>
      </c>
      <c r="F154" s="10" t="s">
        <v>13</v>
      </c>
      <c r="G154" s="10" t="s">
        <v>184</v>
      </c>
      <c r="H154" s="10" t="s">
        <v>185</v>
      </c>
      <c r="I154" s="11" t="s">
        <v>61</v>
      </c>
      <c r="J154" s="11" t="s">
        <v>47</v>
      </c>
      <c r="K154" s="11" t="s">
        <v>139</v>
      </c>
      <c r="L154" s="11" t="s">
        <v>62</v>
      </c>
      <c r="M154" s="24"/>
      <c r="N154" s="24"/>
    </row>
    <row r="155" spans="2:14" s="1" customFormat="1" ht="29" x14ac:dyDescent="0.35">
      <c r="B155" s="10">
        <v>1</v>
      </c>
      <c r="C155" s="10" t="s">
        <v>165</v>
      </c>
      <c r="D155" s="10" t="s">
        <v>166</v>
      </c>
      <c r="E155" s="10" t="s">
        <v>183</v>
      </c>
      <c r="F155" s="10" t="s">
        <v>13</v>
      </c>
      <c r="G155" s="10" t="s">
        <v>184</v>
      </c>
      <c r="H155" s="10" t="s">
        <v>186</v>
      </c>
      <c r="I155" s="11" t="s">
        <v>61</v>
      </c>
      <c r="J155" s="11" t="s">
        <v>47</v>
      </c>
      <c r="K155" s="11" t="s">
        <v>48</v>
      </c>
      <c r="L155" s="11" t="s">
        <v>49</v>
      </c>
      <c r="M155" s="24"/>
      <c r="N155" s="24"/>
    </row>
    <row r="156" spans="2:14" s="1" customFormat="1" x14ac:dyDescent="0.35">
      <c r="B156" s="10">
        <v>1</v>
      </c>
      <c r="C156" s="10" t="s">
        <v>165</v>
      </c>
      <c r="D156" s="10" t="s">
        <v>166</v>
      </c>
      <c r="E156" s="10" t="s">
        <v>187</v>
      </c>
      <c r="F156" s="10" t="s">
        <v>11</v>
      </c>
      <c r="G156" s="10" t="s">
        <v>188</v>
      </c>
      <c r="H156" s="10" t="s">
        <v>189</v>
      </c>
      <c r="I156" s="11" t="s">
        <v>46</v>
      </c>
      <c r="J156" s="11" t="s">
        <v>47</v>
      </c>
      <c r="K156" s="11" t="s">
        <v>48</v>
      </c>
      <c r="L156" s="11" t="s">
        <v>49</v>
      </c>
      <c r="M156" s="24"/>
      <c r="N156" s="24"/>
    </row>
    <row r="157" spans="2:14" s="1" customFormat="1" x14ac:dyDescent="0.35">
      <c r="B157" s="10">
        <v>1</v>
      </c>
      <c r="C157" s="10" t="s">
        <v>165</v>
      </c>
      <c r="D157" s="10" t="s">
        <v>166</v>
      </c>
      <c r="E157" s="10" t="s">
        <v>187</v>
      </c>
      <c r="F157" s="10" t="s">
        <v>11</v>
      </c>
      <c r="G157" s="10" t="s">
        <v>188</v>
      </c>
      <c r="H157" s="10" t="s">
        <v>55</v>
      </c>
      <c r="I157" s="11" t="s">
        <v>46</v>
      </c>
      <c r="J157" s="11" t="s">
        <v>47</v>
      </c>
      <c r="K157" s="11" t="s">
        <v>54</v>
      </c>
      <c r="L157" s="11" t="s">
        <v>52</v>
      </c>
      <c r="M157" s="24"/>
      <c r="N157" s="24"/>
    </row>
    <row r="158" spans="2:14" s="1" customFormat="1" x14ac:dyDescent="0.35">
      <c r="B158" s="10">
        <v>1</v>
      </c>
      <c r="C158" s="10" t="s">
        <v>165</v>
      </c>
      <c r="D158" s="10" t="s">
        <v>166</v>
      </c>
      <c r="E158" s="10" t="s">
        <v>190</v>
      </c>
      <c r="F158" s="10" t="s">
        <v>11</v>
      </c>
      <c r="G158" s="10" t="s">
        <v>191</v>
      </c>
      <c r="H158" s="10" t="s">
        <v>189</v>
      </c>
      <c r="I158" s="11" t="s">
        <v>46</v>
      </c>
      <c r="J158" s="11" t="s">
        <v>47</v>
      </c>
      <c r="K158" s="11" t="s">
        <v>48</v>
      </c>
      <c r="L158" s="11" t="s">
        <v>49</v>
      </c>
      <c r="M158" s="24"/>
      <c r="N158" s="24"/>
    </row>
    <row r="159" spans="2:14" s="1" customFormat="1" x14ac:dyDescent="0.35">
      <c r="B159" s="10">
        <v>1</v>
      </c>
      <c r="C159" s="10" t="s">
        <v>165</v>
      </c>
      <c r="D159" s="10" t="s">
        <v>166</v>
      </c>
      <c r="E159" s="10" t="s">
        <v>190</v>
      </c>
      <c r="F159" s="10" t="s">
        <v>11</v>
      </c>
      <c r="G159" s="10" t="s">
        <v>191</v>
      </c>
      <c r="H159" s="10" t="s">
        <v>55</v>
      </c>
      <c r="I159" s="11" t="s">
        <v>46</v>
      </c>
      <c r="J159" s="11" t="s">
        <v>47</v>
      </c>
      <c r="K159" s="11" t="s">
        <v>54</v>
      </c>
      <c r="L159" s="11" t="s">
        <v>52</v>
      </c>
      <c r="M159" s="24"/>
      <c r="N159" s="24"/>
    </row>
    <row r="160" spans="2:14" s="1" customFormat="1" x14ac:dyDescent="0.35">
      <c r="B160" s="10">
        <v>1</v>
      </c>
      <c r="C160" s="10" t="s">
        <v>165</v>
      </c>
      <c r="D160" s="10" t="s">
        <v>166</v>
      </c>
      <c r="E160" s="10" t="s">
        <v>192</v>
      </c>
      <c r="F160" s="10" t="s">
        <v>13</v>
      </c>
      <c r="G160" s="10" t="s">
        <v>193</v>
      </c>
      <c r="H160" s="10" t="s">
        <v>194</v>
      </c>
      <c r="I160" s="11" t="s">
        <v>61</v>
      </c>
      <c r="J160" s="11" t="s">
        <v>47</v>
      </c>
      <c r="K160" s="11" t="s">
        <v>48</v>
      </c>
      <c r="L160" s="11" t="s">
        <v>62</v>
      </c>
      <c r="M160" s="24"/>
      <c r="N160" s="24"/>
    </row>
    <row r="161" spans="2:14" s="1" customFormat="1" x14ac:dyDescent="0.35">
      <c r="B161" s="10">
        <v>1</v>
      </c>
      <c r="C161" s="10" t="s">
        <v>165</v>
      </c>
      <c r="D161" s="10" t="s">
        <v>166</v>
      </c>
      <c r="E161" s="10" t="s">
        <v>192</v>
      </c>
      <c r="F161" s="10" t="s">
        <v>11</v>
      </c>
      <c r="G161" s="10" t="s">
        <v>193</v>
      </c>
      <c r="H161" s="10" t="s">
        <v>195</v>
      </c>
      <c r="I161" s="11" t="s">
        <v>141</v>
      </c>
      <c r="J161" s="11" t="s">
        <v>196</v>
      </c>
      <c r="K161" s="11" t="s">
        <v>139</v>
      </c>
      <c r="L161" s="11" t="s">
        <v>62</v>
      </c>
      <c r="M161" s="24"/>
      <c r="N161" s="24"/>
    </row>
    <row r="162" spans="2:14" s="1" customFormat="1" x14ac:dyDescent="0.35">
      <c r="B162" s="10">
        <v>2</v>
      </c>
      <c r="C162" s="10" t="s">
        <v>197</v>
      </c>
      <c r="D162" s="10" t="s">
        <v>198</v>
      </c>
      <c r="E162" s="10" t="s">
        <v>14</v>
      </c>
      <c r="F162" s="10" t="s">
        <v>14</v>
      </c>
      <c r="G162" s="10" t="s">
        <v>57</v>
      </c>
      <c r="H162" s="10" t="s">
        <v>58</v>
      </c>
      <c r="I162" s="11" t="s">
        <v>46</v>
      </c>
      <c r="J162" s="11" t="s">
        <v>47</v>
      </c>
      <c r="K162" s="11" t="s">
        <v>48</v>
      </c>
      <c r="L162" s="11" t="s">
        <v>52</v>
      </c>
      <c r="M162" s="24"/>
      <c r="N162" s="24"/>
    </row>
    <row r="163" spans="2:14" s="1" customFormat="1" x14ac:dyDescent="0.35">
      <c r="B163" s="10">
        <v>2</v>
      </c>
      <c r="C163" s="10" t="s">
        <v>197</v>
      </c>
      <c r="D163" s="10" t="s">
        <v>198</v>
      </c>
      <c r="E163" s="10" t="s">
        <v>14</v>
      </c>
      <c r="F163" s="10" t="s">
        <v>14</v>
      </c>
      <c r="G163" s="10" t="s">
        <v>57</v>
      </c>
      <c r="H163" s="10" t="s">
        <v>59</v>
      </c>
      <c r="I163" s="11" t="s">
        <v>46</v>
      </c>
      <c r="J163" s="11" t="s">
        <v>47</v>
      </c>
      <c r="K163" s="11" t="s">
        <v>54</v>
      </c>
      <c r="L163" s="11" t="s">
        <v>52</v>
      </c>
      <c r="M163" s="24"/>
      <c r="N163" s="24"/>
    </row>
    <row r="164" spans="2:14" s="1" customFormat="1" x14ac:dyDescent="0.35">
      <c r="B164" s="10">
        <v>2</v>
      </c>
      <c r="C164" s="10" t="s">
        <v>197</v>
      </c>
      <c r="D164" s="10" t="s">
        <v>198</v>
      </c>
      <c r="E164" s="10" t="s">
        <v>14</v>
      </c>
      <c r="F164" s="10" t="s">
        <v>14</v>
      </c>
      <c r="G164" s="10" t="s">
        <v>199</v>
      </c>
      <c r="H164" s="10" t="s">
        <v>200</v>
      </c>
      <c r="I164" s="11" t="s">
        <v>46</v>
      </c>
      <c r="J164" s="11" t="s">
        <v>47</v>
      </c>
      <c r="K164" s="11" t="s">
        <v>139</v>
      </c>
      <c r="L164" s="11" t="s">
        <v>49</v>
      </c>
      <c r="M164" s="24"/>
      <c r="N164" s="24"/>
    </row>
    <row r="165" spans="2:14" s="1" customFormat="1" x14ac:dyDescent="0.35">
      <c r="B165" s="10">
        <v>2</v>
      </c>
      <c r="C165" s="10" t="s">
        <v>197</v>
      </c>
      <c r="D165" s="10" t="s">
        <v>198</v>
      </c>
      <c r="E165" s="10" t="s">
        <v>14</v>
      </c>
      <c r="F165" s="10" t="s">
        <v>14</v>
      </c>
      <c r="G165" s="10" t="s">
        <v>201</v>
      </c>
      <c r="H165" s="10" t="s">
        <v>202</v>
      </c>
      <c r="I165" s="11" t="s">
        <v>46</v>
      </c>
      <c r="J165" s="11" t="s">
        <v>47</v>
      </c>
      <c r="K165" s="11" t="s">
        <v>54</v>
      </c>
      <c r="L165" s="11" t="s">
        <v>52</v>
      </c>
      <c r="M165" s="24"/>
      <c r="N165" s="24"/>
    </row>
    <row r="166" spans="2:14" s="1" customFormat="1" x14ac:dyDescent="0.35">
      <c r="B166" s="10">
        <v>2</v>
      </c>
      <c r="C166" s="10" t="s">
        <v>197</v>
      </c>
      <c r="D166" s="10" t="s">
        <v>198</v>
      </c>
      <c r="E166" s="10" t="s">
        <v>14</v>
      </c>
      <c r="F166" s="10" t="s">
        <v>14</v>
      </c>
      <c r="G166" s="10" t="s">
        <v>201</v>
      </c>
      <c r="H166" s="10" t="s">
        <v>203</v>
      </c>
      <c r="I166" s="11" t="s">
        <v>46</v>
      </c>
      <c r="J166" s="11" t="s">
        <v>47</v>
      </c>
      <c r="K166" s="11" t="s">
        <v>54</v>
      </c>
      <c r="L166" s="11" t="s">
        <v>52</v>
      </c>
      <c r="M166" s="24"/>
      <c r="N166" s="24"/>
    </row>
    <row r="167" spans="2:14" s="1" customFormat="1" x14ac:dyDescent="0.35">
      <c r="B167" s="10">
        <v>2</v>
      </c>
      <c r="C167" s="10" t="s">
        <v>197</v>
      </c>
      <c r="D167" s="10" t="s">
        <v>198</v>
      </c>
      <c r="E167" s="10" t="s">
        <v>14</v>
      </c>
      <c r="F167" s="10" t="s">
        <v>14</v>
      </c>
      <c r="G167" s="10" t="s">
        <v>201</v>
      </c>
      <c r="H167" s="10" t="s">
        <v>204</v>
      </c>
      <c r="I167" s="11" t="s">
        <v>46</v>
      </c>
      <c r="J167" s="11" t="s">
        <v>47</v>
      </c>
      <c r="K167" s="11" t="s">
        <v>54</v>
      </c>
      <c r="L167" s="11" t="s">
        <v>52</v>
      </c>
      <c r="M167" s="24"/>
      <c r="N167" s="24"/>
    </row>
    <row r="168" spans="2:14" s="1" customFormat="1" x14ac:dyDescent="0.35">
      <c r="B168" s="10">
        <v>2</v>
      </c>
      <c r="C168" s="10" t="s">
        <v>197</v>
      </c>
      <c r="D168" s="10" t="s">
        <v>198</v>
      </c>
      <c r="E168" s="10" t="s">
        <v>14</v>
      </c>
      <c r="F168" s="10" t="s">
        <v>14</v>
      </c>
      <c r="G168" s="10" t="s">
        <v>201</v>
      </c>
      <c r="H168" s="10" t="s">
        <v>205</v>
      </c>
      <c r="I168" s="11" t="s">
        <v>46</v>
      </c>
      <c r="J168" s="11" t="s">
        <v>47</v>
      </c>
      <c r="K168" s="11" t="s">
        <v>139</v>
      </c>
      <c r="L168" s="11" t="s">
        <v>49</v>
      </c>
      <c r="M168" s="24"/>
      <c r="N168" s="24"/>
    </row>
    <row r="169" spans="2:14" s="1" customFormat="1" x14ac:dyDescent="0.35">
      <c r="B169" s="10">
        <v>2</v>
      </c>
      <c r="C169" s="10" t="s">
        <v>197</v>
      </c>
      <c r="D169" s="10" t="s">
        <v>198</v>
      </c>
      <c r="E169" s="10" t="s">
        <v>14</v>
      </c>
      <c r="F169" s="10" t="s">
        <v>14</v>
      </c>
      <c r="G169" s="10" t="s">
        <v>201</v>
      </c>
      <c r="H169" s="10" t="s">
        <v>206</v>
      </c>
      <c r="I169" s="11" t="s">
        <v>46</v>
      </c>
      <c r="J169" s="11" t="s">
        <v>47</v>
      </c>
      <c r="K169" s="11" t="s">
        <v>54</v>
      </c>
      <c r="L169" s="11" t="s">
        <v>49</v>
      </c>
      <c r="M169" s="24"/>
      <c r="N169" s="24"/>
    </row>
    <row r="170" spans="2:14" s="1" customFormat="1" x14ac:dyDescent="0.35">
      <c r="B170" s="10">
        <v>2</v>
      </c>
      <c r="C170" s="10" t="s">
        <v>197</v>
      </c>
      <c r="D170" s="10" t="s">
        <v>198</v>
      </c>
      <c r="E170" s="10" t="s">
        <v>14</v>
      </c>
      <c r="F170" s="10" t="s">
        <v>14</v>
      </c>
      <c r="G170" s="10" t="s">
        <v>207</v>
      </c>
      <c r="H170" s="10" t="s">
        <v>202</v>
      </c>
      <c r="I170" s="11" t="s">
        <v>46</v>
      </c>
      <c r="J170" s="11" t="s">
        <v>47</v>
      </c>
      <c r="K170" s="11" t="s">
        <v>54</v>
      </c>
      <c r="L170" s="11" t="s">
        <v>52</v>
      </c>
      <c r="M170" s="24"/>
      <c r="N170" s="24"/>
    </row>
    <row r="171" spans="2:14" s="1" customFormat="1" x14ac:dyDescent="0.35">
      <c r="B171" s="10">
        <v>2</v>
      </c>
      <c r="C171" s="10" t="s">
        <v>197</v>
      </c>
      <c r="D171" s="10" t="s">
        <v>198</v>
      </c>
      <c r="E171" s="10" t="s">
        <v>14</v>
      </c>
      <c r="F171" s="10" t="s">
        <v>14</v>
      </c>
      <c r="G171" s="10" t="s">
        <v>207</v>
      </c>
      <c r="H171" s="10" t="s">
        <v>203</v>
      </c>
      <c r="I171" s="11" t="s">
        <v>46</v>
      </c>
      <c r="J171" s="11" t="s">
        <v>47</v>
      </c>
      <c r="K171" s="11" t="s">
        <v>54</v>
      </c>
      <c r="L171" s="11" t="s">
        <v>52</v>
      </c>
      <c r="M171" s="24"/>
      <c r="N171" s="24"/>
    </row>
    <row r="172" spans="2:14" s="1" customFormat="1" x14ac:dyDescent="0.35">
      <c r="B172" s="10">
        <v>2</v>
      </c>
      <c r="C172" s="10" t="s">
        <v>197</v>
      </c>
      <c r="D172" s="10" t="s">
        <v>198</v>
      </c>
      <c r="E172" s="10" t="s">
        <v>14</v>
      </c>
      <c r="F172" s="10" t="s">
        <v>14</v>
      </c>
      <c r="G172" s="10" t="s">
        <v>207</v>
      </c>
      <c r="H172" s="10" t="s">
        <v>204</v>
      </c>
      <c r="I172" s="11" t="s">
        <v>46</v>
      </c>
      <c r="J172" s="11" t="s">
        <v>47</v>
      </c>
      <c r="K172" s="11" t="s">
        <v>54</v>
      </c>
      <c r="L172" s="11" t="s">
        <v>52</v>
      </c>
      <c r="M172" s="24"/>
      <c r="N172" s="24"/>
    </row>
    <row r="173" spans="2:14" s="1" customFormat="1" x14ac:dyDescent="0.35">
      <c r="B173" s="10">
        <v>2</v>
      </c>
      <c r="C173" s="10" t="s">
        <v>197</v>
      </c>
      <c r="D173" s="10" t="s">
        <v>198</v>
      </c>
      <c r="E173" s="10" t="s">
        <v>14</v>
      </c>
      <c r="F173" s="10" t="s">
        <v>14</v>
      </c>
      <c r="G173" s="10" t="s">
        <v>207</v>
      </c>
      <c r="H173" s="10" t="s">
        <v>205</v>
      </c>
      <c r="I173" s="11" t="s">
        <v>46</v>
      </c>
      <c r="J173" s="11" t="s">
        <v>47</v>
      </c>
      <c r="K173" s="11" t="s">
        <v>139</v>
      </c>
      <c r="L173" s="11" t="s">
        <v>49</v>
      </c>
      <c r="M173" s="24"/>
      <c r="N173" s="24"/>
    </row>
    <row r="174" spans="2:14" s="1" customFormat="1" x14ac:dyDescent="0.35">
      <c r="B174" s="10">
        <v>2</v>
      </c>
      <c r="C174" s="10" t="s">
        <v>197</v>
      </c>
      <c r="D174" s="10" t="s">
        <v>198</v>
      </c>
      <c r="E174" s="10" t="s">
        <v>14</v>
      </c>
      <c r="F174" s="10" t="s">
        <v>14</v>
      </c>
      <c r="G174" s="10" t="s">
        <v>207</v>
      </c>
      <c r="H174" s="10" t="s">
        <v>206</v>
      </c>
      <c r="I174" s="11" t="s">
        <v>46</v>
      </c>
      <c r="J174" s="11" t="s">
        <v>47</v>
      </c>
      <c r="K174" s="11" t="s">
        <v>54</v>
      </c>
      <c r="L174" s="11" t="s">
        <v>49</v>
      </c>
      <c r="M174" s="24"/>
      <c r="N174" s="24"/>
    </row>
    <row r="175" spans="2:14" s="1" customFormat="1" x14ac:dyDescent="0.35">
      <c r="B175" s="10">
        <v>2</v>
      </c>
      <c r="C175" s="10" t="s">
        <v>197</v>
      </c>
      <c r="D175" s="10" t="s">
        <v>198</v>
      </c>
      <c r="E175" s="10" t="s">
        <v>14</v>
      </c>
      <c r="F175" s="10" t="s">
        <v>14</v>
      </c>
      <c r="G175" s="10" t="s">
        <v>207</v>
      </c>
      <c r="H175" s="10" t="s">
        <v>202</v>
      </c>
      <c r="I175" s="11" t="s">
        <v>46</v>
      </c>
      <c r="J175" s="11" t="s">
        <v>47</v>
      </c>
      <c r="K175" s="11" t="s">
        <v>54</v>
      </c>
      <c r="L175" s="11" t="s">
        <v>52</v>
      </c>
      <c r="M175" s="24"/>
      <c r="N175" s="24"/>
    </row>
    <row r="176" spans="2:14" s="1" customFormat="1" x14ac:dyDescent="0.35">
      <c r="B176" s="10">
        <v>2</v>
      </c>
      <c r="C176" s="10" t="s">
        <v>197</v>
      </c>
      <c r="D176" s="10" t="s">
        <v>198</v>
      </c>
      <c r="E176" s="10" t="s">
        <v>14</v>
      </c>
      <c r="F176" s="10" t="s">
        <v>14</v>
      </c>
      <c r="G176" s="10" t="s">
        <v>207</v>
      </c>
      <c r="H176" s="10" t="s">
        <v>203</v>
      </c>
      <c r="I176" s="11" t="s">
        <v>46</v>
      </c>
      <c r="J176" s="11" t="s">
        <v>47</v>
      </c>
      <c r="K176" s="11" t="s">
        <v>54</v>
      </c>
      <c r="L176" s="11" t="s">
        <v>52</v>
      </c>
      <c r="M176" s="24"/>
      <c r="N176" s="24"/>
    </row>
    <row r="177" spans="2:14" s="1" customFormat="1" x14ac:dyDescent="0.35">
      <c r="B177" s="10">
        <v>2</v>
      </c>
      <c r="C177" s="10" t="s">
        <v>197</v>
      </c>
      <c r="D177" s="10" t="s">
        <v>198</v>
      </c>
      <c r="E177" s="10" t="s">
        <v>14</v>
      </c>
      <c r="F177" s="10" t="s">
        <v>14</v>
      </c>
      <c r="G177" s="10" t="s">
        <v>207</v>
      </c>
      <c r="H177" s="10" t="s">
        <v>204</v>
      </c>
      <c r="I177" s="11" t="s">
        <v>46</v>
      </c>
      <c r="J177" s="11" t="s">
        <v>47</v>
      </c>
      <c r="K177" s="11" t="s">
        <v>54</v>
      </c>
      <c r="L177" s="11" t="s">
        <v>52</v>
      </c>
      <c r="M177" s="24"/>
      <c r="N177" s="24"/>
    </row>
    <row r="178" spans="2:14" s="1" customFormat="1" x14ac:dyDescent="0.35">
      <c r="B178" s="10">
        <v>2</v>
      </c>
      <c r="C178" s="10" t="s">
        <v>197</v>
      </c>
      <c r="D178" s="10" t="s">
        <v>198</v>
      </c>
      <c r="E178" s="10" t="s">
        <v>14</v>
      </c>
      <c r="F178" s="10" t="s">
        <v>14</v>
      </c>
      <c r="G178" s="10" t="s">
        <v>207</v>
      </c>
      <c r="H178" s="10" t="s">
        <v>205</v>
      </c>
      <c r="I178" s="11" t="s">
        <v>46</v>
      </c>
      <c r="J178" s="11" t="s">
        <v>47</v>
      </c>
      <c r="K178" s="11" t="s">
        <v>139</v>
      </c>
      <c r="L178" s="11" t="s">
        <v>49</v>
      </c>
      <c r="M178" s="24"/>
      <c r="N178" s="24"/>
    </row>
    <row r="179" spans="2:14" s="1" customFormat="1" x14ac:dyDescent="0.35">
      <c r="B179" s="10">
        <v>2</v>
      </c>
      <c r="C179" s="10" t="s">
        <v>197</v>
      </c>
      <c r="D179" s="10" t="s">
        <v>198</v>
      </c>
      <c r="E179" s="10" t="s">
        <v>14</v>
      </c>
      <c r="F179" s="10" t="s">
        <v>14</v>
      </c>
      <c r="G179" s="10" t="s">
        <v>207</v>
      </c>
      <c r="H179" s="10" t="s">
        <v>206</v>
      </c>
      <c r="I179" s="11" t="s">
        <v>46</v>
      </c>
      <c r="J179" s="11" t="s">
        <v>47</v>
      </c>
      <c r="K179" s="11" t="s">
        <v>54</v>
      </c>
      <c r="L179" s="11" t="s">
        <v>49</v>
      </c>
      <c r="M179" s="24"/>
      <c r="N179" s="24"/>
    </row>
    <row r="180" spans="2:14" s="1" customFormat="1" x14ac:dyDescent="0.35">
      <c r="B180" s="10">
        <v>2</v>
      </c>
      <c r="C180" s="10" t="s">
        <v>197</v>
      </c>
      <c r="D180" s="10" t="s">
        <v>198</v>
      </c>
      <c r="E180" s="10" t="s">
        <v>14</v>
      </c>
      <c r="F180" s="10" t="s">
        <v>14</v>
      </c>
      <c r="G180" s="10" t="s">
        <v>208</v>
      </c>
      <c r="H180" s="10" t="s">
        <v>200</v>
      </c>
      <c r="I180" s="11" t="s">
        <v>46</v>
      </c>
      <c r="J180" s="11" t="s">
        <v>47</v>
      </c>
      <c r="K180" s="11" t="s">
        <v>139</v>
      </c>
      <c r="L180" s="11" t="s">
        <v>49</v>
      </c>
      <c r="M180" s="24"/>
      <c r="N180" s="24"/>
    </row>
    <row r="181" spans="2:14" s="1" customFormat="1" x14ac:dyDescent="0.35">
      <c r="B181" s="10">
        <v>2</v>
      </c>
      <c r="C181" s="10" t="s">
        <v>197</v>
      </c>
      <c r="D181" s="10" t="s">
        <v>198</v>
      </c>
      <c r="E181" s="10" t="s">
        <v>14</v>
      </c>
      <c r="F181" s="10" t="s">
        <v>14</v>
      </c>
      <c r="G181" s="10" t="s">
        <v>209</v>
      </c>
      <c r="H181" s="10" t="s">
        <v>210</v>
      </c>
      <c r="I181" s="11" t="s">
        <v>46</v>
      </c>
      <c r="J181" s="11" t="s">
        <v>47</v>
      </c>
      <c r="K181" s="11" t="s">
        <v>48</v>
      </c>
      <c r="L181" s="11" t="s">
        <v>62</v>
      </c>
      <c r="M181" s="24"/>
      <c r="N181" s="24"/>
    </row>
    <row r="182" spans="2:14" s="1" customFormat="1" x14ac:dyDescent="0.35">
      <c r="B182" s="10">
        <v>2</v>
      </c>
      <c r="C182" s="10" t="s">
        <v>197</v>
      </c>
      <c r="D182" s="10" t="s">
        <v>198</v>
      </c>
      <c r="E182" s="10" t="s">
        <v>14</v>
      </c>
      <c r="F182" s="10" t="s">
        <v>14</v>
      </c>
      <c r="G182" s="10" t="s">
        <v>209</v>
      </c>
      <c r="H182" s="10" t="s">
        <v>55</v>
      </c>
      <c r="I182" s="11" t="s">
        <v>46</v>
      </c>
      <c r="J182" s="11" t="s">
        <v>47</v>
      </c>
      <c r="K182" s="11" t="s">
        <v>54</v>
      </c>
      <c r="L182" s="11" t="s">
        <v>52</v>
      </c>
      <c r="M182" s="24"/>
      <c r="N182" s="24"/>
    </row>
    <row r="183" spans="2:14" s="1" customFormat="1" x14ac:dyDescent="0.35">
      <c r="B183" s="10">
        <v>2</v>
      </c>
      <c r="C183" s="10" t="s">
        <v>197</v>
      </c>
      <c r="D183" s="10" t="s">
        <v>198</v>
      </c>
      <c r="E183" s="10" t="s">
        <v>14</v>
      </c>
      <c r="F183" s="10" t="s">
        <v>14</v>
      </c>
      <c r="G183" s="10" t="s">
        <v>209</v>
      </c>
      <c r="H183" s="10" t="s">
        <v>211</v>
      </c>
      <c r="I183" s="11" t="s">
        <v>46</v>
      </c>
      <c r="J183" s="11" t="s">
        <v>47</v>
      </c>
      <c r="K183" s="11" t="s">
        <v>54</v>
      </c>
      <c r="L183" s="11" t="s">
        <v>52</v>
      </c>
      <c r="M183" s="24"/>
      <c r="N183" s="24"/>
    </row>
    <row r="184" spans="2:14" s="1" customFormat="1" x14ac:dyDescent="0.35">
      <c r="B184" s="10">
        <v>2</v>
      </c>
      <c r="C184" s="10" t="s">
        <v>197</v>
      </c>
      <c r="D184" s="10" t="s">
        <v>198</v>
      </c>
      <c r="E184" s="10" t="s">
        <v>14</v>
      </c>
      <c r="F184" s="10" t="s">
        <v>14</v>
      </c>
      <c r="G184" s="10" t="s">
        <v>209</v>
      </c>
      <c r="H184" s="10" t="s">
        <v>212</v>
      </c>
      <c r="I184" s="11" t="s">
        <v>46</v>
      </c>
      <c r="J184" s="11" t="s">
        <v>47</v>
      </c>
      <c r="K184" s="11" t="s">
        <v>88</v>
      </c>
      <c r="L184" s="11" t="s">
        <v>62</v>
      </c>
      <c r="M184" s="24"/>
      <c r="N184" s="24"/>
    </row>
    <row r="185" spans="2:14" s="1" customFormat="1" x14ac:dyDescent="0.35">
      <c r="B185" s="10">
        <v>2</v>
      </c>
      <c r="C185" s="10" t="s">
        <v>197</v>
      </c>
      <c r="D185" s="10" t="s">
        <v>198</v>
      </c>
      <c r="E185" s="10" t="s">
        <v>14</v>
      </c>
      <c r="F185" s="10" t="s">
        <v>14</v>
      </c>
      <c r="G185" s="10" t="s">
        <v>209</v>
      </c>
      <c r="H185" s="10" t="s">
        <v>213</v>
      </c>
      <c r="I185" s="11" t="s">
        <v>46</v>
      </c>
      <c r="J185" s="11" t="s">
        <v>47</v>
      </c>
      <c r="K185" s="11" t="s">
        <v>88</v>
      </c>
      <c r="L185" s="11" t="s">
        <v>62</v>
      </c>
      <c r="M185" s="24"/>
      <c r="N185" s="24"/>
    </row>
    <row r="186" spans="2:14" s="1" customFormat="1" x14ac:dyDescent="0.35">
      <c r="B186" s="10">
        <v>2</v>
      </c>
      <c r="C186" s="10" t="s">
        <v>197</v>
      </c>
      <c r="D186" s="10" t="s">
        <v>198</v>
      </c>
      <c r="E186" s="10" t="s">
        <v>14</v>
      </c>
      <c r="F186" s="10" t="s">
        <v>14</v>
      </c>
      <c r="G186" s="10" t="s">
        <v>209</v>
      </c>
      <c r="H186" s="10" t="s">
        <v>214</v>
      </c>
      <c r="I186" s="11" t="s">
        <v>46</v>
      </c>
      <c r="J186" s="11" t="s">
        <v>47</v>
      </c>
      <c r="K186" s="11" t="s">
        <v>54</v>
      </c>
      <c r="L186" s="11" t="s">
        <v>49</v>
      </c>
      <c r="M186" s="24"/>
      <c r="N186" s="24"/>
    </row>
    <row r="187" spans="2:14" s="1" customFormat="1" x14ac:dyDescent="0.35">
      <c r="B187" s="10">
        <v>2</v>
      </c>
      <c r="C187" s="10" t="s">
        <v>197</v>
      </c>
      <c r="D187" s="10" t="s">
        <v>198</v>
      </c>
      <c r="E187" s="10" t="s">
        <v>14</v>
      </c>
      <c r="F187" s="10" t="s">
        <v>14</v>
      </c>
      <c r="G187" s="10" t="s">
        <v>209</v>
      </c>
      <c r="H187" s="10" t="s">
        <v>215</v>
      </c>
      <c r="I187" s="11" t="s">
        <v>46</v>
      </c>
      <c r="J187" s="11" t="s">
        <v>47</v>
      </c>
      <c r="K187" s="11" t="s">
        <v>48</v>
      </c>
      <c r="L187" s="11" t="s">
        <v>62</v>
      </c>
      <c r="M187" s="24"/>
      <c r="N187" s="24"/>
    </row>
    <row r="188" spans="2:14" s="1" customFormat="1" x14ac:dyDescent="0.35">
      <c r="B188" s="10">
        <v>2</v>
      </c>
      <c r="C188" s="10" t="s">
        <v>197</v>
      </c>
      <c r="D188" s="10" t="s">
        <v>198</v>
      </c>
      <c r="E188" s="10" t="s">
        <v>14</v>
      </c>
      <c r="F188" s="10" t="s">
        <v>14</v>
      </c>
      <c r="G188" s="10" t="s">
        <v>209</v>
      </c>
      <c r="H188" s="10" t="s">
        <v>216</v>
      </c>
      <c r="I188" s="11" t="s">
        <v>46</v>
      </c>
      <c r="J188" s="11" t="s">
        <v>47</v>
      </c>
      <c r="K188" s="11" t="s">
        <v>48</v>
      </c>
      <c r="L188" s="11" t="s">
        <v>62</v>
      </c>
      <c r="M188" s="24"/>
      <c r="N188" s="24"/>
    </row>
    <row r="189" spans="2:14" s="1" customFormat="1" x14ac:dyDescent="0.35">
      <c r="B189" s="10">
        <v>2</v>
      </c>
      <c r="C189" s="10" t="s">
        <v>197</v>
      </c>
      <c r="D189" s="10" t="s">
        <v>198</v>
      </c>
      <c r="E189" s="10" t="s">
        <v>14</v>
      </c>
      <c r="F189" s="10" t="s">
        <v>14</v>
      </c>
      <c r="G189" s="10" t="s">
        <v>209</v>
      </c>
      <c r="H189" s="10" t="s">
        <v>217</v>
      </c>
      <c r="I189" s="11" t="s">
        <v>46</v>
      </c>
      <c r="J189" s="11" t="s">
        <v>47</v>
      </c>
      <c r="K189" s="11" t="s">
        <v>139</v>
      </c>
      <c r="L189" s="11" t="s">
        <v>49</v>
      </c>
      <c r="M189" s="24"/>
      <c r="N189" s="24"/>
    </row>
    <row r="190" spans="2:14" s="1" customFormat="1" x14ac:dyDescent="0.35">
      <c r="B190" s="10">
        <v>2</v>
      </c>
      <c r="C190" s="10" t="s">
        <v>197</v>
      </c>
      <c r="D190" s="10" t="s">
        <v>198</v>
      </c>
      <c r="E190" s="10" t="s">
        <v>14</v>
      </c>
      <c r="F190" s="10" t="s">
        <v>14</v>
      </c>
      <c r="G190" s="10" t="s">
        <v>209</v>
      </c>
      <c r="H190" s="10" t="s">
        <v>218</v>
      </c>
      <c r="I190" s="11" t="s">
        <v>46</v>
      </c>
      <c r="J190" s="11" t="s">
        <v>47</v>
      </c>
      <c r="K190" s="11" t="s">
        <v>48</v>
      </c>
      <c r="L190" s="11" t="s">
        <v>62</v>
      </c>
      <c r="M190" s="24"/>
      <c r="N190" s="24"/>
    </row>
    <row r="191" spans="2:14" s="1" customFormat="1" x14ac:dyDescent="0.35">
      <c r="B191" s="10">
        <v>2</v>
      </c>
      <c r="C191" s="10" t="s">
        <v>197</v>
      </c>
      <c r="D191" s="10" t="s">
        <v>198</v>
      </c>
      <c r="E191" s="10" t="s">
        <v>14</v>
      </c>
      <c r="F191" s="10" t="s">
        <v>14</v>
      </c>
      <c r="G191" s="10" t="s">
        <v>219</v>
      </c>
      <c r="H191" s="10" t="s">
        <v>220</v>
      </c>
      <c r="I191" s="11" t="s">
        <v>46</v>
      </c>
      <c r="J191" s="11" t="s">
        <v>47</v>
      </c>
      <c r="K191" s="11" t="s">
        <v>48</v>
      </c>
      <c r="L191" s="11" t="s">
        <v>49</v>
      </c>
      <c r="M191" s="24"/>
      <c r="N191" s="24"/>
    </row>
    <row r="192" spans="2:14" s="1" customFormat="1" x14ac:dyDescent="0.35">
      <c r="B192" s="10">
        <v>2</v>
      </c>
      <c r="C192" s="10" t="s">
        <v>197</v>
      </c>
      <c r="D192" s="10" t="s">
        <v>198</v>
      </c>
      <c r="E192" s="10" t="s">
        <v>14</v>
      </c>
      <c r="F192" s="10" t="s">
        <v>14</v>
      </c>
      <c r="G192" s="10" t="s">
        <v>221</v>
      </c>
      <c r="H192" s="10" t="s">
        <v>220</v>
      </c>
      <c r="I192" s="11" t="s">
        <v>46</v>
      </c>
      <c r="J192" s="11" t="s">
        <v>47</v>
      </c>
      <c r="K192" s="11" t="s">
        <v>48</v>
      </c>
      <c r="L192" s="11" t="s">
        <v>49</v>
      </c>
      <c r="M192" s="24"/>
      <c r="N192" s="24"/>
    </row>
    <row r="193" spans="2:14" s="1" customFormat="1" x14ac:dyDescent="0.35">
      <c r="B193" s="10">
        <v>2</v>
      </c>
      <c r="C193" s="10" t="s">
        <v>197</v>
      </c>
      <c r="D193" s="10" t="s">
        <v>198</v>
      </c>
      <c r="E193" s="10" t="s">
        <v>14</v>
      </c>
      <c r="F193" s="10" t="s">
        <v>14</v>
      </c>
      <c r="G193" s="10" t="s">
        <v>221</v>
      </c>
      <c r="H193" s="10" t="s">
        <v>222</v>
      </c>
      <c r="I193" s="11" t="s">
        <v>46</v>
      </c>
      <c r="J193" s="11" t="s">
        <v>47</v>
      </c>
      <c r="K193" s="11" t="s">
        <v>54</v>
      </c>
      <c r="L193" s="11" t="s">
        <v>52</v>
      </c>
      <c r="M193" s="24"/>
      <c r="N193" s="24"/>
    </row>
    <row r="194" spans="2:14" s="1" customFormat="1" x14ac:dyDescent="0.35">
      <c r="B194" s="10">
        <v>2</v>
      </c>
      <c r="C194" s="10" t="s">
        <v>197</v>
      </c>
      <c r="D194" s="10" t="s">
        <v>198</v>
      </c>
      <c r="E194" s="10" t="s">
        <v>14</v>
      </c>
      <c r="F194" s="10" t="s">
        <v>14</v>
      </c>
      <c r="G194" s="10" t="s">
        <v>223</v>
      </c>
      <c r="H194" s="10" t="s">
        <v>220</v>
      </c>
      <c r="I194" s="11" t="s">
        <v>46</v>
      </c>
      <c r="J194" s="11" t="s">
        <v>47</v>
      </c>
      <c r="K194" s="11" t="s">
        <v>48</v>
      </c>
      <c r="L194" s="11" t="s">
        <v>49</v>
      </c>
      <c r="M194" s="24"/>
      <c r="N194" s="24"/>
    </row>
    <row r="195" spans="2:14" s="1" customFormat="1" x14ac:dyDescent="0.35">
      <c r="B195" s="10">
        <v>2</v>
      </c>
      <c r="C195" s="10" t="s">
        <v>197</v>
      </c>
      <c r="D195" s="10" t="s">
        <v>198</v>
      </c>
      <c r="E195" s="10" t="s">
        <v>14</v>
      </c>
      <c r="F195" s="10" t="s">
        <v>14</v>
      </c>
      <c r="G195" s="10" t="s">
        <v>224</v>
      </c>
      <c r="H195" s="10" t="s">
        <v>220</v>
      </c>
      <c r="I195" s="11" t="s">
        <v>46</v>
      </c>
      <c r="J195" s="11" t="s">
        <v>47</v>
      </c>
      <c r="K195" s="11" t="s">
        <v>48</v>
      </c>
      <c r="L195" s="11" t="s">
        <v>49</v>
      </c>
      <c r="M195" s="24"/>
      <c r="N195" s="24"/>
    </row>
    <row r="196" spans="2:14" s="1" customFormat="1" x14ac:dyDescent="0.35">
      <c r="B196" s="10">
        <v>2</v>
      </c>
      <c r="C196" s="10" t="s">
        <v>197</v>
      </c>
      <c r="D196" s="10" t="s">
        <v>198</v>
      </c>
      <c r="E196" s="10" t="s">
        <v>14</v>
      </c>
      <c r="F196" s="10" t="s">
        <v>14</v>
      </c>
      <c r="G196" s="10" t="s">
        <v>224</v>
      </c>
      <c r="H196" s="10" t="s">
        <v>225</v>
      </c>
      <c r="I196" s="11" t="s">
        <v>46</v>
      </c>
      <c r="J196" s="11" t="s">
        <v>47</v>
      </c>
      <c r="K196" s="11" t="s">
        <v>54</v>
      </c>
      <c r="L196" s="11" t="s">
        <v>52</v>
      </c>
      <c r="M196" s="24"/>
      <c r="N196" s="24"/>
    </row>
    <row r="197" spans="2:14" s="1" customFormat="1" x14ac:dyDescent="0.35">
      <c r="B197" s="10">
        <v>2</v>
      </c>
      <c r="C197" s="10" t="s">
        <v>197</v>
      </c>
      <c r="D197" s="10" t="s">
        <v>198</v>
      </c>
      <c r="E197" s="10" t="s">
        <v>14</v>
      </c>
      <c r="F197" s="10" t="s">
        <v>14</v>
      </c>
      <c r="G197" s="10" t="s">
        <v>226</v>
      </c>
      <c r="H197" s="10" t="s">
        <v>220</v>
      </c>
      <c r="I197" s="11" t="s">
        <v>46</v>
      </c>
      <c r="J197" s="11" t="s">
        <v>47</v>
      </c>
      <c r="K197" s="11" t="s">
        <v>48</v>
      </c>
      <c r="L197" s="11" t="s">
        <v>49</v>
      </c>
      <c r="M197" s="24"/>
      <c r="N197" s="24"/>
    </row>
    <row r="198" spans="2:14" s="1" customFormat="1" x14ac:dyDescent="0.35">
      <c r="B198" s="10">
        <v>2</v>
      </c>
      <c r="C198" s="10" t="s">
        <v>197</v>
      </c>
      <c r="D198" s="10" t="s">
        <v>198</v>
      </c>
      <c r="E198" s="10" t="s">
        <v>14</v>
      </c>
      <c r="F198" s="10" t="s">
        <v>14</v>
      </c>
      <c r="G198" s="10" t="s">
        <v>227</v>
      </c>
      <c r="H198" s="10" t="s">
        <v>220</v>
      </c>
      <c r="I198" s="11" t="s">
        <v>46</v>
      </c>
      <c r="J198" s="11" t="s">
        <v>47</v>
      </c>
      <c r="K198" s="11" t="s">
        <v>48</v>
      </c>
      <c r="L198" s="11" t="s">
        <v>49</v>
      </c>
      <c r="M198" s="24"/>
      <c r="N198" s="24"/>
    </row>
    <row r="199" spans="2:14" s="1" customFormat="1" x14ac:dyDescent="0.35">
      <c r="B199" s="10">
        <v>2</v>
      </c>
      <c r="C199" s="10" t="s">
        <v>197</v>
      </c>
      <c r="D199" s="10" t="s">
        <v>198</v>
      </c>
      <c r="E199" s="10" t="s">
        <v>14</v>
      </c>
      <c r="F199" s="10" t="s">
        <v>14</v>
      </c>
      <c r="G199" s="10" t="s">
        <v>228</v>
      </c>
      <c r="H199" s="10" t="s">
        <v>220</v>
      </c>
      <c r="I199" s="11" t="s">
        <v>46</v>
      </c>
      <c r="J199" s="11" t="s">
        <v>47</v>
      </c>
      <c r="K199" s="11" t="s">
        <v>48</v>
      </c>
      <c r="L199" s="11" t="s">
        <v>49</v>
      </c>
      <c r="M199" s="24"/>
      <c r="N199" s="24"/>
    </row>
    <row r="200" spans="2:14" s="1" customFormat="1" x14ac:dyDescent="0.35">
      <c r="B200" s="10">
        <v>2</v>
      </c>
      <c r="C200" s="10" t="s">
        <v>197</v>
      </c>
      <c r="D200" s="10" t="s">
        <v>198</v>
      </c>
      <c r="E200" s="10" t="s">
        <v>14</v>
      </c>
      <c r="F200" s="10" t="s">
        <v>14</v>
      </c>
      <c r="G200" s="10" t="s">
        <v>229</v>
      </c>
      <c r="H200" s="10" t="s">
        <v>220</v>
      </c>
      <c r="I200" s="11" t="s">
        <v>46</v>
      </c>
      <c r="J200" s="11" t="s">
        <v>47</v>
      </c>
      <c r="K200" s="11" t="s">
        <v>88</v>
      </c>
      <c r="L200" s="11" t="s">
        <v>62</v>
      </c>
      <c r="M200" s="24"/>
      <c r="N200" s="24"/>
    </row>
    <row r="201" spans="2:14" s="1" customFormat="1" x14ac:dyDescent="0.35">
      <c r="B201" s="10">
        <v>2</v>
      </c>
      <c r="C201" s="10" t="s">
        <v>197</v>
      </c>
      <c r="D201" s="10" t="s">
        <v>198</v>
      </c>
      <c r="E201" s="10" t="s">
        <v>14</v>
      </c>
      <c r="F201" s="10" t="s">
        <v>14</v>
      </c>
      <c r="G201" s="10" t="s">
        <v>229</v>
      </c>
      <c r="H201" s="10" t="s">
        <v>106</v>
      </c>
      <c r="I201" s="11" t="s">
        <v>46</v>
      </c>
      <c r="J201" s="11" t="s">
        <v>47</v>
      </c>
      <c r="K201" s="11" t="s">
        <v>88</v>
      </c>
      <c r="L201" s="11" t="s">
        <v>62</v>
      </c>
      <c r="M201" s="24"/>
      <c r="N201" s="24"/>
    </row>
    <row r="202" spans="2:14" s="1" customFormat="1" x14ac:dyDescent="0.35">
      <c r="B202" s="10">
        <v>2</v>
      </c>
      <c r="C202" s="10" t="s">
        <v>197</v>
      </c>
      <c r="D202" s="10" t="s">
        <v>198</v>
      </c>
      <c r="E202" s="10" t="s">
        <v>14</v>
      </c>
      <c r="F202" s="10" t="s">
        <v>14</v>
      </c>
      <c r="G202" s="10" t="s">
        <v>229</v>
      </c>
      <c r="H202" s="10" t="s">
        <v>103</v>
      </c>
      <c r="I202" s="11" t="s">
        <v>46</v>
      </c>
      <c r="J202" s="11" t="s">
        <v>47</v>
      </c>
      <c r="K202" s="11" t="s">
        <v>88</v>
      </c>
      <c r="L202" s="11" t="s">
        <v>62</v>
      </c>
      <c r="M202" s="24"/>
      <c r="N202" s="24"/>
    </row>
    <row r="203" spans="2:14" s="1" customFormat="1" x14ac:dyDescent="0.35">
      <c r="B203" s="10">
        <v>2</v>
      </c>
      <c r="C203" s="10" t="s">
        <v>197</v>
      </c>
      <c r="D203" s="10" t="s">
        <v>198</v>
      </c>
      <c r="E203" s="10" t="s">
        <v>14</v>
      </c>
      <c r="F203" s="10" t="s">
        <v>14</v>
      </c>
      <c r="G203" s="10" t="s">
        <v>229</v>
      </c>
      <c r="H203" s="10" t="s">
        <v>108</v>
      </c>
      <c r="I203" s="11" t="s">
        <v>46</v>
      </c>
      <c r="J203" s="11" t="s">
        <v>47</v>
      </c>
      <c r="K203" s="11" t="s">
        <v>88</v>
      </c>
      <c r="L203" s="11" t="s">
        <v>62</v>
      </c>
      <c r="M203" s="24"/>
      <c r="N203" s="24"/>
    </row>
    <row r="204" spans="2:14" s="1" customFormat="1" x14ac:dyDescent="0.35">
      <c r="B204" s="10">
        <v>2</v>
      </c>
      <c r="C204" s="10" t="s">
        <v>197</v>
      </c>
      <c r="D204" s="10" t="s">
        <v>198</v>
      </c>
      <c r="E204" s="10" t="s">
        <v>14</v>
      </c>
      <c r="F204" s="10" t="s">
        <v>14</v>
      </c>
      <c r="G204" s="10" t="s">
        <v>229</v>
      </c>
      <c r="H204" s="10" t="s">
        <v>109</v>
      </c>
      <c r="I204" s="11" t="s">
        <v>46</v>
      </c>
      <c r="J204" s="11" t="s">
        <v>47</v>
      </c>
      <c r="K204" s="11" t="s">
        <v>88</v>
      </c>
      <c r="L204" s="11" t="s">
        <v>62</v>
      </c>
      <c r="M204" s="24"/>
      <c r="N204" s="24"/>
    </row>
    <row r="205" spans="2:14" s="1" customFormat="1" x14ac:dyDescent="0.35">
      <c r="B205" s="10">
        <v>2</v>
      </c>
      <c r="C205" s="10" t="s">
        <v>197</v>
      </c>
      <c r="D205" s="10" t="s">
        <v>198</v>
      </c>
      <c r="E205" s="10" t="s">
        <v>14</v>
      </c>
      <c r="F205" s="10" t="s">
        <v>14</v>
      </c>
      <c r="G205" s="10" t="s">
        <v>229</v>
      </c>
      <c r="H205" s="10" t="s">
        <v>110</v>
      </c>
      <c r="I205" s="11" t="s">
        <v>46</v>
      </c>
      <c r="J205" s="11" t="s">
        <v>47</v>
      </c>
      <c r="K205" s="11" t="s">
        <v>88</v>
      </c>
      <c r="L205" s="11" t="s">
        <v>62</v>
      </c>
      <c r="M205" s="24"/>
      <c r="N205" s="24"/>
    </row>
    <row r="206" spans="2:14" s="1" customFormat="1" x14ac:dyDescent="0.35">
      <c r="B206" s="10">
        <v>2</v>
      </c>
      <c r="C206" s="10" t="s">
        <v>197</v>
      </c>
      <c r="D206" s="10" t="s">
        <v>198</v>
      </c>
      <c r="E206" s="10" t="s">
        <v>14</v>
      </c>
      <c r="F206" s="10" t="s">
        <v>14</v>
      </c>
      <c r="G206" s="10" t="s">
        <v>229</v>
      </c>
      <c r="H206" s="10" t="s">
        <v>111</v>
      </c>
      <c r="I206" s="11" t="s">
        <v>46</v>
      </c>
      <c r="J206" s="11" t="s">
        <v>47</v>
      </c>
      <c r="K206" s="11" t="s">
        <v>88</v>
      </c>
      <c r="L206" s="11" t="s">
        <v>62</v>
      </c>
      <c r="M206" s="24"/>
      <c r="N206" s="24"/>
    </row>
    <row r="207" spans="2:14" s="1" customFormat="1" x14ac:dyDescent="0.35">
      <c r="B207" s="10">
        <v>2</v>
      </c>
      <c r="C207" s="10" t="s">
        <v>197</v>
      </c>
      <c r="D207" s="10" t="s">
        <v>198</v>
      </c>
      <c r="E207" s="10" t="s">
        <v>14</v>
      </c>
      <c r="F207" s="10" t="s">
        <v>14</v>
      </c>
      <c r="G207" s="10" t="s">
        <v>230</v>
      </c>
      <c r="H207" s="10" t="s">
        <v>220</v>
      </c>
      <c r="I207" s="11" t="s">
        <v>46</v>
      </c>
      <c r="J207" s="11" t="s">
        <v>47</v>
      </c>
      <c r="K207" s="11" t="s">
        <v>48</v>
      </c>
      <c r="L207" s="11" t="s">
        <v>49</v>
      </c>
      <c r="M207" s="24"/>
      <c r="N207" s="24"/>
    </row>
    <row r="208" spans="2:14" s="1" customFormat="1" x14ac:dyDescent="0.35">
      <c r="B208" s="10">
        <v>2</v>
      </c>
      <c r="C208" s="10" t="s">
        <v>197</v>
      </c>
      <c r="D208" s="10" t="s">
        <v>198</v>
      </c>
      <c r="E208" s="10" t="s">
        <v>14</v>
      </c>
      <c r="F208" s="10" t="s">
        <v>14</v>
      </c>
      <c r="G208" s="10" t="s">
        <v>231</v>
      </c>
      <c r="H208" s="10" t="s">
        <v>220</v>
      </c>
      <c r="I208" s="11" t="s">
        <v>46</v>
      </c>
      <c r="J208" s="11" t="s">
        <v>47</v>
      </c>
      <c r="K208" s="11" t="s">
        <v>48</v>
      </c>
      <c r="L208" s="11" t="s">
        <v>49</v>
      </c>
      <c r="M208" s="24"/>
      <c r="N208" s="24"/>
    </row>
    <row r="209" spans="2:14" s="1" customFormat="1" x14ac:dyDescent="0.35">
      <c r="B209" s="10">
        <v>2</v>
      </c>
      <c r="C209" s="10" t="s">
        <v>197</v>
      </c>
      <c r="D209" s="10" t="s">
        <v>198</v>
      </c>
      <c r="E209" s="10" t="s">
        <v>14</v>
      </c>
      <c r="F209" s="10" t="s">
        <v>14</v>
      </c>
      <c r="G209" s="10" t="s">
        <v>63</v>
      </c>
      <c r="H209" s="10" t="s">
        <v>64</v>
      </c>
      <c r="I209" s="11" t="s">
        <v>61</v>
      </c>
      <c r="J209" s="11" t="s">
        <v>47</v>
      </c>
      <c r="K209" s="11" t="s">
        <v>48</v>
      </c>
      <c r="L209" s="11" t="s">
        <v>49</v>
      </c>
      <c r="M209" s="24"/>
      <c r="N209" s="24"/>
    </row>
    <row r="210" spans="2:14" s="1" customFormat="1" x14ac:dyDescent="0.35">
      <c r="B210" s="10">
        <v>2</v>
      </c>
      <c r="C210" s="10" t="s">
        <v>197</v>
      </c>
      <c r="D210" s="10" t="s">
        <v>198</v>
      </c>
      <c r="E210" s="10" t="s">
        <v>14</v>
      </c>
      <c r="F210" s="10" t="s">
        <v>14</v>
      </c>
      <c r="G210" s="10" t="s">
        <v>63</v>
      </c>
      <c r="H210" s="10" t="s">
        <v>65</v>
      </c>
      <c r="I210" s="11" t="s">
        <v>61</v>
      </c>
      <c r="J210" s="11" t="s">
        <v>47</v>
      </c>
      <c r="K210" s="11" t="s">
        <v>54</v>
      </c>
      <c r="L210" s="11" t="s">
        <v>52</v>
      </c>
      <c r="M210" s="24"/>
      <c r="N210" s="24"/>
    </row>
    <row r="211" spans="2:14" s="1" customFormat="1" x14ac:dyDescent="0.35">
      <c r="B211" s="10">
        <v>2</v>
      </c>
      <c r="C211" s="10" t="s">
        <v>197</v>
      </c>
      <c r="D211" s="10" t="s">
        <v>198</v>
      </c>
      <c r="E211" s="10" t="s">
        <v>14</v>
      </c>
      <c r="F211" s="10" t="s">
        <v>14</v>
      </c>
      <c r="G211" s="10" t="s">
        <v>63</v>
      </c>
      <c r="H211" s="10" t="s">
        <v>66</v>
      </c>
      <c r="I211" s="11" t="s">
        <v>61</v>
      </c>
      <c r="J211" s="11" t="s">
        <v>47</v>
      </c>
      <c r="K211" s="11" t="s">
        <v>54</v>
      </c>
      <c r="L211" s="11" t="s">
        <v>52</v>
      </c>
      <c r="M211" s="24"/>
      <c r="N211" s="24"/>
    </row>
    <row r="212" spans="2:14" s="1" customFormat="1" x14ac:dyDescent="0.35">
      <c r="B212" s="10">
        <v>2</v>
      </c>
      <c r="C212" s="10" t="s">
        <v>197</v>
      </c>
      <c r="D212" s="10" t="s">
        <v>198</v>
      </c>
      <c r="E212" s="10" t="s">
        <v>14</v>
      </c>
      <c r="F212" s="10" t="s">
        <v>14</v>
      </c>
      <c r="G212" s="10" t="s">
        <v>63</v>
      </c>
      <c r="H212" s="10" t="s">
        <v>67</v>
      </c>
      <c r="I212" s="11" t="s">
        <v>61</v>
      </c>
      <c r="J212" s="11" t="s">
        <v>47</v>
      </c>
      <c r="K212" s="11" t="s">
        <v>54</v>
      </c>
      <c r="L212" s="11" t="s">
        <v>52</v>
      </c>
      <c r="M212" s="24"/>
      <c r="N212" s="24"/>
    </row>
    <row r="213" spans="2:14" s="1" customFormat="1" x14ac:dyDescent="0.35">
      <c r="B213" s="10">
        <v>2</v>
      </c>
      <c r="C213" s="10" t="s">
        <v>197</v>
      </c>
      <c r="D213" s="10" t="s">
        <v>198</v>
      </c>
      <c r="E213" s="10" t="s">
        <v>14</v>
      </c>
      <c r="F213" s="10" t="s">
        <v>14</v>
      </c>
      <c r="G213" s="10" t="s">
        <v>232</v>
      </c>
      <c r="H213" s="10" t="s">
        <v>233</v>
      </c>
      <c r="I213" s="11" t="s">
        <v>61</v>
      </c>
      <c r="J213" s="11" t="s">
        <v>47</v>
      </c>
      <c r="K213" s="11" t="s">
        <v>48</v>
      </c>
      <c r="L213" s="11" t="s">
        <v>49</v>
      </c>
      <c r="M213" s="24"/>
      <c r="N213" s="24"/>
    </row>
    <row r="214" spans="2:14" s="1" customFormat="1" x14ac:dyDescent="0.35">
      <c r="B214" s="10">
        <v>2</v>
      </c>
      <c r="C214" s="10" t="s">
        <v>197</v>
      </c>
      <c r="D214" s="10" t="s">
        <v>198</v>
      </c>
      <c r="E214" s="10" t="s">
        <v>14</v>
      </c>
      <c r="F214" s="10" t="s">
        <v>14</v>
      </c>
      <c r="G214" s="10" t="s">
        <v>232</v>
      </c>
      <c r="H214" s="10" t="s">
        <v>234</v>
      </c>
      <c r="I214" s="11" t="s">
        <v>61</v>
      </c>
      <c r="J214" s="11" t="s">
        <v>47</v>
      </c>
      <c r="K214" s="11" t="s">
        <v>88</v>
      </c>
      <c r="L214" s="11" t="s">
        <v>62</v>
      </c>
      <c r="M214" s="24"/>
      <c r="N214" s="24"/>
    </row>
    <row r="215" spans="2:14" s="1" customFormat="1" x14ac:dyDescent="0.35">
      <c r="B215" s="10">
        <v>2</v>
      </c>
      <c r="C215" s="10" t="s">
        <v>197</v>
      </c>
      <c r="D215" s="10" t="s">
        <v>198</v>
      </c>
      <c r="E215" s="10" t="s">
        <v>14</v>
      </c>
      <c r="F215" s="10" t="s">
        <v>14</v>
      </c>
      <c r="G215" s="10" t="s">
        <v>232</v>
      </c>
      <c r="H215" s="10" t="s">
        <v>235</v>
      </c>
      <c r="I215" s="11" t="s">
        <v>61</v>
      </c>
      <c r="J215" s="11" t="s">
        <v>47</v>
      </c>
      <c r="K215" s="11" t="s">
        <v>88</v>
      </c>
      <c r="L215" s="11" t="s">
        <v>62</v>
      </c>
      <c r="M215" s="24"/>
      <c r="N215" s="24"/>
    </row>
    <row r="216" spans="2:14" s="1" customFormat="1" x14ac:dyDescent="0.35">
      <c r="B216" s="10">
        <v>2</v>
      </c>
      <c r="C216" s="10" t="s">
        <v>197</v>
      </c>
      <c r="D216" s="10" t="s">
        <v>198</v>
      </c>
      <c r="E216" s="10" t="s">
        <v>14</v>
      </c>
      <c r="F216" s="10" t="s">
        <v>14</v>
      </c>
      <c r="G216" s="10" t="s">
        <v>232</v>
      </c>
      <c r="H216" s="10" t="s">
        <v>236</v>
      </c>
      <c r="I216" s="11" t="s">
        <v>61</v>
      </c>
      <c r="J216" s="11" t="s">
        <v>47</v>
      </c>
      <c r="K216" s="11" t="s">
        <v>88</v>
      </c>
      <c r="L216" s="11" t="s">
        <v>62</v>
      </c>
      <c r="M216" s="24"/>
      <c r="N216" s="24"/>
    </row>
    <row r="217" spans="2:14" s="1" customFormat="1" x14ac:dyDescent="0.35">
      <c r="B217" s="10">
        <v>2</v>
      </c>
      <c r="C217" s="10" t="s">
        <v>197</v>
      </c>
      <c r="D217" s="10" t="s">
        <v>198</v>
      </c>
      <c r="E217" s="10" t="s">
        <v>14</v>
      </c>
      <c r="F217" s="10" t="s">
        <v>14</v>
      </c>
      <c r="G217" s="10" t="s">
        <v>76</v>
      </c>
      <c r="H217" s="10" t="s">
        <v>77</v>
      </c>
      <c r="I217" s="11" t="s">
        <v>61</v>
      </c>
      <c r="J217" s="11" t="s">
        <v>47</v>
      </c>
      <c r="K217" s="11" t="s">
        <v>48</v>
      </c>
      <c r="L217" s="11" t="s">
        <v>49</v>
      </c>
      <c r="M217" s="24"/>
      <c r="N217" s="24"/>
    </row>
    <row r="218" spans="2:14" s="1" customFormat="1" x14ac:dyDescent="0.35">
      <c r="B218" s="10">
        <v>2</v>
      </c>
      <c r="C218" s="10" t="s">
        <v>197</v>
      </c>
      <c r="D218" s="10" t="s">
        <v>198</v>
      </c>
      <c r="E218" s="10" t="s">
        <v>14</v>
      </c>
      <c r="F218" s="10" t="s">
        <v>14</v>
      </c>
      <c r="G218" s="10" t="s">
        <v>76</v>
      </c>
      <c r="H218" s="10" t="s">
        <v>78</v>
      </c>
      <c r="I218" s="11" t="s">
        <v>61</v>
      </c>
      <c r="J218" s="11" t="s">
        <v>47</v>
      </c>
      <c r="K218" s="11" t="s">
        <v>54</v>
      </c>
      <c r="L218" s="11" t="s">
        <v>52</v>
      </c>
      <c r="M218" s="24"/>
      <c r="N218" s="24"/>
    </row>
    <row r="219" spans="2:14" s="1" customFormat="1" x14ac:dyDescent="0.35">
      <c r="B219" s="10">
        <v>2</v>
      </c>
      <c r="C219" s="10" t="s">
        <v>197</v>
      </c>
      <c r="D219" s="10" t="s">
        <v>198</v>
      </c>
      <c r="E219" s="10" t="s">
        <v>14</v>
      </c>
      <c r="F219" s="10" t="s">
        <v>14</v>
      </c>
      <c r="G219" s="10" t="s">
        <v>76</v>
      </c>
      <c r="H219" s="10" t="s">
        <v>79</v>
      </c>
      <c r="I219" s="11" t="s">
        <v>61</v>
      </c>
      <c r="J219" s="11" t="s">
        <v>47</v>
      </c>
      <c r="K219" s="11" t="s">
        <v>54</v>
      </c>
      <c r="L219" s="11" t="s">
        <v>52</v>
      </c>
      <c r="M219" s="24"/>
      <c r="N219" s="24"/>
    </row>
    <row r="220" spans="2:14" s="1" customFormat="1" x14ac:dyDescent="0.35">
      <c r="B220" s="10">
        <v>2</v>
      </c>
      <c r="C220" s="10" t="s">
        <v>197</v>
      </c>
      <c r="D220" s="10" t="s">
        <v>198</v>
      </c>
      <c r="E220" s="10" t="s">
        <v>14</v>
      </c>
      <c r="F220" s="10" t="s">
        <v>14</v>
      </c>
      <c r="G220" s="10" t="s">
        <v>76</v>
      </c>
      <c r="H220" s="10" t="s">
        <v>237</v>
      </c>
      <c r="I220" s="11" t="s">
        <v>61</v>
      </c>
      <c r="J220" s="11" t="s">
        <v>47</v>
      </c>
      <c r="K220" s="11" t="s">
        <v>48</v>
      </c>
      <c r="L220" s="11" t="s">
        <v>49</v>
      </c>
      <c r="M220" s="24"/>
      <c r="N220" s="24"/>
    </row>
    <row r="221" spans="2:14" s="1" customFormat="1" x14ac:dyDescent="0.35">
      <c r="B221" s="10">
        <v>2</v>
      </c>
      <c r="C221" s="10" t="s">
        <v>197</v>
      </c>
      <c r="D221" s="10" t="s">
        <v>198</v>
      </c>
      <c r="E221" s="10" t="s">
        <v>14</v>
      </c>
      <c r="F221" s="10" t="s">
        <v>14</v>
      </c>
      <c r="G221" s="10" t="s">
        <v>76</v>
      </c>
      <c r="H221" s="10" t="s">
        <v>80</v>
      </c>
      <c r="I221" s="11" t="s">
        <v>61</v>
      </c>
      <c r="J221" s="11" t="s">
        <v>47</v>
      </c>
      <c r="K221" s="11" t="s">
        <v>48</v>
      </c>
      <c r="L221" s="11" t="s">
        <v>49</v>
      </c>
      <c r="M221" s="24"/>
      <c r="N221" s="24"/>
    </row>
    <row r="222" spans="2:14" s="1" customFormat="1" x14ac:dyDescent="0.35">
      <c r="B222" s="10">
        <v>2</v>
      </c>
      <c r="C222" s="10" t="s">
        <v>197</v>
      </c>
      <c r="D222" s="10" t="s">
        <v>198</v>
      </c>
      <c r="E222" s="10" t="s">
        <v>14</v>
      </c>
      <c r="F222" s="10" t="s">
        <v>14</v>
      </c>
      <c r="G222" s="10" t="s">
        <v>76</v>
      </c>
      <c r="H222" s="10" t="s">
        <v>238</v>
      </c>
      <c r="I222" s="11" t="s">
        <v>61</v>
      </c>
      <c r="J222" s="11" t="s">
        <v>47</v>
      </c>
      <c r="K222" s="11" t="s">
        <v>54</v>
      </c>
      <c r="L222" s="11" t="s">
        <v>52</v>
      </c>
      <c r="M222" s="24"/>
      <c r="N222" s="24"/>
    </row>
    <row r="223" spans="2:14" s="1" customFormat="1" x14ac:dyDescent="0.35">
      <c r="B223" s="10">
        <v>2</v>
      </c>
      <c r="C223" s="10" t="s">
        <v>197</v>
      </c>
      <c r="D223" s="10" t="s">
        <v>198</v>
      </c>
      <c r="E223" s="10" t="s">
        <v>14</v>
      </c>
      <c r="F223" s="10" t="s">
        <v>14</v>
      </c>
      <c r="G223" s="10" t="s">
        <v>76</v>
      </c>
      <c r="H223" s="10" t="s">
        <v>81</v>
      </c>
      <c r="I223" s="11" t="s">
        <v>61</v>
      </c>
      <c r="J223" s="11" t="s">
        <v>47</v>
      </c>
      <c r="K223" s="11" t="s">
        <v>54</v>
      </c>
      <c r="L223" s="11" t="s">
        <v>52</v>
      </c>
      <c r="M223" s="24"/>
      <c r="N223" s="24"/>
    </row>
    <row r="224" spans="2:14" s="1" customFormat="1" x14ac:dyDescent="0.35">
      <c r="B224" s="10">
        <v>2</v>
      </c>
      <c r="C224" s="10" t="s">
        <v>197</v>
      </c>
      <c r="D224" s="10" t="s">
        <v>198</v>
      </c>
      <c r="E224" s="10" t="s">
        <v>14</v>
      </c>
      <c r="F224" s="10" t="s">
        <v>14</v>
      </c>
      <c r="G224" s="10" t="s">
        <v>239</v>
      </c>
      <c r="H224" s="10" t="s">
        <v>240</v>
      </c>
      <c r="I224" s="11" t="s">
        <v>61</v>
      </c>
      <c r="J224" s="11" t="s">
        <v>47</v>
      </c>
      <c r="K224" s="11" t="s">
        <v>88</v>
      </c>
      <c r="L224" s="11" t="s">
        <v>62</v>
      </c>
      <c r="M224" s="24"/>
      <c r="N224" s="24"/>
    </row>
    <row r="225" spans="2:14" s="1" customFormat="1" x14ac:dyDescent="0.35">
      <c r="B225" s="10">
        <v>2</v>
      </c>
      <c r="C225" s="10" t="s">
        <v>197</v>
      </c>
      <c r="D225" s="10" t="s">
        <v>198</v>
      </c>
      <c r="E225" s="10" t="s">
        <v>14</v>
      </c>
      <c r="F225" s="10" t="s">
        <v>14</v>
      </c>
      <c r="G225" s="10" t="s">
        <v>68</v>
      </c>
      <c r="H225" s="10" t="s">
        <v>69</v>
      </c>
      <c r="I225" s="11" t="s">
        <v>61</v>
      </c>
      <c r="J225" s="11" t="s">
        <v>47</v>
      </c>
      <c r="K225" s="11" t="s">
        <v>88</v>
      </c>
      <c r="L225" s="11" t="s">
        <v>62</v>
      </c>
      <c r="M225" s="24"/>
      <c r="N225" s="24"/>
    </row>
    <row r="226" spans="2:14" s="1" customFormat="1" x14ac:dyDescent="0.35">
      <c r="B226" s="10">
        <v>2</v>
      </c>
      <c r="C226" s="10" t="s">
        <v>197</v>
      </c>
      <c r="D226" s="10" t="s">
        <v>198</v>
      </c>
      <c r="E226" s="10" t="s">
        <v>14</v>
      </c>
      <c r="F226" s="10" t="s">
        <v>14</v>
      </c>
      <c r="G226" s="10" t="s">
        <v>241</v>
      </c>
      <c r="H226" s="10" t="s">
        <v>222</v>
      </c>
      <c r="I226" s="11" t="s">
        <v>61</v>
      </c>
      <c r="J226" s="11" t="s">
        <v>47</v>
      </c>
      <c r="K226" s="11" t="s">
        <v>48</v>
      </c>
      <c r="L226" s="11" t="s">
        <v>49</v>
      </c>
      <c r="M226" s="24"/>
      <c r="N226" s="24"/>
    </row>
    <row r="227" spans="2:14" s="1" customFormat="1" x14ac:dyDescent="0.35">
      <c r="B227" s="10">
        <v>2</v>
      </c>
      <c r="C227" s="10" t="s">
        <v>197</v>
      </c>
      <c r="D227" s="10" t="s">
        <v>198</v>
      </c>
      <c r="E227" s="10" t="s">
        <v>14</v>
      </c>
      <c r="F227" s="10" t="s">
        <v>14</v>
      </c>
      <c r="G227" s="10" t="s">
        <v>70</v>
      </c>
      <c r="H227" s="10" t="s">
        <v>71</v>
      </c>
      <c r="I227" s="11" t="s">
        <v>61</v>
      </c>
      <c r="J227" s="11" t="s">
        <v>47</v>
      </c>
      <c r="K227" s="11" t="s">
        <v>88</v>
      </c>
      <c r="L227" s="11" t="s">
        <v>62</v>
      </c>
      <c r="M227" s="24"/>
      <c r="N227" s="24"/>
    </row>
    <row r="228" spans="2:14" s="1" customFormat="1" x14ac:dyDescent="0.35">
      <c r="B228" s="10">
        <v>2</v>
      </c>
      <c r="C228" s="10" t="s">
        <v>197</v>
      </c>
      <c r="D228" s="10" t="s">
        <v>198</v>
      </c>
      <c r="E228" s="10" t="s">
        <v>14</v>
      </c>
      <c r="F228" s="10" t="s">
        <v>14</v>
      </c>
      <c r="G228" s="10" t="s">
        <v>72</v>
      </c>
      <c r="H228" s="10" t="s">
        <v>73</v>
      </c>
      <c r="I228" s="11" t="s">
        <v>61</v>
      </c>
      <c r="J228" s="11" t="s">
        <v>47</v>
      </c>
      <c r="K228" s="11" t="s">
        <v>48</v>
      </c>
      <c r="L228" s="11" t="s">
        <v>49</v>
      </c>
      <c r="M228" s="24"/>
      <c r="N228" s="24"/>
    </row>
    <row r="229" spans="2:14" s="1" customFormat="1" x14ac:dyDescent="0.35">
      <c r="B229" s="10">
        <v>2</v>
      </c>
      <c r="C229" s="10" t="s">
        <v>197</v>
      </c>
      <c r="D229" s="10" t="s">
        <v>198</v>
      </c>
      <c r="E229" s="10" t="s">
        <v>14</v>
      </c>
      <c r="F229" s="10" t="s">
        <v>14</v>
      </c>
      <c r="G229" s="10" t="s">
        <v>74</v>
      </c>
      <c r="H229" s="10" t="s">
        <v>75</v>
      </c>
      <c r="I229" s="11" t="s">
        <v>61</v>
      </c>
      <c r="J229" s="11" t="s">
        <v>47</v>
      </c>
      <c r="K229" s="11" t="s">
        <v>48</v>
      </c>
      <c r="L229" s="11" t="s">
        <v>49</v>
      </c>
      <c r="M229" s="24"/>
      <c r="N229" s="24"/>
    </row>
    <row r="230" spans="2:14" s="1" customFormat="1" x14ac:dyDescent="0.35">
      <c r="B230" s="10">
        <v>2</v>
      </c>
      <c r="C230" s="10" t="s">
        <v>197</v>
      </c>
      <c r="D230" s="10" t="s">
        <v>198</v>
      </c>
      <c r="E230" s="10" t="s">
        <v>14</v>
      </c>
      <c r="F230" s="10" t="s">
        <v>14</v>
      </c>
      <c r="G230" s="10" t="s">
        <v>242</v>
      </c>
      <c r="H230" s="10" t="s">
        <v>243</v>
      </c>
      <c r="I230" s="11" t="s">
        <v>61</v>
      </c>
      <c r="J230" s="11" t="s">
        <v>47</v>
      </c>
      <c r="K230" s="11" t="s">
        <v>88</v>
      </c>
      <c r="L230" s="11" t="s">
        <v>62</v>
      </c>
      <c r="M230" s="24"/>
      <c r="N230" s="24"/>
    </row>
    <row r="231" spans="2:14" s="1" customFormat="1" x14ac:dyDescent="0.35">
      <c r="B231" s="10">
        <v>2</v>
      </c>
      <c r="C231" s="10" t="s">
        <v>197</v>
      </c>
      <c r="D231" s="10" t="s">
        <v>198</v>
      </c>
      <c r="E231" s="10" t="s">
        <v>14</v>
      </c>
      <c r="F231" s="10" t="s">
        <v>14</v>
      </c>
      <c r="G231" s="10" t="s">
        <v>242</v>
      </c>
      <c r="H231" s="10" t="s">
        <v>244</v>
      </c>
      <c r="I231" s="11" t="s">
        <v>61</v>
      </c>
      <c r="J231" s="11" t="s">
        <v>47</v>
      </c>
      <c r="K231" s="11" t="s">
        <v>88</v>
      </c>
      <c r="L231" s="11" t="s">
        <v>62</v>
      </c>
      <c r="M231" s="24"/>
      <c r="N231" s="24"/>
    </row>
    <row r="232" spans="2:14" s="1" customFormat="1" x14ac:dyDescent="0.35">
      <c r="B232" s="10">
        <v>2</v>
      </c>
      <c r="C232" s="10" t="s">
        <v>197</v>
      </c>
      <c r="D232" s="10" t="s">
        <v>198</v>
      </c>
      <c r="E232" s="10" t="s">
        <v>14</v>
      </c>
      <c r="F232" s="10" t="s">
        <v>14</v>
      </c>
      <c r="G232" s="10" t="s">
        <v>242</v>
      </c>
      <c r="H232" s="10" t="s">
        <v>202</v>
      </c>
      <c r="I232" s="11" t="s">
        <v>61</v>
      </c>
      <c r="J232" s="11" t="s">
        <v>47</v>
      </c>
      <c r="K232" s="11" t="s">
        <v>54</v>
      </c>
      <c r="L232" s="11" t="s">
        <v>52</v>
      </c>
      <c r="M232" s="24"/>
      <c r="N232" s="24"/>
    </row>
    <row r="233" spans="2:14" s="1" customFormat="1" x14ac:dyDescent="0.35">
      <c r="B233" s="10">
        <v>2</v>
      </c>
      <c r="C233" s="10" t="s">
        <v>197</v>
      </c>
      <c r="D233" s="10" t="s">
        <v>198</v>
      </c>
      <c r="E233" s="10" t="s">
        <v>14</v>
      </c>
      <c r="F233" s="10" t="s">
        <v>14</v>
      </c>
      <c r="G233" s="10" t="s">
        <v>242</v>
      </c>
      <c r="H233" s="10" t="s">
        <v>203</v>
      </c>
      <c r="I233" s="11" t="s">
        <v>61</v>
      </c>
      <c r="J233" s="11" t="s">
        <v>47</v>
      </c>
      <c r="K233" s="11" t="s">
        <v>54</v>
      </c>
      <c r="L233" s="11" t="s">
        <v>52</v>
      </c>
      <c r="M233" s="24"/>
      <c r="N233" s="24"/>
    </row>
    <row r="234" spans="2:14" s="1" customFormat="1" x14ac:dyDescent="0.35">
      <c r="B234" s="10">
        <v>2</v>
      </c>
      <c r="C234" s="10" t="s">
        <v>197</v>
      </c>
      <c r="D234" s="10" t="s">
        <v>198</v>
      </c>
      <c r="E234" s="10" t="s">
        <v>14</v>
      </c>
      <c r="F234" s="10" t="s">
        <v>14</v>
      </c>
      <c r="G234" s="10" t="s">
        <v>242</v>
      </c>
      <c r="H234" s="10" t="s">
        <v>204</v>
      </c>
      <c r="I234" s="11" t="s">
        <v>61</v>
      </c>
      <c r="J234" s="11" t="s">
        <v>47</v>
      </c>
      <c r="K234" s="11" t="s">
        <v>54</v>
      </c>
      <c r="L234" s="11" t="s">
        <v>52</v>
      </c>
      <c r="M234" s="24"/>
      <c r="N234" s="24"/>
    </row>
    <row r="235" spans="2:14" s="1" customFormat="1" x14ac:dyDescent="0.35">
      <c r="B235" s="10">
        <v>2</v>
      </c>
      <c r="C235" s="10" t="s">
        <v>197</v>
      </c>
      <c r="D235" s="10" t="s">
        <v>198</v>
      </c>
      <c r="E235" s="10" t="s">
        <v>14</v>
      </c>
      <c r="F235" s="10" t="s">
        <v>14</v>
      </c>
      <c r="G235" s="10" t="s">
        <v>242</v>
      </c>
      <c r="H235" s="10" t="s">
        <v>205</v>
      </c>
      <c r="I235" s="11" t="s">
        <v>61</v>
      </c>
      <c r="J235" s="11" t="s">
        <v>47</v>
      </c>
      <c r="K235" s="11" t="s">
        <v>54</v>
      </c>
      <c r="L235" s="11" t="s">
        <v>52</v>
      </c>
      <c r="M235" s="24"/>
      <c r="N235" s="24"/>
    </row>
    <row r="236" spans="2:14" s="1" customFormat="1" x14ac:dyDescent="0.35">
      <c r="B236" s="10">
        <v>2</v>
      </c>
      <c r="C236" s="10" t="s">
        <v>197</v>
      </c>
      <c r="D236" s="10" t="s">
        <v>198</v>
      </c>
      <c r="E236" s="10" t="s">
        <v>14</v>
      </c>
      <c r="F236" s="10" t="s">
        <v>14</v>
      </c>
      <c r="G236" s="10" t="s">
        <v>242</v>
      </c>
      <c r="H236" s="10" t="s">
        <v>206</v>
      </c>
      <c r="I236" s="11" t="s">
        <v>61</v>
      </c>
      <c r="J236" s="11" t="s">
        <v>47</v>
      </c>
      <c r="K236" s="11" t="s">
        <v>48</v>
      </c>
      <c r="L236" s="11" t="s">
        <v>49</v>
      </c>
      <c r="M236" s="24"/>
      <c r="N236" s="24"/>
    </row>
    <row r="237" spans="2:14" s="1" customFormat="1" x14ac:dyDescent="0.35">
      <c r="B237" s="10">
        <v>2</v>
      </c>
      <c r="C237" s="10" t="s">
        <v>197</v>
      </c>
      <c r="D237" s="10" t="s">
        <v>198</v>
      </c>
      <c r="E237" s="10" t="s">
        <v>14</v>
      </c>
      <c r="F237" s="10" t="s">
        <v>14</v>
      </c>
      <c r="G237" s="10" t="s">
        <v>245</v>
      </c>
      <c r="H237" s="10" t="s">
        <v>246</v>
      </c>
      <c r="I237" s="11" t="s">
        <v>61</v>
      </c>
      <c r="J237" s="11" t="s">
        <v>47</v>
      </c>
      <c r="K237" s="11" t="s">
        <v>54</v>
      </c>
      <c r="L237" s="11" t="s">
        <v>52</v>
      </c>
      <c r="M237" s="24"/>
      <c r="N237" s="24"/>
    </row>
    <row r="238" spans="2:14" s="1" customFormat="1" x14ac:dyDescent="0.35">
      <c r="B238" s="10">
        <v>2</v>
      </c>
      <c r="C238" s="10" t="s">
        <v>197</v>
      </c>
      <c r="D238" s="10" t="s">
        <v>198</v>
      </c>
      <c r="E238" s="10" t="s">
        <v>14</v>
      </c>
      <c r="F238" s="10" t="s">
        <v>14</v>
      </c>
      <c r="G238" s="10" t="s">
        <v>245</v>
      </c>
      <c r="H238" s="10" t="s">
        <v>247</v>
      </c>
      <c r="I238" s="11" t="s">
        <v>61</v>
      </c>
      <c r="J238" s="11" t="s">
        <v>47</v>
      </c>
      <c r="K238" s="11" t="s">
        <v>88</v>
      </c>
      <c r="L238" s="11" t="s">
        <v>62</v>
      </c>
      <c r="M238" s="24"/>
      <c r="N238" s="24"/>
    </row>
    <row r="239" spans="2:14" s="1" customFormat="1" x14ac:dyDescent="0.35">
      <c r="B239" s="10">
        <v>2</v>
      </c>
      <c r="C239" s="10" t="s">
        <v>197</v>
      </c>
      <c r="D239" s="10" t="s">
        <v>198</v>
      </c>
      <c r="E239" s="10" t="s">
        <v>14</v>
      </c>
      <c r="F239" s="10" t="s">
        <v>14</v>
      </c>
      <c r="G239" s="10" t="s">
        <v>245</v>
      </c>
      <c r="H239" s="10" t="s">
        <v>248</v>
      </c>
      <c r="I239" s="11" t="s">
        <v>61</v>
      </c>
      <c r="J239" s="11" t="s">
        <v>47</v>
      </c>
      <c r="K239" s="11" t="s">
        <v>88</v>
      </c>
      <c r="L239" s="11" t="s">
        <v>62</v>
      </c>
      <c r="M239" s="24"/>
      <c r="N239" s="24"/>
    </row>
    <row r="240" spans="2:14" s="1" customFormat="1" x14ac:dyDescent="0.35">
      <c r="B240" s="10">
        <v>2</v>
      </c>
      <c r="C240" s="10" t="s">
        <v>197</v>
      </c>
      <c r="D240" s="10" t="s">
        <v>198</v>
      </c>
      <c r="E240" s="10" t="s">
        <v>14</v>
      </c>
      <c r="F240" s="10" t="s">
        <v>14</v>
      </c>
      <c r="G240" s="10" t="s">
        <v>245</v>
      </c>
      <c r="H240" s="10" t="s">
        <v>249</v>
      </c>
      <c r="I240" s="11" t="s">
        <v>61</v>
      </c>
      <c r="J240" s="11" t="s">
        <v>47</v>
      </c>
      <c r="K240" s="11" t="s">
        <v>88</v>
      </c>
      <c r="L240" s="11" t="s">
        <v>62</v>
      </c>
      <c r="M240" s="24"/>
      <c r="N240" s="24"/>
    </row>
    <row r="241" spans="2:14" s="1" customFormat="1" x14ac:dyDescent="0.35">
      <c r="B241" s="10">
        <v>2</v>
      </c>
      <c r="C241" s="10" t="s">
        <v>197</v>
      </c>
      <c r="D241" s="10" t="s">
        <v>198</v>
      </c>
      <c r="E241" s="10" t="s">
        <v>14</v>
      </c>
      <c r="F241" s="10" t="s">
        <v>14</v>
      </c>
      <c r="G241" s="10" t="s">
        <v>245</v>
      </c>
      <c r="H241" s="10" t="s">
        <v>250</v>
      </c>
      <c r="I241" s="11" t="s">
        <v>61</v>
      </c>
      <c r="J241" s="11" t="s">
        <v>47</v>
      </c>
      <c r="K241" s="11" t="s">
        <v>88</v>
      </c>
      <c r="L241" s="11" t="s">
        <v>62</v>
      </c>
      <c r="M241" s="24"/>
      <c r="N241" s="24"/>
    </row>
    <row r="242" spans="2:14" s="1" customFormat="1" x14ac:dyDescent="0.35">
      <c r="B242" s="10">
        <v>2</v>
      </c>
      <c r="C242" s="10" t="s">
        <v>197</v>
      </c>
      <c r="D242" s="10" t="s">
        <v>198</v>
      </c>
      <c r="E242" s="10" t="s">
        <v>14</v>
      </c>
      <c r="F242" s="10" t="s">
        <v>14</v>
      </c>
      <c r="G242" s="10" t="s">
        <v>251</v>
      </c>
      <c r="H242" s="10" t="s">
        <v>252</v>
      </c>
      <c r="I242" s="11" t="s">
        <v>61</v>
      </c>
      <c r="J242" s="11" t="s">
        <v>47</v>
      </c>
      <c r="K242" s="11" t="s">
        <v>48</v>
      </c>
      <c r="L242" s="11" t="s">
        <v>49</v>
      </c>
      <c r="M242" s="24"/>
      <c r="N242" s="24"/>
    </row>
    <row r="243" spans="2:14" s="1" customFormat="1" x14ac:dyDescent="0.35">
      <c r="B243" s="10">
        <v>2</v>
      </c>
      <c r="C243" s="10" t="s">
        <v>197</v>
      </c>
      <c r="D243" s="10" t="s">
        <v>198</v>
      </c>
      <c r="E243" s="10" t="s">
        <v>253</v>
      </c>
      <c r="F243" s="10" t="s">
        <v>16</v>
      </c>
      <c r="G243" s="10" t="s">
        <v>57</v>
      </c>
      <c r="H243" s="10" t="s">
        <v>58</v>
      </c>
      <c r="I243" s="11" t="s">
        <v>46</v>
      </c>
      <c r="J243" s="11" t="s">
        <v>47</v>
      </c>
      <c r="K243" s="11" t="s">
        <v>48</v>
      </c>
      <c r="L243" s="11" t="s">
        <v>52</v>
      </c>
      <c r="M243" s="24"/>
      <c r="N243" s="24"/>
    </row>
    <row r="244" spans="2:14" s="1" customFormat="1" x14ac:dyDescent="0.35">
      <c r="B244" s="10">
        <v>2</v>
      </c>
      <c r="C244" s="10" t="s">
        <v>197</v>
      </c>
      <c r="D244" s="10" t="s">
        <v>198</v>
      </c>
      <c r="E244" s="10" t="s">
        <v>254</v>
      </c>
      <c r="F244" s="10" t="s">
        <v>16</v>
      </c>
      <c r="G244" s="10" t="s">
        <v>57</v>
      </c>
      <c r="H244" s="10" t="s">
        <v>59</v>
      </c>
      <c r="I244" s="11" t="s">
        <v>46</v>
      </c>
      <c r="J244" s="11" t="s">
        <v>47</v>
      </c>
      <c r="K244" s="11" t="s">
        <v>54</v>
      </c>
      <c r="L244" s="11" t="s">
        <v>52</v>
      </c>
      <c r="M244" s="24"/>
      <c r="N244" s="24"/>
    </row>
    <row r="245" spans="2:14" s="1" customFormat="1" ht="29" x14ac:dyDescent="0.35">
      <c r="B245" s="10">
        <v>2</v>
      </c>
      <c r="C245" s="10" t="s">
        <v>197</v>
      </c>
      <c r="D245" s="10" t="s">
        <v>198</v>
      </c>
      <c r="E245" s="10" t="s">
        <v>253</v>
      </c>
      <c r="F245" s="10" t="s">
        <v>16</v>
      </c>
      <c r="G245" s="10" t="s">
        <v>255</v>
      </c>
      <c r="H245" s="10" t="s">
        <v>256</v>
      </c>
      <c r="I245" s="11" t="s">
        <v>46</v>
      </c>
      <c r="J245" s="11" t="s">
        <v>47</v>
      </c>
      <c r="K245" s="11" t="s">
        <v>139</v>
      </c>
      <c r="L245" s="11" t="s">
        <v>62</v>
      </c>
      <c r="M245" s="24"/>
      <c r="N245" s="24"/>
    </row>
    <row r="246" spans="2:14" s="1" customFormat="1" x14ac:dyDescent="0.35">
      <c r="B246" s="10">
        <v>2</v>
      </c>
      <c r="C246" s="10" t="s">
        <v>197</v>
      </c>
      <c r="D246" s="10" t="s">
        <v>198</v>
      </c>
      <c r="E246" s="10" t="s">
        <v>253</v>
      </c>
      <c r="F246" s="10" t="s">
        <v>16</v>
      </c>
      <c r="G246" s="10" t="s">
        <v>257</v>
      </c>
      <c r="H246" s="10" t="s">
        <v>257</v>
      </c>
      <c r="I246" s="11" t="s">
        <v>46</v>
      </c>
      <c r="J246" s="11" t="s">
        <v>47</v>
      </c>
      <c r="K246" s="11" t="s">
        <v>54</v>
      </c>
      <c r="L246" s="11" t="s">
        <v>52</v>
      </c>
      <c r="M246" s="24"/>
      <c r="N246" s="24"/>
    </row>
    <row r="247" spans="2:14" s="1" customFormat="1" x14ac:dyDescent="0.35">
      <c r="B247" s="10">
        <v>2</v>
      </c>
      <c r="C247" s="10" t="s">
        <v>197</v>
      </c>
      <c r="D247" s="10" t="s">
        <v>198</v>
      </c>
      <c r="E247" s="10" t="s">
        <v>253</v>
      </c>
      <c r="F247" s="10" t="s">
        <v>16</v>
      </c>
      <c r="G247" s="10" t="s">
        <v>258</v>
      </c>
      <c r="H247" s="10" t="s">
        <v>258</v>
      </c>
      <c r="I247" s="11" t="s">
        <v>46</v>
      </c>
      <c r="J247" s="11" t="s">
        <v>47</v>
      </c>
      <c r="K247" s="11" t="s">
        <v>48</v>
      </c>
      <c r="L247" s="11" t="s">
        <v>49</v>
      </c>
      <c r="M247" s="24"/>
      <c r="N247" s="24"/>
    </row>
    <row r="248" spans="2:14" s="1" customFormat="1" x14ac:dyDescent="0.35">
      <c r="B248" s="10">
        <v>2</v>
      </c>
      <c r="C248" s="10" t="s">
        <v>197</v>
      </c>
      <c r="D248" s="10" t="s">
        <v>198</v>
      </c>
      <c r="E248" s="10" t="s">
        <v>259</v>
      </c>
      <c r="F248" s="10" t="s">
        <v>16</v>
      </c>
      <c r="G248" s="10" t="s">
        <v>57</v>
      </c>
      <c r="H248" s="10" t="s">
        <v>58</v>
      </c>
      <c r="I248" s="11" t="s">
        <v>46</v>
      </c>
      <c r="J248" s="11" t="s">
        <v>47</v>
      </c>
      <c r="K248" s="11" t="s">
        <v>48</v>
      </c>
      <c r="L248" s="11" t="s">
        <v>52</v>
      </c>
      <c r="M248" s="24"/>
      <c r="N248" s="24"/>
    </row>
    <row r="249" spans="2:14" s="1" customFormat="1" x14ac:dyDescent="0.35">
      <c r="B249" s="10">
        <v>2</v>
      </c>
      <c r="C249" s="10" t="s">
        <v>197</v>
      </c>
      <c r="D249" s="10" t="s">
        <v>198</v>
      </c>
      <c r="E249" s="10" t="s">
        <v>254</v>
      </c>
      <c r="F249" s="10" t="s">
        <v>16</v>
      </c>
      <c r="G249" s="10" t="s">
        <v>57</v>
      </c>
      <c r="H249" s="10" t="s">
        <v>59</v>
      </c>
      <c r="I249" s="11" t="s">
        <v>46</v>
      </c>
      <c r="J249" s="11" t="s">
        <v>47</v>
      </c>
      <c r="K249" s="11" t="s">
        <v>54</v>
      </c>
      <c r="L249" s="11" t="s">
        <v>52</v>
      </c>
      <c r="M249" s="24"/>
      <c r="N249" s="24"/>
    </row>
    <row r="250" spans="2:14" s="1" customFormat="1" x14ac:dyDescent="0.35">
      <c r="B250" s="10">
        <v>2</v>
      </c>
      <c r="C250" s="10" t="s">
        <v>197</v>
      </c>
      <c r="D250" s="10" t="s">
        <v>198</v>
      </c>
      <c r="E250" s="10" t="s">
        <v>259</v>
      </c>
      <c r="F250" s="10" t="s">
        <v>16</v>
      </c>
      <c r="G250" s="10" t="s">
        <v>44</v>
      </c>
      <c r="H250" s="10" t="s">
        <v>44</v>
      </c>
      <c r="I250" s="11" t="s">
        <v>46</v>
      </c>
      <c r="J250" s="11" t="s">
        <v>47</v>
      </c>
      <c r="K250" s="11" t="s">
        <v>54</v>
      </c>
      <c r="L250" s="11" t="s">
        <v>52</v>
      </c>
      <c r="M250" s="24"/>
      <c r="N250" s="24"/>
    </row>
    <row r="251" spans="2:14" s="1" customFormat="1" x14ac:dyDescent="0.35">
      <c r="B251" s="10">
        <v>2</v>
      </c>
      <c r="C251" s="10" t="s">
        <v>197</v>
      </c>
      <c r="D251" s="10" t="s">
        <v>198</v>
      </c>
      <c r="E251" s="10" t="s">
        <v>259</v>
      </c>
      <c r="F251" s="10" t="s">
        <v>16</v>
      </c>
      <c r="G251" s="10" t="s">
        <v>260</v>
      </c>
      <c r="H251" s="10" t="s">
        <v>260</v>
      </c>
      <c r="I251" s="11" t="s">
        <v>46</v>
      </c>
      <c r="J251" s="11" t="s">
        <v>47</v>
      </c>
      <c r="K251" s="11" t="s">
        <v>48</v>
      </c>
      <c r="L251" s="11" t="s">
        <v>49</v>
      </c>
      <c r="M251" s="24"/>
      <c r="N251" s="24"/>
    </row>
    <row r="252" spans="2:14" s="1" customFormat="1" x14ac:dyDescent="0.35">
      <c r="B252" s="10">
        <v>2</v>
      </c>
      <c r="C252" s="10" t="s">
        <v>197</v>
      </c>
      <c r="D252" s="10" t="s">
        <v>198</v>
      </c>
      <c r="E252" s="10" t="s">
        <v>259</v>
      </c>
      <c r="F252" s="10" t="s">
        <v>16</v>
      </c>
      <c r="G252" s="10" t="s">
        <v>261</v>
      </c>
      <c r="H252" s="10" t="s">
        <v>261</v>
      </c>
      <c r="I252" s="11" t="s">
        <v>46</v>
      </c>
      <c r="J252" s="11" t="s">
        <v>47</v>
      </c>
      <c r="K252" s="11" t="s">
        <v>54</v>
      </c>
      <c r="L252" s="11" t="s">
        <v>52</v>
      </c>
      <c r="M252" s="24"/>
      <c r="N252" s="24"/>
    </row>
    <row r="253" spans="2:14" s="1" customFormat="1" x14ac:dyDescent="0.35">
      <c r="B253" s="10">
        <v>2</v>
      </c>
      <c r="C253" s="10" t="s">
        <v>197</v>
      </c>
      <c r="D253" s="10" t="s">
        <v>198</v>
      </c>
      <c r="E253" s="10" t="s">
        <v>259</v>
      </c>
      <c r="F253" s="10" t="s">
        <v>16</v>
      </c>
      <c r="G253" s="10" t="s">
        <v>258</v>
      </c>
      <c r="H253" s="10" t="s">
        <v>258</v>
      </c>
      <c r="I253" s="11" t="s">
        <v>46</v>
      </c>
      <c r="J253" s="11" t="s">
        <v>47</v>
      </c>
      <c r="K253" s="11" t="s">
        <v>54</v>
      </c>
      <c r="L253" s="11" t="s">
        <v>52</v>
      </c>
      <c r="M253" s="24"/>
      <c r="N253" s="24"/>
    </row>
    <row r="254" spans="2:14" s="1" customFormat="1" x14ac:dyDescent="0.35">
      <c r="B254" s="10">
        <v>2</v>
      </c>
      <c r="C254" s="10" t="s">
        <v>197</v>
      </c>
      <c r="D254" s="10" t="s">
        <v>198</v>
      </c>
      <c r="E254" s="10" t="s">
        <v>254</v>
      </c>
      <c r="F254" s="10" t="s">
        <v>16</v>
      </c>
      <c r="G254" s="10" t="s">
        <v>57</v>
      </c>
      <c r="H254" s="10" t="s">
        <v>58</v>
      </c>
      <c r="I254" s="11" t="s">
        <v>46</v>
      </c>
      <c r="J254" s="11" t="s">
        <v>47</v>
      </c>
      <c r="K254" s="11" t="s">
        <v>48</v>
      </c>
      <c r="L254" s="11" t="s">
        <v>52</v>
      </c>
      <c r="M254" s="24"/>
      <c r="N254" s="24"/>
    </row>
    <row r="255" spans="2:14" s="1" customFormat="1" x14ac:dyDescent="0.35">
      <c r="B255" s="10">
        <v>2</v>
      </c>
      <c r="C255" s="10" t="s">
        <v>197</v>
      </c>
      <c r="D255" s="10" t="s">
        <v>198</v>
      </c>
      <c r="E255" s="10" t="s">
        <v>254</v>
      </c>
      <c r="F255" s="10" t="s">
        <v>16</v>
      </c>
      <c r="G255" s="10" t="s">
        <v>57</v>
      </c>
      <c r="H255" s="10" t="s">
        <v>59</v>
      </c>
      <c r="I255" s="11" t="s">
        <v>46</v>
      </c>
      <c r="J255" s="11" t="s">
        <v>47</v>
      </c>
      <c r="K255" s="11" t="s">
        <v>54</v>
      </c>
      <c r="L255" s="11" t="s">
        <v>52</v>
      </c>
      <c r="M255" s="24"/>
      <c r="N255" s="24"/>
    </row>
    <row r="256" spans="2:14" s="1" customFormat="1" x14ac:dyDescent="0.35">
      <c r="B256" s="10">
        <v>2</v>
      </c>
      <c r="C256" s="10" t="s">
        <v>197</v>
      </c>
      <c r="D256" s="10" t="s">
        <v>198</v>
      </c>
      <c r="E256" s="10" t="s">
        <v>254</v>
      </c>
      <c r="F256" s="10" t="s">
        <v>16</v>
      </c>
      <c r="G256" s="10" t="s">
        <v>262</v>
      </c>
      <c r="H256" s="10" t="s">
        <v>256</v>
      </c>
      <c r="I256" s="11" t="s">
        <v>46</v>
      </c>
      <c r="J256" s="11" t="s">
        <v>47</v>
      </c>
      <c r="K256" s="11" t="s">
        <v>139</v>
      </c>
      <c r="L256" s="11" t="s">
        <v>62</v>
      </c>
      <c r="M256" s="24"/>
      <c r="N256" s="24"/>
    </row>
    <row r="257" spans="2:14" s="1" customFormat="1" ht="29" x14ac:dyDescent="0.35">
      <c r="B257" s="10">
        <v>0</v>
      </c>
      <c r="C257" s="10" t="s">
        <v>541</v>
      </c>
      <c r="D257" s="10" t="s">
        <v>542</v>
      </c>
      <c r="E257" s="10" t="s">
        <v>15</v>
      </c>
      <c r="F257" s="10" t="s">
        <v>15</v>
      </c>
      <c r="G257" s="10" t="s">
        <v>15</v>
      </c>
      <c r="H257" s="10" t="s">
        <v>543</v>
      </c>
      <c r="I257" s="11" t="s">
        <v>61</v>
      </c>
      <c r="J257" s="11" t="s">
        <v>47</v>
      </c>
      <c r="K257" s="11" t="s">
        <v>139</v>
      </c>
      <c r="L257" s="11" t="s">
        <v>62</v>
      </c>
      <c r="M257" s="24"/>
      <c r="N257" s="24"/>
    </row>
    <row r="258" spans="2:14" s="1" customFormat="1" ht="29" x14ac:dyDescent="0.35">
      <c r="B258" s="10">
        <v>0</v>
      </c>
      <c r="C258" s="10" t="s">
        <v>541</v>
      </c>
      <c r="D258" s="10" t="s">
        <v>542</v>
      </c>
      <c r="E258" s="10" t="s">
        <v>544</v>
      </c>
      <c r="F258" s="10" t="s">
        <v>31</v>
      </c>
      <c r="G258" s="10" t="s">
        <v>544</v>
      </c>
      <c r="H258" s="10" t="s">
        <v>545</v>
      </c>
      <c r="I258" s="11" t="s">
        <v>61</v>
      </c>
      <c r="J258" s="11" t="s">
        <v>47</v>
      </c>
      <c r="K258" s="11" t="s">
        <v>88</v>
      </c>
      <c r="L258" s="11" t="s">
        <v>267</v>
      </c>
      <c r="M258" s="24"/>
      <c r="N258" s="24"/>
    </row>
    <row r="259" spans="2:14" s="1" customFormat="1" ht="29" x14ac:dyDescent="0.35">
      <c r="B259" s="10">
        <v>0</v>
      </c>
      <c r="C259" s="10" t="s">
        <v>541</v>
      </c>
      <c r="D259" s="10" t="s">
        <v>542</v>
      </c>
      <c r="E259" s="10" t="s">
        <v>546</v>
      </c>
      <c r="F259" s="10" t="s">
        <v>31</v>
      </c>
      <c r="G259" s="10" t="s">
        <v>546</v>
      </c>
      <c r="H259" s="10" t="s">
        <v>546</v>
      </c>
      <c r="I259" s="11" t="s">
        <v>61</v>
      </c>
      <c r="J259" s="11" t="s">
        <v>47</v>
      </c>
      <c r="K259" s="11" t="s">
        <v>88</v>
      </c>
      <c r="L259" s="11" t="s">
        <v>267</v>
      </c>
      <c r="M259" s="24"/>
      <c r="N259" s="24"/>
    </row>
    <row r="260" spans="2:14" s="1" customFormat="1" ht="29" x14ac:dyDescent="0.35">
      <c r="B260" s="10">
        <v>0</v>
      </c>
      <c r="C260" s="10" t="s">
        <v>541</v>
      </c>
      <c r="D260" s="10" t="s">
        <v>542</v>
      </c>
      <c r="E260" s="10" t="s">
        <v>547</v>
      </c>
      <c r="F260" s="10" t="s">
        <v>31</v>
      </c>
      <c r="G260" s="10" t="s">
        <v>547</v>
      </c>
      <c r="H260" s="10" t="s">
        <v>547</v>
      </c>
      <c r="I260" s="11" t="s">
        <v>61</v>
      </c>
      <c r="J260" s="11" t="s">
        <v>47</v>
      </c>
      <c r="K260" s="11" t="s">
        <v>88</v>
      </c>
      <c r="L260" s="11" t="s">
        <v>267</v>
      </c>
      <c r="M260" s="24"/>
      <c r="N260" s="24"/>
    </row>
    <row r="261" spans="2:14" s="1" customFormat="1" ht="29" x14ac:dyDescent="0.35">
      <c r="B261" s="10">
        <v>0</v>
      </c>
      <c r="C261" s="10" t="s">
        <v>541</v>
      </c>
      <c r="D261" s="10" t="s">
        <v>542</v>
      </c>
      <c r="E261" s="10" t="s">
        <v>548</v>
      </c>
      <c r="F261" s="10" t="s">
        <v>13</v>
      </c>
      <c r="G261" s="10" t="s">
        <v>548</v>
      </c>
      <c r="H261" s="10" t="s">
        <v>549</v>
      </c>
      <c r="I261" s="11" t="s">
        <v>61</v>
      </c>
      <c r="J261" s="11" t="s">
        <v>47</v>
      </c>
      <c r="K261" s="11" t="s">
        <v>139</v>
      </c>
      <c r="L261" s="11" t="s">
        <v>267</v>
      </c>
      <c r="M261" s="24"/>
      <c r="N261" s="24"/>
    </row>
    <row r="262" spans="2:14" s="1" customFormat="1" ht="29" x14ac:dyDescent="0.35">
      <c r="B262" s="10">
        <v>0</v>
      </c>
      <c r="C262" s="10" t="s">
        <v>541</v>
      </c>
      <c r="D262" s="10" t="s">
        <v>542</v>
      </c>
      <c r="E262" s="10" t="s">
        <v>548</v>
      </c>
      <c r="F262" s="10" t="s">
        <v>13</v>
      </c>
      <c r="G262" s="10" t="s">
        <v>548</v>
      </c>
      <c r="H262" s="10" t="s">
        <v>550</v>
      </c>
      <c r="I262" s="11" t="s">
        <v>61</v>
      </c>
      <c r="J262" s="11" t="s">
        <v>47</v>
      </c>
      <c r="K262" s="11" t="s">
        <v>139</v>
      </c>
      <c r="L262" s="11" t="s">
        <v>267</v>
      </c>
      <c r="M262" s="24"/>
      <c r="N262" s="24"/>
    </row>
    <row r="263" spans="2:14" s="1" customFormat="1" ht="29" x14ac:dyDescent="0.35">
      <c r="B263" s="10">
        <v>0</v>
      </c>
      <c r="C263" s="10" t="s">
        <v>541</v>
      </c>
      <c r="D263" s="10" t="s">
        <v>542</v>
      </c>
      <c r="E263" s="10" t="s">
        <v>548</v>
      </c>
      <c r="F263" s="10" t="s">
        <v>13</v>
      </c>
      <c r="G263" s="10" t="s">
        <v>548</v>
      </c>
      <c r="H263" s="10" t="s">
        <v>551</v>
      </c>
      <c r="I263" s="11" t="s">
        <v>61</v>
      </c>
      <c r="J263" s="11" t="s">
        <v>47</v>
      </c>
      <c r="K263" s="11" t="s">
        <v>139</v>
      </c>
      <c r="L263" s="11" t="s">
        <v>267</v>
      </c>
      <c r="M263" s="24"/>
      <c r="N263" s="24"/>
    </row>
    <row r="264" spans="2:14" s="1" customFormat="1" ht="29" x14ac:dyDescent="0.35">
      <c r="B264" s="10">
        <v>0</v>
      </c>
      <c r="C264" s="10" t="s">
        <v>541</v>
      </c>
      <c r="D264" s="10" t="s">
        <v>542</v>
      </c>
      <c r="E264" s="10" t="s">
        <v>548</v>
      </c>
      <c r="F264" s="10" t="s">
        <v>13</v>
      </c>
      <c r="G264" s="10" t="s">
        <v>548</v>
      </c>
      <c r="H264" s="10" t="s">
        <v>552</v>
      </c>
      <c r="I264" s="11" t="s">
        <v>61</v>
      </c>
      <c r="J264" s="11" t="s">
        <v>47</v>
      </c>
      <c r="K264" s="11" t="s">
        <v>139</v>
      </c>
      <c r="L264" s="11" t="s">
        <v>267</v>
      </c>
      <c r="M264" s="24"/>
      <c r="N264" s="24"/>
    </row>
    <row r="265" spans="2:14" s="1" customFormat="1" ht="29" x14ac:dyDescent="0.35">
      <c r="B265" s="10">
        <v>0</v>
      </c>
      <c r="C265" s="10" t="s">
        <v>541</v>
      </c>
      <c r="D265" s="10" t="s">
        <v>542</v>
      </c>
      <c r="E265" s="10" t="s">
        <v>548</v>
      </c>
      <c r="F265" s="10" t="s">
        <v>13</v>
      </c>
      <c r="G265" s="10" t="s">
        <v>548</v>
      </c>
      <c r="H265" s="10" t="s">
        <v>553</v>
      </c>
      <c r="I265" s="11" t="s">
        <v>61</v>
      </c>
      <c r="J265" s="11" t="s">
        <v>47</v>
      </c>
      <c r="K265" s="11" t="s">
        <v>139</v>
      </c>
      <c r="L265" s="11" t="s">
        <v>267</v>
      </c>
      <c r="M265" s="24"/>
      <c r="N265" s="24"/>
    </row>
    <row r="266" spans="2:14" s="1" customFormat="1" ht="29" x14ac:dyDescent="0.35">
      <c r="B266" s="10">
        <v>0</v>
      </c>
      <c r="C266" s="10" t="s">
        <v>541</v>
      </c>
      <c r="D266" s="10" t="s">
        <v>542</v>
      </c>
      <c r="E266" s="10" t="s">
        <v>554</v>
      </c>
      <c r="F266" s="10" t="s">
        <v>13</v>
      </c>
      <c r="G266" s="10" t="s">
        <v>554</v>
      </c>
      <c r="H266" s="10" t="s">
        <v>555</v>
      </c>
      <c r="I266" s="11" t="s">
        <v>61</v>
      </c>
      <c r="J266" s="11" t="s">
        <v>47</v>
      </c>
      <c r="K266" s="11" t="s">
        <v>48</v>
      </c>
      <c r="L266" s="11" t="s">
        <v>267</v>
      </c>
      <c r="M266" s="24"/>
      <c r="N266" s="24"/>
    </row>
    <row r="267" spans="2:14" s="1" customFormat="1" ht="29" x14ac:dyDescent="0.35">
      <c r="B267" s="10">
        <v>0</v>
      </c>
      <c r="C267" s="10" t="s">
        <v>541</v>
      </c>
      <c r="D267" s="10" t="s">
        <v>542</v>
      </c>
      <c r="E267" s="10" t="s">
        <v>554</v>
      </c>
      <c r="F267" s="10" t="s">
        <v>13</v>
      </c>
      <c r="G267" s="10" t="s">
        <v>554</v>
      </c>
      <c r="H267" s="10" t="s">
        <v>115</v>
      </c>
      <c r="I267" s="11" t="s">
        <v>61</v>
      </c>
      <c r="J267" s="11" t="s">
        <v>47</v>
      </c>
      <c r="K267" s="11" t="s">
        <v>48</v>
      </c>
      <c r="L267" s="11" t="s">
        <v>267</v>
      </c>
      <c r="M267" s="24"/>
      <c r="N267" s="24"/>
    </row>
    <row r="268" spans="2:14" s="1" customFormat="1" ht="29" x14ac:dyDescent="0.35">
      <c r="B268" s="10">
        <v>0</v>
      </c>
      <c r="C268" s="10" t="s">
        <v>541</v>
      </c>
      <c r="D268" s="10" t="s">
        <v>542</v>
      </c>
      <c r="E268" s="10" t="s">
        <v>554</v>
      </c>
      <c r="F268" s="10" t="s">
        <v>13</v>
      </c>
      <c r="G268" s="10" t="s">
        <v>554</v>
      </c>
      <c r="H268" s="10" t="s">
        <v>116</v>
      </c>
      <c r="I268" s="11" t="s">
        <v>61</v>
      </c>
      <c r="J268" s="11" t="s">
        <v>47</v>
      </c>
      <c r="K268" s="11" t="s">
        <v>48</v>
      </c>
      <c r="L268" s="11" t="s">
        <v>267</v>
      </c>
      <c r="M268" s="24"/>
      <c r="N268" s="24"/>
    </row>
    <row r="269" spans="2:14" s="1" customFormat="1" ht="29" x14ac:dyDescent="0.35">
      <c r="B269" s="10">
        <v>0</v>
      </c>
      <c r="C269" s="10" t="s">
        <v>541</v>
      </c>
      <c r="D269" s="10" t="s">
        <v>542</v>
      </c>
      <c r="E269" s="10" t="s">
        <v>554</v>
      </c>
      <c r="F269" s="10" t="s">
        <v>13</v>
      </c>
      <c r="G269" s="10" t="s">
        <v>554</v>
      </c>
      <c r="H269" s="10" t="s">
        <v>266</v>
      </c>
      <c r="I269" s="11" t="s">
        <v>61</v>
      </c>
      <c r="J269" s="11" t="s">
        <v>47</v>
      </c>
      <c r="K269" s="11" t="s">
        <v>48</v>
      </c>
      <c r="L269" s="11" t="s">
        <v>267</v>
      </c>
      <c r="M269" s="24"/>
      <c r="N269" s="24"/>
    </row>
    <row r="270" spans="2:14" s="1" customFormat="1" ht="29" x14ac:dyDescent="0.35">
      <c r="B270" s="10">
        <v>0</v>
      </c>
      <c r="C270" s="10" t="s">
        <v>541</v>
      </c>
      <c r="D270" s="10" t="s">
        <v>542</v>
      </c>
      <c r="E270" s="10" t="s">
        <v>554</v>
      </c>
      <c r="F270" s="10" t="s">
        <v>13</v>
      </c>
      <c r="G270" s="10" t="s">
        <v>554</v>
      </c>
      <c r="H270" s="10" t="s">
        <v>268</v>
      </c>
      <c r="I270" s="11" t="s">
        <v>61</v>
      </c>
      <c r="J270" s="11" t="s">
        <v>47</v>
      </c>
      <c r="K270" s="11" t="s">
        <v>48</v>
      </c>
      <c r="L270" s="11" t="s">
        <v>267</v>
      </c>
      <c r="M270" s="24"/>
      <c r="N270" s="24"/>
    </row>
    <row r="271" spans="2:14" s="1" customFormat="1" ht="29" x14ac:dyDescent="0.35">
      <c r="B271" s="10">
        <v>0</v>
      </c>
      <c r="C271" s="10" t="s">
        <v>541</v>
      </c>
      <c r="D271" s="10" t="s">
        <v>542</v>
      </c>
      <c r="E271" s="10" t="s">
        <v>554</v>
      </c>
      <c r="F271" s="10" t="s">
        <v>13</v>
      </c>
      <c r="G271" s="10" t="s">
        <v>554</v>
      </c>
      <c r="H271" s="10" t="s">
        <v>272</v>
      </c>
      <c r="I271" s="11" t="s">
        <v>61</v>
      </c>
      <c r="J271" s="11" t="s">
        <v>47</v>
      </c>
      <c r="K271" s="11" t="s">
        <v>48</v>
      </c>
      <c r="L271" s="11" t="s">
        <v>267</v>
      </c>
      <c r="M271" s="24"/>
      <c r="N271" s="24"/>
    </row>
    <row r="272" spans="2:14" s="1" customFormat="1" ht="29" x14ac:dyDescent="0.35">
      <c r="B272" s="10">
        <v>0</v>
      </c>
      <c r="C272" s="10" t="s">
        <v>541</v>
      </c>
      <c r="D272" s="10" t="s">
        <v>542</v>
      </c>
      <c r="E272" s="10" t="s">
        <v>554</v>
      </c>
      <c r="F272" s="10" t="s">
        <v>13</v>
      </c>
      <c r="G272" s="10" t="s">
        <v>554</v>
      </c>
      <c r="H272" s="10" t="s">
        <v>556</v>
      </c>
      <c r="I272" s="11" t="s">
        <v>61</v>
      </c>
      <c r="J272" s="11" t="s">
        <v>47</v>
      </c>
      <c r="K272" s="11" t="s">
        <v>48</v>
      </c>
      <c r="L272" s="11" t="s">
        <v>267</v>
      </c>
      <c r="M272" s="24"/>
      <c r="N272" s="24"/>
    </row>
    <row r="273" spans="2:14" s="1" customFormat="1" ht="29" x14ac:dyDescent="0.35">
      <c r="B273" s="10">
        <v>0</v>
      </c>
      <c r="C273" s="10" t="s">
        <v>541</v>
      </c>
      <c r="D273" s="10" t="s">
        <v>542</v>
      </c>
      <c r="E273" s="10" t="s">
        <v>554</v>
      </c>
      <c r="F273" s="10" t="s">
        <v>13</v>
      </c>
      <c r="G273" s="10" t="s">
        <v>554</v>
      </c>
      <c r="H273" s="10" t="s">
        <v>557</v>
      </c>
      <c r="I273" s="11" t="s">
        <v>61</v>
      </c>
      <c r="J273" s="11" t="s">
        <v>47</v>
      </c>
      <c r="K273" s="11" t="s">
        <v>48</v>
      </c>
      <c r="L273" s="11" t="s">
        <v>267</v>
      </c>
      <c r="M273" s="24"/>
      <c r="N273" s="24"/>
    </row>
    <row r="274" spans="2:14" s="1" customFormat="1" ht="29" x14ac:dyDescent="0.35">
      <c r="B274" s="10">
        <v>0</v>
      </c>
      <c r="C274" s="10" t="s">
        <v>541</v>
      </c>
      <c r="D274" s="10" t="s">
        <v>542</v>
      </c>
      <c r="E274" s="10" t="s">
        <v>554</v>
      </c>
      <c r="F274" s="10" t="s">
        <v>13</v>
      </c>
      <c r="G274" s="10" t="s">
        <v>554</v>
      </c>
      <c r="H274" s="10" t="s">
        <v>186</v>
      </c>
      <c r="I274" s="11" t="s">
        <v>61</v>
      </c>
      <c r="J274" s="11" t="s">
        <v>47</v>
      </c>
      <c r="K274" s="11" t="s">
        <v>48</v>
      </c>
      <c r="L274" s="11" t="s">
        <v>267</v>
      </c>
      <c r="M274" s="24"/>
      <c r="N274" s="24"/>
    </row>
    <row r="275" spans="2:14" s="1" customFormat="1" ht="29" x14ac:dyDescent="0.35">
      <c r="B275" s="10">
        <v>0</v>
      </c>
      <c r="C275" s="10" t="s">
        <v>541</v>
      </c>
      <c r="D275" s="10" t="s">
        <v>542</v>
      </c>
      <c r="E275" s="10" t="s">
        <v>554</v>
      </c>
      <c r="F275" s="10" t="s">
        <v>13</v>
      </c>
      <c r="G275" s="10" t="s">
        <v>554</v>
      </c>
      <c r="H275" s="10" t="s">
        <v>283</v>
      </c>
      <c r="I275" s="11" t="s">
        <v>61</v>
      </c>
      <c r="J275" s="11" t="s">
        <v>47</v>
      </c>
      <c r="K275" s="11" t="s">
        <v>48</v>
      </c>
      <c r="L275" s="11" t="s">
        <v>267</v>
      </c>
      <c r="M275" s="24"/>
      <c r="N275" s="24"/>
    </row>
    <row r="276" spans="2:14" s="1" customFormat="1" ht="29" x14ac:dyDescent="0.35">
      <c r="B276" s="10">
        <v>0</v>
      </c>
      <c r="C276" s="10" t="s">
        <v>541</v>
      </c>
      <c r="D276" s="10" t="s">
        <v>542</v>
      </c>
      <c r="E276" s="10" t="s">
        <v>554</v>
      </c>
      <c r="F276" s="10" t="s">
        <v>13</v>
      </c>
      <c r="G276" s="10" t="s">
        <v>554</v>
      </c>
      <c r="H276" s="10" t="s">
        <v>558</v>
      </c>
      <c r="I276" s="11" t="s">
        <v>61</v>
      </c>
      <c r="J276" s="11" t="s">
        <v>47</v>
      </c>
      <c r="K276" s="11" t="s">
        <v>48</v>
      </c>
      <c r="L276" s="11" t="s">
        <v>267</v>
      </c>
      <c r="M276" s="24"/>
      <c r="N276" s="24"/>
    </row>
    <row r="277" spans="2:14" s="1" customFormat="1" ht="29" x14ac:dyDescent="0.35">
      <c r="B277" s="10">
        <v>0</v>
      </c>
      <c r="C277" s="10" t="s">
        <v>541</v>
      </c>
      <c r="D277" s="10" t="s">
        <v>542</v>
      </c>
      <c r="E277" s="10" t="s">
        <v>554</v>
      </c>
      <c r="F277" s="10" t="s">
        <v>13</v>
      </c>
      <c r="G277" s="10" t="s">
        <v>554</v>
      </c>
      <c r="H277" s="10" t="s">
        <v>559</v>
      </c>
      <c r="I277" s="11" t="s">
        <v>61</v>
      </c>
      <c r="J277" s="11" t="s">
        <v>47</v>
      </c>
      <c r="K277" s="11" t="s">
        <v>48</v>
      </c>
      <c r="L277" s="11" t="s">
        <v>267</v>
      </c>
      <c r="M277" s="24"/>
      <c r="N277" s="24"/>
    </row>
    <row r="278" spans="2:14" s="1" customFormat="1" ht="29" x14ac:dyDescent="0.35">
      <c r="B278" s="10">
        <v>0</v>
      </c>
      <c r="C278" s="10" t="s">
        <v>541</v>
      </c>
      <c r="D278" s="10" t="s">
        <v>542</v>
      </c>
      <c r="E278" s="10" t="s">
        <v>554</v>
      </c>
      <c r="F278" s="10" t="s">
        <v>13</v>
      </c>
      <c r="G278" s="10" t="s">
        <v>554</v>
      </c>
      <c r="H278" s="10" t="s">
        <v>560</v>
      </c>
      <c r="I278" s="11" t="s">
        <v>61</v>
      </c>
      <c r="J278" s="11" t="s">
        <v>47</v>
      </c>
      <c r="K278" s="11" t="s">
        <v>48</v>
      </c>
      <c r="L278" s="11" t="s">
        <v>267</v>
      </c>
      <c r="M278" s="24"/>
      <c r="N278" s="24"/>
    </row>
    <row r="279" spans="2:14" s="1" customFormat="1" ht="29" x14ac:dyDescent="0.35">
      <c r="B279" s="10">
        <v>0</v>
      </c>
      <c r="C279" s="10" t="s">
        <v>541</v>
      </c>
      <c r="D279" s="10" t="s">
        <v>542</v>
      </c>
      <c r="E279" s="10" t="s">
        <v>554</v>
      </c>
      <c r="F279" s="10" t="s">
        <v>13</v>
      </c>
      <c r="G279" s="10" t="s">
        <v>554</v>
      </c>
      <c r="H279" s="10" t="s">
        <v>273</v>
      </c>
      <c r="I279" s="11" t="s">
        <v>61</v>
      </c>
      <c r="J279" s="11" t="s">
        <v>47</v>
      </c>
      <c r="K279" s="11" t="s">
        <v>48</v>
      </c>
      <c r="L279" s="11" t="s">
        <v>267</v>
      </c>
      <c r="M279" s="24"/>
      <c r="N279" s="24"/>
    </row>
    <row r="280" spans="2:14" s="1" customFormat="1" ht="29" x14ac:dyDescent="0.35">
      <c r="B280" s="10">
        <v>0</v>
      </c>
      <c r="C280" s="10" t="s">
        <v>541</v>
      </c>
      <c r="D280" s="10" t="s">
        <v>542</v>
      </c>
      <c r="E280" s="10" t="s">
        <v>554</v>
      </c>
      <c r="F280" s="10" t="s">
        <v>13</v>
      </c>
      <c r="G280" s="10" t="s">
        <v>554</v>
      </c>
      <c r="H280" s="10" t="s">
        <v>561</v>
      </c>
      <c r="I280" s="11" t="s">
        <v>61</v>
      </c>
      <c r="J280" s="11" t="s">
        <v>47</v>
      </c>
      <c r="K280" s="11" t="s">
        <v>48</v>
      </c>
      <c r="L280" s="11" t="s">
        <v>267</v>
      </c>
      <c r="M280" s="24"/>
      <c r="N280" s="24"/>
    </row>
    <row r="281" spans="2:14" s="1" customFormat="1" ht="29" x14ac:dyDescent="0.35">
      <c r="B281" s="10">
        <v>0</v>
      </c>
      <c r="C281" s="10" t="s">
        <v>541</v>
      </c>
      <c r="D281" s="10" t="s">
        <v>542</v>
      </c>
      <c r="E281" s="10" t="s">
        <v>562</v>
      </c>
      <c r="F281" s="10" t="s">
        <v>11</v>
      </c>
      <c r="G281" s="10" t="s">
        <v>562</v>
      </c>
      <c r="H281" s="10" t="s">
        <v>563</v>
      </c>
      <c r="I281" s="11" t="s">
        <v>141</v>
      </c>
      <c r="J281" s="11" t="s">
        <v>196</v>
      </c>
      <c r="K281" s="11" t="s">
        <v>139</v>
      </c>
      <c r="L281" s="11" t="s">
        <v>62</v>
      </c>
      <c r="M281" s="24"/>
      <c r="N281" s="24"/>
    </row>
    <row r="282" spans="2:14" s="1" customFormat="1" ht="29" x14ac:dyDescent="0.35">
      <c r="B282" s="10">
        <v>0</v>
      </c>
      <c r="C282" s="10" t="s">
        <v>541</v>
      </c>
      <c r="D282" s="10" t="s">
        <v>542</v>
      </c>
      <c r="E282" s="10" t="s">
        <v>562</v>
      </c>
      <c r="F282" s="10" t="s">
        <v>11</v>
      </c>
      <c r="G282" s="10" t="s">
        <v>562</v>
      </c>
      <c r="H282" s="10" t="s">
        <v>564</v>
      </c>
      <c r="I282" s="11" t="s">
        <v>141</v>
      </c>
      <c r="J282" s="11" t="s">
        <v>196</v>
      </c>
      <c r="K282" s="11" t="s">
        <v>139</v>
      </c>
      <c r="L282" s="11" t="s">
        <v>62</v>
      </c>
      <c r="M282" s="24"/>
      <c r="N282" s="24"/>
    </row>
    <row r="283" spans="2:14" s="1" customFormat="1" ht="29" x14ac:dyDescent="0.35">
      <c r="B283" s="10">
        <v>0</v>
      </c>
      <c r="C283" s="10" t="s">
        <v>541</v>
      </c>
      <c r="D283" s="10" t="s">
        <v>542</v>
      </c>
      <c r="E283" s="10" t="s">
        <v>562</v>
      </c>
      <c r="F283" s="10" t="s">
        <v>11</v>
      </c>
      <c r="G283" s="10" t="s">
        <v>562</v>
      </c>
      <c r="H283" s="10" t="s">
        <v>565</v>
      </c>
      <c r="I283" s="11" t="s">
        <v>141</v>
      </c>
      <c r="J283" s="11" t="s">
        <v>196</v>
      </c>
      <c r="K283" s="11" t="s">
        <v>139</v>
      </c>
      <c r="L283" s="11" t="s">
        <v>62</v>
      </c>
      <c r="M283" s="24"/>
      <c r="N283" s="24"/>
    </row>
    <row r="284" spans="2:14" s="1" customFormat="1" ht="29" x14ac:dyDescent="0.35">
      <c r="B284" s="10">
        <v>0</v>
      </c>
      <c r="C284" s="10" t="s">
        <v>541</v>
      </c>
      <c r="D284" s="10" t="s">
        <v>542</v>
      </c>
      <c r="E284" s="10" t="s">
        <v>562</v>
      </c>
      <c r="F284" s="10" t="s">
        <v>11</v>
      </c>
      <c r="G284" s="10" t="s">
        <v>562</v>
      </c>
      <c r="H284" s="10" t="s">
        <v>566</v>
      </c>
      <c r="I284" s="11" t="s">
        <v>141</v>
      </c>
      <c r="J284" s="11" t="s">
        <v>196</v>
      </c>
      <c r="K284" s="11" t="s">
        <v>139</v>
      </c>
      <c r="L284" s="11" t="s">
        <v>62</v>
      </c>
      <c r="M284" s="24"/>
      <c r="N284" s="24"/>
    </row>
    <row r="285" spans="2:14" s="1" customFormat="1" ht="29" x14ac:dyDescent="0.35">
      <c r="B285" s="10">
        <v>0</v>
      </c>
      <c r="C285" s="10" t="s">
        <v>541</v>
      </c>
      <c r="D285" s="10" t="s">
        <v>542</v>
      </c>
      <c r="E285" s="10" t="s">
        <v>562</v>
      </c>
      <c r="F285" s="10" t="s">
        <v>11</v>
      </c>
      <c r="G285" s="10" t="s">
        <v>562</v>
      </c>
      <c r="H285" s="10" t="s">
        <v>567</v>
      </c>
      <c r="I285" s="11" t="s">
        <v>141</v>
      </c>
      <c r="J285" s="11" t="s">
        <v>196</v>
      </c>
      <c r="K285" s="11" t="s">
        <v>139</v>
      </c>
      <c r="L285" s="11" t="s">
        <v>62</v>
      </c>
      <c r="M285" s="24"/>
      <c r="N285" s="24"/>
    </row>
    <row r="286" spans="2:14" s="1" customFormat="1" ht="29" x14ac:dyDescent="0.35">
      <c r="B286" s="10">
        <v>0</v>
      </c>
      <c r="C286" s="10" t="s">
        <v>541</v>
      </c>
      <c r="D286" s="10" t="s">
        <v>542</v>
      </c>
      <c r="E286" s="10" t="s">
        <v>568</v>
      </c>
      <c r="F286" s="10" t="s">
        <v>11</v>
      </c>
      <c r="G286" s="10" t="s">
        <v>568</v>
      </c>
      <c r="H286" s="10" t="s">
        <v>565</v>
      </c>
      <c r="I286" s="11" t="s">
        <v>141</v>
      </c>
      <c r="J286" s="11" t="s">
        <v>196</v>
      </c>
      <c r="K286" s="11" t="s">
        <v>139</v>
      </c>
      <c r="L286" s="11" t="s">
        <v>62</v>
      </c>
      <c r="M286" s="24"/>
      <c r="N286" s="24"/>
    </row>
    <row r="287" spans="2:14" s="1" customFormat="1" ht="29" x14ac:dyDescent="0.35">
      <c r="B287" s="10">
        <v>0</v>
      </c>
      <c r="C287" s="10" t="s">
        <v>541</v>
      </c>
      <c r="D287" s="10" t="s">
        <v>542</v>
      </c>
      <c r="E287" s="10" t="s">
        <v>568</v>
      </c>
      <c r="F287" s="10" t="s">
        <v>11</v>
      </c>
      <c r="G287" s="10" t="s">
        <v>568</v>
      </c>
      <c r="H287" s="10" t="s">
        <v>569</v>
      </c>
      <c r="I287" s="11" t="s">
        <v>141</v>
      </c>
      <c r="J287" s="11" t="s">
        <v>196</v>
      </c>
      <c r="K287" s="11" t="s">
        <v>139</v>
      </c>
      <c r="L287" s="11" t="s">
        <v>62</v>
      </c>
      <c r="M287" s="24"/>
      <c r="N287" s="24"/>
    </row>
    <row r="288" spans="2:14" s="1" customFormat="1" ht="29" x14ac:dyDescent="0.35">
      <c r="B288" s="10">
        <v>0</v>
      </c>
      <c r="C288" s="10" t="s">
        <v>541</v>
      </c>
      <c r="D288" s="10" t="s">
        <v>542</v>
      </c>
      <c r="E288" s="10" t="s">
        <v>568</v>
      </c>
      <c r="F288" s="10" t="s">
        <v>11</v>
      </c>
      <c r="G288" s="10" t="s">
        <v>568</v>
      </c>
      <c r="H288" s="10" t="s">
        <v>570</v>
      </c>
      <c r="I288" s="11" t="s">
        <v>141</v>
      </c>
      <c r="J288" s="11" t="s">
        <v>196</v>
      </c>
      <c r="K288" s="11" t="s">
        <v>139</v>
      </c>
      <c r="L288" s="11" t="s">
        <v>62</v>
      </c>
      <c r="M288" s="24"/>
      <c r="N288" s="24"/>
    </row>
    <row r="289" spans="2:14" s="1" customFormat="1" ht="29" x14ac:dyDescent="0.35">
      <c r="B289" s="10">
        <v>0</v>
      </c>
      <c r="C289" s="10" t="s">
        <v>541</v>
      </c>
      <c r="D289" s="10" t="s">
        <v>542</v>
      </c>
      <c r="E289" s="10" t="s">
        <v>568</v>
      </c>
      <c r="F289" s="10" t="s">
        <v>11</v>
      </c>
      <c r="G289" s="10" t="s">
        <v>568</v>
      </c>
      <c r="H289" s="10" t="s">
        <v>571</v>
      </c>
      <c r="I289" s="11" t="s">
        <v>141</v>
      </c>
      <c r="J289" s="11" t="s">
        <v>196</v>
      </c>
      <c r="K289" s="11" t="s">
        <v>139</v>
      </c>
      <c r="L289" s="11" t="s">
        <v>62</v>
      </c>
      <c r="M289" s="24"/>
      <c r="N289" s="24"/>
    </row>
    <row r="290" spans="2:14" s="1" customFormat="1" ht="29" x14ac:dyDescent="0.35">
      <c r="B290" s="10">
        <v>0</v>
      </c>
      <c r="C290" s="10" t="s">
        <v>541</v>
      </c>
      <c r="D290" s="10" t="s">
        <v>542</v>
      </c>
      <c r="E290" s="10" t="s">
        <v>572</v>
      </c>
      <c r="F290" s="10" t="s">
        <v>31</v>
      </c>
      <c r="G290" s="10" t="s">
        <v>573</v>
      </c>
      <c r="H290" s="10" t="s">
        <v>573</v>
      </c>
      <c r="I290" s="11" t="s">
        <v>46</v>
      </c>
      <c r="J290" s="11" t="s">
        <v>47</v>
      </c>
      <c r="K290" s="11" t="s">
        <v>54</v>
      </c>
      <c r="L290" s="11" t="s">
        <v>267</v>
      </c>
      <c r="M290" s="24"/>
      <c r="N290" s="24"/>
    </row>
    <row r="291" spans="2:14" s="1" customFormat="1" ht="29" x14ac:dyDescent="0.35">
      <c r="B291" s="10">
        <v>0</v>
      </c>
      <c r="C291" s="10" t="s">
        <v>541</v>
      </c>
      <c r="D291" s="10" t="s">
        <v>542</v>
      </c>
      <c r="E291" s="10" t="s">
        <v>572</v>
      </c>
      <c r="F291" s="10" t="s">
        <v>31</v>
      </c>
      <c r="G291" s="10" t="s">
        <v>574</v>
      </c>
      <c r="H291" s="10" t="s">
        <v>574</v>
      </c>
      <c r="I291" s="11" t="s">
        <v>46</v>
      </c>
      <c r="J291" s="11" t="s">
        <v>47</v>
      </c>
      <c r="K291" s="11" t="s">
        <v>54</v>
      </c>
      <c r="L291" s="11" t="s">
        <v>267</v>
      </c>
      <c r="M291" s="24"/>
      <c r="N291" s="24"/>
    </row>
    <row r="292" spans="2:14" s="1" customFormat="1" ht="29" x14ac:dyDescent="0.35">
      <c r="B292" s="10">
        <v>0</v>
      </c>
      <c r="C292" s="10" t="s">
        <v>541</v>
      </c>
      <c r="D292" s="10" t="s">
        <v>542</v>
      </c>
      <c r="E292" s="10" t="s">
        <v>572</v>
      </c>
      <c r="F292" s="10" t="s">
        <v>31</v>
      </c>
      <c r="G292" s="10" t="s">
        <v>575</v>
      </c>
      <c r="H292" s="10" t="s">
        <v>575</v>
      </c>
      <c r="I292" s="11" t="s">
        <v>46</v>
      </c>
      <c r="J292" s="11" t="s">
        <v>47</v>
      </c>
      <c r="K292" s="11" t="s">
        <v>54</v>
      </c>
      <c r="L292" s="11" t="s">
        <v>267</v>
      </c>
      <c r="M292" s="24"/>
      <c r="N292" s="24"/>
    </row>
    <row r="293" spans="2:14" s="1" customFormat="1" ht="29" x14ac:dyDescent="0.35">
      <c r="B293" s="10">
        <v>0</v>
      </c>
      <c r="C293" s="10" t="s">
        <v>541</v>
      </c>
      <c r="D293" s="10" t="s">
        <v>542</v>
      </c>
      <c r="E293" s="10" t="s">
        <v>572</v>
      </c>
      <c r="F293" s="10" t="s">
        <v>31</v>
      </c>
      <c r="G293" s="10" t="s">
        <v>576</v>
      </c>
      <c r="H293" s="10" t="s">
        <v>576</v>
      </c>
      <c r="I293" s="11" t="s">
        <v>61</v>
      </c>
      <c r="J293" s="11" t="s">
        <v>47</v>
      </c>
      <c r="K293" s="11" t="s">
        <v>139</v>
      </c>
      <c r="L293" s="11" t="s">
        <v>267</v>
      </c>
      <c r="M293" s="24"/>
      <c r="N293" s="24"/>
    </row>
    <row r="294" spans="2:14" s="1" customFormat="1" ht="29" x14ac:dyDescent="0.35">
      <c r="B294" s="10">
        <v>0</v>
      </c>
      <c r="C294" s="10" t="s">
        <v>541</v>
      </c>
      <c r="D294" s="10" t="s">
        <v>542</v>
      </c>
      <c r="E294" s="10" t="s">
        <v>572</v>
      </c>
      <c r="F294" s="10" t="s">
        <v>31</v>
      </c>
      <c r="G294" s="10" t="s">
        <v>577</v>
      </c>
      <c r="H294" s="10" t="s">
        <v>577</v>
      </c>
      <c r="I294" s="11" t="s">
        <v>61</v>
      </c>
      <c r="J294" s="11" t="s">
        <v>47</v>
      </c>
      <c r="K294" s="11" t="s">
        <v>54</v>
      </c>
      <c r="L294" s="11" t="s">
        <v>267</v>
      </c>
      <c r="M294" s="24"/>
      <c r="N294" s="24"/>
    </row>
    <row r="295" spans="2:14" s="1" customFormat="1" ht="29" x14ac:dyDescent="0.35">
      <c r="B295" s="10">
        <v>0</v>
      </c>
      <c r="C295" s="10" t="s">
        <v>541</v>
      </c>
      <c r="D295" s="10" t="s">
        <v>542</v>
      </c>
      <c r="E295" s="10" t="s">
        <v>572</v>
      </c>
      <c r="F295" s="10" t="s">
        <v>31</v>
      </c>
      <c r="G295" s="10" t="s">
        <v>578</v>
      </c>
      <c r="H295" s="10" t="s">
        <v>578</v>
      </c>
      <c r="I295" s="11" t="s">
        <v>61</v>
      </c>
      <c r="J295" s="11" t="s">
        <v>47</v>
      </c>
      <c r="K295" s="11" t="s">
        <v>54</v>
      </c>
      <c r="L295" s="11" t="s">
        <v>267</v>
      </c>
      <c r="M295" s="24"/>
      <c r="N295" s="24"/>
    </row>
    <row r="296" spans="2:14" s="1" customFormat="1" ht="29" x14ac:dyDescent="0.35">
      <c r="B296" s="10">
        <v>0</v>
      </c>
      <c r="C296" s="10" t="s">
        <v>541</v>
      </c>
      <c r="D296" s="10" t="s">
        <v>542</v>
      </c>
      <c r="E296" s="10" t="s">
        <v>572</v>
      </c>
      <c r="F296" s="10" t="s">
        <v>31</v>
      </c>
      <c r="G296" s="10" t="s">
        <v>579</v>
      </c>
      <c r="H296" s="10" t="s">
        <v>579</v>
      </c>
      <c r="I296" s="11" t="s">
        <v>61</v>
      </c>
      <c r="J296" s="11" t="s">
        <v>47</v>
      </c>
      <c r="K296" s="11" t="s">
        <v>139</v>
      </c>
      <c r="L296" s="11" t="s">
        <v>267</v>
      </c>
      <c r="M296" s="24"/>
      <c r="N296" s="24"/>
    </row>
    <row r="297" spans="2:14" s="1" customFormat="1" ht="29" x14ac:dyDescent="0.35">
      <c r="B297" s="10">
        <v>0</v>
      </c>
      <c r="C297" s="10" t="s">
        <v>541</v>
      </c>
      <c r="D297" s="10" t="s">
        <v>542</v>
      </c>
      <c r="E297" s="10" t="s">
        <v>572</v>
      </c>
      <c r="F297" s="10" t="s">
        <v>31</v>
      </c>
      <c r="G297" s="10" t="s">
        <v>580</v>
      </c>
      <c r="H297" s="10" t="s">
        <v>580</v>
      </c>
      <c r="I297" s="11" t="s">
        <v>61</v>
      </c>
      <c r="J297" s="11" t="s">
        <v>47</v>
      </c>
      <c r="K297" s="11" t="s">
        <v>54</v>
      </c>
      <c r="L297" s="11" t="s">
        <v>267</v>
      </c>
      <c r="M297" s="24"/>
      <c r="N297" s="24"/>
    </row>
    <row r="298" spans="2:14" s="1" customFormat="1" ht="29" x14ac:dyDescent="0.35">
      <c r="B298" s="10">
        <v>0</v>
      </c>
      <c r="C298" s="10" t="s">
        <v>541</v>
      </c>
      <c r="D298" s="10" t="s">
        <v>542</v>
      </c>
      <c r="E298" s="10" t="s">
        <v>572</v>
      </c>
      <c r="F298" s="10" t="s">
        <v>31</v>
      </c>
      <c r="G298" s="10" t="s">
        <v>581</v>
      </c>
      <c r="H298" s="10" t="s">
        <v>581</v>
      </c>
      <c r="I298" s="11" t="s">
        <v>61</v>
      </c>
      <c r="J298" s="11" t="s">
        <v>47</v>
      </c>
      <c r="K298" s="11" t="s">
        <v>54</v>
      </c>
      <c r="L298" s="11" t="s">
        <v>267</v>
      </c>
      <c r="M298" s="24"/>
      <c r="N298" s="24"/>
    </row>
    <row r="299" spans="2:14" s="1" customFormat="1" x14ac:dyDescent="0.35">
      <c r="B299" s="10">
        <v>0</v>
      </c>
      <c r="C299" s="10" t="s">
        <v>582</v>
      </c>
      <c r="D299" s="10" t="s">
        <v>583</v>
      </c>
      <c r="E299" s="10" t="s">
        <v>584</v>
      </c>
      <c r="F299" s="10" t="s">
        <v>31</v>
      </c>
      <c r="G299" s="10" t="s">
        <v>584</v>
      </c>
      <c r="H299" s="10" t="s">
        <v>585</v>
      </c>
      <c r="I299" s="11" t="s">
        <v>61</v>
      </c>
      <c r="J299" s="11" t="s">
        <v>47</v>
      </c>
      <c r="K299" s="11" t="s">
        <v>139</v>
      </c>
      <c r="L299" s="11" t="s">
        <v>267</v>
      </c>
      <c r="M299" s="24"/>
      <c r="N299" s="24"/>
    </row>
    <row r="300" spans="2:14" s="1" customFormat="1" x14ac:dyDescent="0.35">
      <c r="B300" s="10">
        <v>0</v>
      </c>
      <c r="C300" s="10" t="s">
        <v>582</v>
      </c>
      <c r="D300" s="10" t="s">
        <v>583</v>
      </c>
      <c r="E300" s="10" t="s">
        <v>584</v>
      </c>
      <c r="F300" s="10" t="s">
        <v>31</v>
      </c>
      <c r="G300" s="10" t="s">
        <v>584</v>
      </c>
      <c r="H300" s="10" t="s">
        <v>586</v>
      </c>
      <c r="I300" s="11" t="s">
        <v>61</v>
      </c>
      <c r="J300" s="11" t="s">
        <v>47</v>
      </c>
      <c r="K300" s="11" t="s">
        <v>139</v>
      </c>
      <c r="L300" s="11" t="s">
        <v>267</v>
      </c>
      <c r="M300" s="24"/>
      <c r="N300" s="24"/>
    </row>
    <row r="301" spans="2:14" s="1" customFormat="1" x14ac:dyDescent="0.35">
      <c r="B301" s="10">
        <v>0</v>
      </c>
      <c r="C301" s="10" t="s">
        <v>582</v>
      </c>
      <c r="D301" s="10" t="s">
        <v>583</v>
      </c>
      <c r="E301" s="10" t="s">
        <v>584</v>
      </c>
      <c r="F301" s="10" t="s">
        <v>31</v>
      </c>
      <c r="G301" s="10" t="s">
        <v>584</v>
      </c>
      <c r="H301" s="10" t="s">
        <v>587</v>
      </c>
      <c r="I301" s="11" t="s">
        <v>61</v>
      </c>
      <c r="J301" s="11" t="s">
        <v>47</v>
      </c>
      <c r="K301" s="11" t="s">
        <v>139</v>
      </c>
      <c r="L301" s="11" t="s">
        <v>267</v>
      </c>
      <c r="M301" s="24"/>
      <c r="N301" s="24"/>
    </row>
    <row r="302" spans="2:14" s="1" customFormat="1" x14ac:dyDescent="0.35">
      <c r="B302" s="10">
        <v>0</v>
      </c>
      <c r="C302" s="10" t="s">
        <v>582</v>
      </c>
      <c r="D302" s="10" t="s">
        <v>583</v>
      </c>
      <c r="E302" s="10" t="s">
        <v>584</v>
      </c>
      <c r="F302" s="10" t="s">
        <v>31</v>
      </c>
      <c r="G302" s="10" t="s">
        <v>584</v>
      </c>
      <c r="H302" s="10" t="s">
        <v>588</v>
      </c>
      <c r="I302" s="11" t="s">
        <v>61</v>
      </c>
      <c r="J302" s="11" t="s">
        <v>47</v>
      </c>
      <c r="K302" s="11" t="s">
        <v>139</v>
      </c>
      <c r="L302" s="11" t="s">
        <v>267</v>
      </c>
      <c r="M302" s="24"/>
      <c r="N302" s="24"/>
    </row>
    <row r="303" spans="2:14" s="1" customFormat="1" x14ac:dyDescent="0.35">
      <c r="B303" s="10">
        <v>0</v>
      </c>
      <c r="C303" s="10" t="s">
        <v>582</v>
      </c>
      <c r="D303" s="10" t="s">
        <v>583</v>
      </c>
      <c r="E303" s="10" t="s">
        <v>589</v>
      </c>
      <c r="F303" s="10" t="s">
        <v>31</v>
      </c>
      <c r="G303" s="10" t="s">
        <v>589</v>
      </c>
      <c r="H303" s="10" t="s">
        <v>555</v>
      </c>
      <c r="I303" s="11" t="s">
        <v>61</v>
      </c>
      <c r="J303" s="11" t="s">
        <v>47</v>
      </c>
      <c r="K303" s="11" t="s">
        <v>139</v>
      </c>
      <c r="L303" s="11" t="s">
        <v>267</v>
      </c>
      <c r="M303" s="24"/>
      <c r="N303" s="24"/>
    </row>
    <row r="304" spans="2:14" s="1" customFormat="1" x14ac:dyDescent="0.35">
      <c r="B304" s="10">
        <v>0</v>
      </c>
      <c r="C304" s="10" t="s">
        <v>582</v>
      </c>
      <c r="D304" s="10" t="s">
        <v>583</v>
      </c>
      <c r="E304" s="10" t="s">
        <v>589</v>
      </c>
      <c r="F304" s="10" t="s">
        <v>31</v>
      </c>
      <c r="G304" s="10" t="s">
        <v>589</v>
      </c>
      <c r="H304" s="10" t="s">
        <v>116</v>
      </c>
      <c r="I304" s="11" t="s">
        <v>61</v>
      </c>
      <c r="J304" s="11" t="s">
        <v>47</v>
      </c>
      <c r="K304" s="11" t="s">
        <v>139</v>
      </c>
      <c r="L304" s="11" t="s">
        <v>267</v>
      </c>
      <c r="M304" s="24"/>
      <c r="N304" s="24"/>
    </row>
    <row r="305" spans="2:14" s="1" customFormat="1" x14ac:dyDescent="0.35">
      <c r="B305" s="10">
        <v>0</v>
      </c>
      <c r="C305" s="10" t="s">
        <v>582</v>
      </c>
      <c r="D305" s="10" t="s">
        <v>583</v>
      </c>
      <c r="E305" s="10" t="s">
        <v>589</v>
      </c>
      <c r="F305" s="10" t="s">
        <v>31</v>
      </c>
      <c r="G305" s="10" t="s">
        <v>589</v>
      </c>
      <c r="H305" s="10" t="s">
        <v>186</v>
      </c>
      <c r="I305" s="11" t="s">
        <v>61</v>
      </c>
      <c r="J305" s="11" t="s">
        <v>47</v>
      </c>
      <c r="K305" s="11" t="s">
        <v>139</v>
      </c>
      <c r="L305" s="11" t="s">
        <v>267</v>
      </c>
      <c r="M305" s="24"/>
      <c r="N305" s="24"/>
    </row>
    <row r="306" spans="2:14" s="1" customFormat="1" x14ac:dyDescent="0.35">
      <c r="B306" s="10">
        <v>0</v>
      </c>
      <c r="C306" s="10" t="s">
        <v>582</v>
      </c>
      <c r="D306" s="10" t="s">
        <v>583</v>
      </c>
      <c r="E306" s="10" t="s">
        <v>590</v>
      </c>
      <c r="F306" s="10" t="s">
        <v>31</v>
      </c>
      <c r="G306" s="10" t="s">
        <v>590</v>
      </c>
      <c r="H306" s="10" t="s">
        <v>555</v>
      </c>
      <c r="I306" s="11" t="s">
        <v>61</v>
      </c>
      <c r="J306" s="11" t="s">
        <v>47</v>
      </c>
      <c r="K306" s="11" t="s">
        <v>139</v>
      </c>
      <c r="L306" s="11" t="s">
        <v>267</v>
      </c>
      <c r="M306" s="24"/>
      <c r="N306" s="24"/>
    </row>
    <row r="307" spans="2:14" s="1" customFormat="1" x14ac:dyDescent="0.35">
      <c r="B307" s="10">
        <v>0</v>
      </c>
      <c r="C307" s="10" t="s">
        <v>582</v>
      </c>
      <c r="D307" s="10" t="s">
        <v>583</v>
      </c>
      <c r="E307" s="10" t="s">
        <v>590</v>
      </c>
      <c r="F307" s="10" t="s">
        <v>31</v>
      </c>
      <c r="G307" s="10" t="s">
        <v>590</v>
      </c>
      <c r="H307" s="10" t="s">
        <v>116</v>
      </c>
      <c r="I307" s="11" t="s">
        <v>61</v>
      </c>
      <c r="J307" s="11" t="s">
        <v>47</v>
      </c>
      <c r="K307" s="11" t="s">
        <v>139</v>
      </c>
      <c r="L307" s="11" t="s">
        <v>267</v>
      </c>
      <c r="M307" s="24"/>
      <c r="N307" s="24"/>
    </row>
    <row r="308" spans="2:14" s="1" customFormat="1" x14ac:dyDescent="0.35">
      <c r="B308" s="10">
        <v>0</v>
      </c>
      <c r="C308" s="10" t="s">
        <v>582</v>
      </c>
      <c r="D308" s="10" t="s">
        <v>583</v>
      </c>
      <c r="E308" s="10" t="s">
        <v>590</v>
      </c>
      <c r="F308" s="10" t="s">
        <v>31</v>
      </c>
      <c r="G308" s="10" t="s">
        <v>590</v>
      </c>
      <c r="H308" s="10" t="s">
        <v>591</v>
      </c>
      <c r="I308" s="11" t="s">
        <v>61</v>
      </c>
      <c r="J308" s="11" t="s">
        <v>47</v>
      </c>
      <c r="K308" s="11" t="s">
        <v>139</v>
      </c>
      <c r="L308" s="11" t="s">
        <v>267</v>
      </c>
      <c r="M308" s="24"/>
      <c r="N308" s="24"/>
    </row>
    <row r="309" spans="2:14" s="1" customFormat="1" x14ac:dyDescent="0.35">
      <c r="B309" s="10">
        <v>0</v>
      </c>
      <c r="C309" s="10" t="s">
        <v>582</v>
      </c>
      <c r="D309" s="10" t="s">
        <v>583</v>
      </c>
      <c r="E309" s="10" t="s">
        <v>592</v>
      </c>
      <c r="F309" s="10" t="s">
        <v>31</v>
      </c>
      <c r="G309" s="10" t="s">
        <v>592</v>
      </c>
      <c r="H309" s="10" t="s">
        <v>593</v>
      </c>
      <c r="I309" s="11" t="s">
        <v>61</v>
      </c>
      <c r="J309" s="11" t="s">
        <v>47</v>
      </c>
      <c r="K309" s="11" t="s">
        <v>139</v>
      </c>
      <c r="L309" s="11" t="s">
        <v>267</v>
      </c>
      <c r="M309" s="24"/>
      <c r="N309" s="24"/>
    </row>
    <row r="310" spans="2:14" s="1" customFormat="1" x14ac:dyDescent="0.35">
      <c r="B310" s="10">
        <v>0</v>
      </c>
      <c r="C310" s="10" t="s">
        <v>582</v>
      </c>
      <c r="D310" s="10" t="s">
        <v>583</v>
      </c>
      <c r="E310" s="10" t="s">
        <v>592</v>
      </c>
      <c r="F310" s="10" t="s">
        <v>31</v>
      </c>
      <c r="G310" s="10" t="s">
        <v>592</v>
      </c>
      <c r="H310" s="10" t="s">
        <v>594</v>
      </c>
      <c r="I310" s="11" t="s">
        <v>61</v>
      </c>
      <c r="J310" s="11" t="s">
        <v>47</v>
      </c>
      <c r="K310" s="11" t="s">
        <v>139</v>
      </c>
      <c r="L310" s="11" t="s">
        <v>267</v>
      </c>
      <c r="M310" s="24"/>
      <c r="N310" s="24"/>
    </row>
    <row r="311" spans="2:14" s="1" customFormat="1" x14ac:dyDescent="0.35">
      <c r="B311" s="10">
        <v>0</v>
      </c>
      <c r="C311" s="10" t="s">
        <v>582</v>
      </c>
      <c r="D311" s="10" t="s">
        <v>583</v>
      </c>
      <c r="E311" s="10" t="s">
        <v>592</v>
      </c>
      <c r="F311" s="10" t="s">
        <v>31</v>
      </c>
      <c r="G311" s="10" t="s">
        <v>592</v>
      </c>
      <c r="H311" s="10" t="s">
        <v>595</v>
      </c>
      <c r="I311" s="11" t="s">
        <v>61</v>
      </c>
      <c r="J311" s="11" t="s">
        <v>47</v>
      </c>
      <c r="K311" s="11" t="s">
        <v>139</v>
      </c>
      <c r="L311" s="11" t="s">
        <v>267</v>
      </c>
      <c r="M311" s="24"/>
      <c r="N311" s="24"/>
    </row>
    <row r="312" spans="2:14" s="1" customFormat="1" x14ac:dyDescent="0.35">
      <c r="B312" s="10">
        <v>0</v>
      </c>
      <c r="C312" s="10" t="s">
        <v>582</v>
      </c>
      <c r="D312" s="10" t="s">
        <v>583</v>
      </c>
      <c r="E312" s="10" t="s">
        <v>592</v>
      </c>
      <c r="F312" s="10" t="s">
        <v>31</v>
      </c>
      <c r="G312" s="10" t="s">
        <v>592</v>
      </c>
      <c r="H312" s="10" t="s">
        <v>596</v>
      </c>
      <c r="I312" s="11" t="s">
        <v>61</v>
      </c>
      <c r="J312" s="11" t="s">
        <v>47</v>
      </c>
      <c r="K312" s="11" t="s">
        <v>139</v>
      </c>
      <c r="L312" s="11" t="s">
        <v>267</v>
      </c>
      <c r="M312" s="24"/>
      <c r="N312" s="24"/>
    </row>
    <row r="313" spans="2:14" s="1" customFormat="1" x14ac:dyDescent="0.35">
      <c r="B313" s="10">
        <v>0</v>
      </c>
      <c r="C313" s="10" t="s">
        <v>582</v>
      </c>
      <c r="D313" s="10" t="s">
        <v>583</v>
      </c>
      <c r="E313" s="10" t="s">
        <v>597</v>
      </c>
      <c r="F313" s="10" t="s">
        <v>31</v>
      </c>
      <c r="G313" s="10" t="s">
        <v>597</v>
      </c>
      <c r="H313" s="10" t="s">
        <v>563</v>
      </c>
      <c r="I313" s="11" t="s">
        <v>141</v>
      </c>
      <c r="J313" s="11" t="s">
        <v>196</v>
      </c>
      <c r="K313" s="11" t="s">
        <v>139</v>
      </c>
      <c r="L313" s="11" t="s">
        <v>62</v>
      </c>
      <c r="M313" s="24"/>
      <c r="N313" s="24"/>
    </row>
    <row r="314" spans="2:14" s="1" customFormat="1" x14ac:dyDescent="0.35">
      <c r="B314" s="10">
        <v>0</v>
      </c>
      <c r="C314" s="10" t="s">
        <v>582</v>
      </c>
      <c r="D314" s="10" t="s">
        <v>583</v>
      </c>
      <c r="E314" s="10" t="s">
        <v>598</v>
      </c>
      <c r="F314" s="10" t="s">
        <v>31</v>
      </c>
      <c r="G314" s="10" t="s">
        <v>598</v>
      </c>
      <c r="H314" s="10" t="s">
        <v>570</v>
      </c>
      <c r="I314" s="11" t="s">
        <v>141</v>
      </c>
      <c r="J314" s="11" t="s">
        <v>196</v>
      </c>
      <c r="K314" s="11" t="s">
        <v>139</v>
      </c>
      <c r="L314" s="11" t="s">
        <v>62</v>
      </c>
      <c r="M314" s="24"/>
      <c r="N314" s="24"/>
    </row>
    <row r="315" spans="2:14" s="1" customFormat="1" x14ac:dyDescent="0.35">
      <c r="B315" s="10">
        <v>0</v>
      </c>
      <c r="C315" s="10" t="s">
        <v>582</v>
      </c>
      <c r="D315" s="10" t="s">
        <v>583</v>
      </c>
      <c r="E315" s="10" t="s">
        <v>599</v>
      </c>
      <c r="F315" s="10" t="s">
        <v>31</v>
      </c>
      <c r="G315" s="10" t="s">
        <v>599</v>
      </c>
      <c r="H315" s="10" t="s">
        <v>599</v>
      </c>
      <c r="I315" s="11" t="s">
        <v>141</v>
      </c>
      <c r="J315" s="11" t="s">
        <v>142</v>
      </c>
      <c r="K315" s="11" t="s">
        <v>139</v>
      </c>
      <c r="L315" s="11" t="s">
        <v>62</v>
      </c>
      <c r="M315" s="24"/>
      <c r="N315" s="24"/>
    </row>
    <row r="316" spans="2:14" s="1" customFormat="1" x14ac:dyDescent="0.35">
      <c r="B316" s="10">
        <v>0</v>
      </c>
      <c r="C316" s="10" t="s">
        <v>582</v>
      </c>
      <c r="D316" s="10" t="s">
        <v>583</v>
      </c>
      <c r="E316" s="10" t="s">
        <v>600</v>
      </c>
      <c r="F316" s="10" t="s">
        <v>31</v>
      </c>
      <c r="G316" s="10" t="s">
        <v>600</v>
      </c>
      <c r="H316" s="10" t="s">
        <v>600</v>
      </c>
      <c r="I316" s="11" t="s">
        <v>141</v>
      </c>
      <c r="J316" s="11" t="s">
        <v>142</v>
      </c>
      <c r="K316" s="11" t="s">
        <v>139</v>
      </c>
      <c r="L316" s="11" t="s">
        <v>62</v>
      </c>
      <c r="M316" s="24"/>
      <c r="N316" s="24"/>
    </row>
    <row r="317" spans="2:14" s="1" customFormat="1" ht="59" customHeight="1" x14ac:dyDescent="0.35">
      <c r="B317" s="10">
        <v>0</v>
      </c>
      <c r="C317" s="10" t="s">
        <v>601</v>
      </c>
      <c r="D317" s="10" t="s">
        <v>602</v>
      </c>
      <c r="E317" s="10" t="s">
        <v>603</v>
      </c>
      <c r="F317" s="10" t="s">
        <v>15</v>
      </c>
      <c r="G317" s="10" t="s">
        <v>603</v>
      </c>
      <c r="H317" s="10" t="s">
        <v>603</v>
      </c>
      <c r="I317" s="11" t="s">
        <v>61</v>
      </c>
      <c r="J317" s="11" t="s">
        <v>47</v>
      </c>
      <c r="K317" s="11" t="s">
        <v>139</v>
      </c>
      <c r="L317" s="11" t="s">
        <v>62</v>
      </c>
      <c r="M317" s="24"/>
      <c r="N317" s="24"/>
    </row>
    <row r="318" spans="2:14" s="1" customFormat="1" ht="59" customHeight="1" x14ac:dyDescent="0.35">
      <c r="B318" s="10">
        <v>0</v>
      </c>
      <c r="C318" s="10" t="s">
        <v>601</v>
      </c>
      <c r="D318" s="10" t="s">
        <v>602</v>
      </c>
      <c r="E318" s="10" t="s">
        <v>604</v>
      </c>
      <c r="F318" s="10" t="s">
        <v>15</v>
      </c>
      <c r="G318" s="10" t="s">
        <v>604</v>
      </c>
      <c r="H318" s="10" t="s">
        <v>604</v>
      </c>
      <c r="I318" s="11" t="s">
        <v>61</v>
      </c>
      <c r="J318" s="11" t="s">
        <v>47</v>
      </c>
      <c r="K318" s="11" t="s">
        <v>139</v>
      </c>
      <c r="L318" s="11" t="s">
        <v>62</v>
      </c>
      <c r="M318" s="24"/>
      <c r="N318" s="24"/>
    </row>
    <row r="319" spans="2:14" s="1" customFormat="1" ht="59" customHeight="1" x14ac:dyDescent="0.35">
      <c r="B319" s="10">
        <v>0</v>
      </c>
      <c r="C319" s="10" t="s">
        <v>601</v>
      </c>
      <c r="D319" s="10" t="s">
        <v>602</v>
      </c>
      <c r="E319" s="10" t="s">
        <v>605</v>
      </c>
      <c r="F319" s="10" t="s">
        <v>15</v>
      </c>
      <c r="G319" s="10" t="s">
        <v>605</v>
      </c>
      <c r="H319" s="10" t="s">
        <v>606</v>
      </c>
      <c r="I319" s="11" t="s">
        <v>61</v>
      </c>
      <c r="J319" s="11" t="s">
        <v>47</v>
      </c>
      <c r="K319" s="11" t="s">
        <v>139</v>
      </c>
      <c r="L319" s="11" t="s">
        <v>62</v>
      </c>
      <c r="M319" s="24"/>
      <c r="N319" s="24"/>
    </row>
    <row r="320" spans="2:14" s="1" customFormat="1" ht="59" customHeight="1" x14ac:dyDescent="0.35">
      <c r="B320" s="10">
        <v>0</v>
      </c>
      <c r="C320" s="10" t="s">
        <v>601</v>
      </c>
      <c r="D320" s="10" t="s">
        <v>602</v>
      </c>
      <c r="E320" s="10" t="s">
        <v>607</v>
      </c>
      <c r="F320" s="10" t="s">
        <v>15</v>
      </c>
      <c r="G320" s="10" t="s">
        <v>607</v>
      </c>
      <c r="H320" s="10" t="s">
        <v>607</v>
      </c>
      <c r="I320" s="11" t="s">
        <v>61</v>
      </c>
      <c r="J320" s="11" t="s">
        <v>47</v>
      </c>
      <c r="K320" s="11" t="s">
        <v>139</v>
      </c>
      <c r="L320" s="11" t="s">
        <v>62</v>
      </c>
      <c r="M320" s="24"/>
      <c r="N320" s="24"/>
    </row>
    <row r="321" spans="2:14" s="1" customFormat="1" ht="59" customHeight="1" x14ac:dyDescent="0.35">
      <c r="B321" s="10">
        <v>0</v>
      </c>
      <c r="C321" s="10" t="s">
        <v>601</v>
      </c>
      <c r="D321" s="10" t="s">
        <v>602</v>
      </c>
      <c r="E321" s="10" t="s">
        <v>608</v>
      </c>
      <c r="F321" s="10" t="s">
        <v>15</v>
      </c>
      <c r="G321" s="10" t="s">
        <v>608</v>
      </c>
      <c r="H321" s="10" t="s">
        <v>608</v>
      </c>
      <c r="I321" s="11" t="s">
        <v>61</v>
      </c>
      <c r="J321" s="11" t="s">
        <v>47</v>
      </c>
      <c r="K321" s="11" t="s">
        <v>139</v>
      </c>
      <c r="L321" s="11" t="s">
        <v>62</v>
      </c>
      <c r="M321" s="24"/>
      <c r="N321" s="24"/>
    </row>
    <row r="322" spans="2:14" s="1" customFormat="1" ht="59" customHeight="1" x14ac:dyDescent="0.35">
      <c r="B322" s="10">
        <v>0</v>
      </c>
      <c r="C322" s="10" t="s">
        <v>601</v>
      </c>
      <c r="D322" s="10" t="s">
        <v>602</v>
      </c>
      <c r="E322" s="10" t="s">
        <v>609</v>
      </c>
      <c r="F322" s="10" t="s">
        <v>15</v>
      </c>
      <c r="G322" s="10" t="s">
        <v>609</v>
      </c>
      <c r="H322" s="10" t="s">
        <v>609</v>
      </c>
      <c r="I322" s="11" t="s">
        <v>61</v>
      </c>
      <c r="J322" s="11" t="s">
        <v>47</v>
      </c>
      <c r="K322" s="11" t="s">
        <v>139</v>
      </c>
      <c r="L322" s="11" t="s">
        <v>62</v>
      </c>
      <c r="M322" s="24"/>
      <c r="N322" s="24"/>
    </row>
    <row r="323" spans="2:14" s="1" customFormat="1" ht="59" customHeight="1" x14ac:dyDescent="0.35">
      <c r="B323" s="10">
        <v>0</v>
      </c>
      <c r="C323" s="10" t="s">
        <v>601</v>
      </c>
      <c r="D323" s="10" t="s">
        <v>602</v>
      </c>
      <c r="E323" s="10" t="s">
        <v>610</v>
      </c>
      <c r="F323" s="10" t="s">
        <v>15</v>
      </c>
      <c r="G323" s="10" t="s">
        <v>610</v>
      </c>
      <c r="H323" s="10" t="s">
        <v>610</v>
      </c>
      <c r="I323" s="11" t="s">
        <v>61</v>
      </c>
      <c r="J323" s="11" t="s">
        <v>47</v>
      </c>
      <c r="K323" s="11" t="s">
        <v>139</v>
      </c>
      <c r="L323" s="11" t="s">
        <v>62</v>
      </c>
      <c r="M323" s="24"/>
      <c r="N323" s="24"/>
    </row>
    <row r="324" spans="2:14" s="1" customFormat="1" ht="59" customHeight="1" x14ac:dyDescent="0.35">
      <c r="B324" s="10">
        <v>0</v>
      </c>
      <c r="C324" s="10" t="s">
        <v>601</v>
      </c>
      <c r="D324" s="10" t="s">
        <v>602</v>
      </c>
      <c r="E324" s="10" t="s">
        <v>611</v>
      </c>
      <c r="F324" s="10" t="s">
        <v>15</v>
      </c>
      <c r="G324" s="10" t="s">
        <v>611</v>
      </c>
      <c r="H324" s="10" t="s">
        <v>611</v>
      </c>
      <c r="I324" s="11" t="s">
        <v>61</v>
      </c>
      <c r="J324" s="11" t="s">
        <v>47</v>
      </c>
      <c r="K324" s="11" t="s">
        <v>139</v>
      </c>
      <c r="L324" s="11" t="s">
        <v>62</v>
      </c>
      <c r="M324" s="24"/>
      <c r="N324" s="24"/>
    </row>
    <row r="325" spans="2:14" s="1" customFormat="1" ht="59" customHeight="1" x14ac:dyDescent="0.35">
      <c r="B325" s="10">
        <v>0</v>
      </c>
      <c r="C325" s="10" t="s">
        <v>601</v>
      </c>
      <c r="D325" s="10" t="s">
        <v>602</v>
      </c>
      <c r="E325" s="10" t="s">
        <v>611</v>
      </c>
      <c r="F325" s="10" t="s">
        <v>15</v>
      </c>
      <c r="G325" s="10" t="s">
        <v>611</v>
      </c>
      <c r="H325" s="10" t="s">
        <v>612</v>
      </c>
      <c r="I325" s="11" t="s">
        <v>61</v>
      </c>
      <c r="J325" s="11" t="s">
        <v>47</v>
      </c>
      <c r="K325" s="11" t="s">
        <v>139</v>
      </c>
      <c r="L325" s="11" t="s">
        <v>62</v>
      </c>
      <c r="M325" s="24"/>
      <c r="N325" s="24"/>
    </row>
    <row r="326" spans="2:14" s="1" customFormat="1" ht="59" customHeight="1" x14ac:dyDescent="0.35">
      <c r="B326" s="10">
        <v>0</v>
      </c>
      <c r="C326" s="10" t="s">
        <v>601</v>
      </c>
      <c r="D326" s="10" t="s">
        <v>602</v>
      </c>
      <c r="E326" s="10" t="s">
        <v>613</v>
      </c>
      <c r="F326" s="10" t="s">
        <v>15</v>
      </c>
      <c r="G326" s="10" t="s">
        <v>613</v>
      </c>
      <c r="H326" s="10" t="s">
        <v>613</v>
      </c>
      <c r="I326" s="11" t="s">
        <v>61</v>
      </c>
      <c r="J326" s="11" t="s">
        <v>47</v>
      </c>
      <c r="K326" s="11" t="s">
        <v>139</v>
      </c>
      <c r="L326" s="11" t="s">
        <v>62</v>
      </c>
      <c r="M326" s="24"/>
      <c r="N326" s="24"/>
    </row>
    <row r="327" spans="2:14" s="1" customFormat="1" ht="59" customHeight="1" x14ac:dyDescent="0.35">
      <c r="B327" s="10">
        <v>0</v>
      </c>
      <c r="C327" s="10" t="s">
        <v>601</v>
      </c>
      <c r="D327" s="10" t="s">
        <v>602</v>
      </c>
      <c r="E327" s="10" t="s">
        <v>614</v>
      </c>
      <c r="F327" s="10" t="s">
        <v>15</v>
      </c>
      <c r="G327" s="10" t="s">
        <v>614</v>
      </c>
      <c r="H327" s="10" t="s">
        <v>615</v>
      </c>
      <c r="I327" s="11" t="s">
        <v>61</v>
      </c>
      <c r="J327" s="11" t="s">
        <v>47</v>
      </c>
      <c r="K327" s="11" t="s">
        <v>139</v>
      </c>
      <c r="L327" s="11" t="s">
        <v>62</v>
      </c>
      <c r="M327" s="24"/>
      <c r="N327" s="24"/>
    </row>
    <row r="328" spans="2:14" s="1" customFormat="1" ht="59" customHeight="1" x14ac:dyDescent="0.35">
      <c r="B328" s="10">
        <v>0</v>
      </c>
      <c r="C328" s="10" t="s">
        <v>601</v>
      </c>
      <c r="D328" s="10" t="s">
        <v>602</v>
      </c>
      <c r="E328" s="10" t="s">
        <v>614</v>
      </c>
      <c r="F328" s="10" t="s">
        <v>15</v>
      </c>
      <c r="G328" s="10" t="s">
        <v>614</v>
      </c>
      <c r="H328" s="10" t="s">
        <v>616</v>
      </c>
      <c r="I328" s="11" t="s">
        <v>61</v>
      </c>
      <c r="J328" s="11" t="s">
        <v>47</v>
      </c>
      <c r="K328" s="11" t="s">
        <v>139</v>
      </c>
      <c r="L328" s="11" t="s">
        <v>62</v>
      </c>
      <c r="M328" s="24"/>
      <c r="N328" s="24"/>
    </row>
    <row r="329" spans="2:14" s="1" customFormat="1" ht="59" customHeight="1" x14ac:dyDescent="0.35">
      <c r="B329" s="10">
        <v>0</v>
      </c>
      <c r="C329" s="10" t="s">
        <v>601</v>
      </c>
      <c r="D329" s="10" t="s">
        <v>602</v>
      </c>
      <c r="E329" s="10" t="s">
        <v>614</v>
      </c>
      <c r="F329" s="10" t="s">
        <v>15</v>
      </c>
      <c r="G329" s="10" t="s">
        <v>614</v>
      </c>
      <c r="H329" s="10" t="s">
        <v>617</v>
      </c>
      <c r="I329" s="11" t="s">
        <v>61</v>
      </c>
      <c r="J329" s="11" t="s">
        <v>47</v>
      </c>
      <c r="K329" s="11" t="s">
        <v>139</v>
      </c>
      <c r="L329" s="11" t="s">
        <v>62</v>
      </c>
      <c r="M329" s="24"/>
      <c r="N329" s="24"/>
    </row>
    <row r="330" spans="2:14" s="1" customFormat="1" ht="59" customHeight="1" x14ac:dyDescent="0.35">
      <c r="B330" s="10">
        <v>0</v>
      </c>
      <c r="C330" s="10" t="s">
        <v>601</v>
      </c>
      <c r="D330" s="10" t="s">
        <v>602</v>
      </c>
      <c r="E330" s="10" t="s">
        <v>618</v>
      </c>
      <c r="F330" s="10" t="s">
        <v>15</v>
      </c>
      <c r="G330" s="10" t="s">
        <v>618</v>
      </c>
      <c r="H330" s="10" t="s">
        <v>618</v>
      </c>
      <c r="I330" s="11" t="s">
        <v>61</v>
      </c>
      <c r="J330" s="11" t="s">
        <v>47</v>
      </c>
      <c r="K330" s="11" t="s">
        <v>139</v>
      </c>
      <c r="L330" s="11" t="s">
        <v>62</v>
      </c>
      <c r="M330" s="24"/>
      <c r="N330" s="24"/>
    </row>
    <row r="331" spans="2:14" s="1" customFormat="1" ht="59" customHeight="1" x14ac:dyDescent="0.35">
      <c r="B331" s="10">
        <v>0</v>
      </c>
      <c r="C331" s="10" t="s">
        <v>601</v>
      </c>
      <c r="D331" s="10" t="s">
        <v>602</v>
      </c>
      <c r="E331" s="10" t="s">
        <v>619</v>
      </c>
      <c r="F331" s="10" t="s">
        <v>15</v>
      </c>
      <c r="G331" s="10" t="s">
        <v>619</v>
      </c>
      <c r="H331" s="10" t="s">
        <v>619</v>
      </c>
      <c r="I331" s="11" t="s">
        <v>61</v>
      </c>
      <c r="J331" s="11" t="s">
        <v>47</v>
      </c>
      <c r="K331" s="11" t="s">
        <v>139</v>
      </c>
      <c r="L331" s="11" t="s">
        <v>49</v>
      </c>
      <c r="M331" s="24"/>
      <c r="N331" s="24"/>
    </row>
    <row r="332" spans="2:14" s="1" customFormat="1" ht="59" customHeight="1" x14ac:dyDescent="0.35">
      <c r="B332" s="10">
        <v>0</v>
      </c>
      <c r="C332" s="10" t="s">
        <v>601</v>
      </c>
      <c r="D332" s="10" t="s">
        <v>602</v>
      </c>
      <c r="E332" s="10" t="s">
        <v>620</v>
      </c>
      <c r="F332" s="10" t="s">
        <v>15</v>
      </c>
      <c r="G332" s="10" t="s">
        <v>620</v>
      </c>
      <c r="H332" s="10" t="s">
        <v>620</v>
      </c>
      <c r="I332" s="11" t="s">
        <v>61</v>
      </c>
      <c r="J332" s="11" t="s">
        <v>47</v>
      </c>
      <c r="K332" s="11" t="s">
        <v>139</v>
      </c>
      <c r="L332" s="11" t="s">
        <v>49</v>
      </c>
      <c r="M332" s="24"/>
      <c r="N332" s="24"/>
    </row>
    <row r="333" spans="2:14" s="1" customFormat="1" ht="59" customHeight="1" x14ac:dyDescent="0.35">
      <c r="B333" s="10">
        <v>0</v>
      </c>
      <c r="C333" s="10" t="s">
        <v>601</v>
      </c>
      <c r="D333" s="10" t="s">
        <v>602</v>
      </c>
      <c r="E333" s="10" t="s">
        <v>621</v>
      </c>
      <c r="F333" s="10" t="s">
        <v>15</v>
      </c>
      <c r="G333" s="10" t="s">
        <v>621</v>
      </c>
      <c r="H333" s="10" t="s">
        <v>621</v>
      </c>
      <c r="I333" s="11" t="s">
        <v>61</v>
      </c>
      <c r="J333" s="11" t="s">
        <v>47</v>
      </c>
      <c r="K333" s="11" t="s">
        <v>139</v>
      </c>
      <c r="L333" s="11" t="s">
        <v>62</v>
      </c>
      <c r="M333" s="24"/>
      <c r="N333" s="24"/>
    </row>
    <row r="334" spans="2:14" s="1" customFormat="1" ht="59" customHeight="1" x14ac:dyDescent="0.35">
      <c r="B334" s="10">
        <v>0</v>
      </c>
      <c r="C334" s="10" t="s">
        <v>601</v>
      </c>
      <c r="D334" s="10" t="s">
        <v>602</v>
      </c>
      <c r="E334" s="10" t="s">
        <v>622</v>
      </c>
      <c r="F334" s="10" t="s">
        <v>15</v>
      </c>
      <c r="G334" s="10" t="s">
        <v>622</v>
      </c>
      <c r="H334" s="10" t="s">
        <v>622</v>
      </c>
      <c r="I334" s="11" t="s">
        <v>61</v>
      </c>
      <c r="J334" s="11" t="s">
        <v>47</v>
      </c>
      <c r="K334" s="11" t="s">
        <v>139</v>
      </c>
      <c r="L334" s="11" t="s">
        <v>62</v>
      </c>
      <c r="M334" s="24"/>
      <c r="N334" s="24"/>
    </row>
    <row r="335" spans="2:14" s="1" customFormat="1" ht="59" customHeight="1" x14ac:dyDescent="0.35">
      <c r="B335" s="10">
        <v>0</v>
      </c>
      <c r="C335" s="10" t="s">
        <v>601</v>
      </c>
      <c r="D335" s="10" t="s">
        <v>602</v>
      </c>
      <c r="E335" s="10" t="s">
        <v>623</v>
      </c>
      <c r="F335" s="10" t="s">
        <v>15</v>
      </c>
      <c r="G335" s="10" t="s">
        <v>623</v>
      </c>
      <c r="H335" s="10" t="s">
        <v>624</v>
      </c>
      <c r="I335" s="11" t="s">
        <v>61</v>
      </c>
      <c r="J335" s="11" t="s">
        <v>47</v>
      </c>
      <c r="K335" s="11" t="s">
        <v>139</v>
      </c>
      <c r="L335" s="11" t="s">
        <v>49</v>
      </c>
      <c r="M335" s="24"/>
      <c r="N335" s="24"/>
    </row>
    <row r="336" spans="2:14" s="1" customFormat="1" ht="59" customHeight="1" x14ac:dyDescent="0.35">
      <c r="B336" s="10">
        <v>0</v>
      </c>
      <c r="C336" s="10" t="s">
        <v>601</v>
      </c>
      <c r="D336" s="10" t="s">
        <v>602</v>
      </c>
      <c r="E336" s="10" t="s">
        <v>623</v>
      </c>
      <c r="F336" s="10" t="s">
        <v>15</v>
      </c>
      <c r="G336" s="10" t="s">
        <v>623</v>
      </c>
      <c r="H336" s="10" t="s">
        <v>625</v>
      </c>
      <c r="I336" s="11" t="s">
        <v>61</v>
      </c>
      <c r="J336" s="11" t="s">
        <v>47</v>
      </c>
      <c r="K336" s="11" t="s">
        <v>139</v>
      </c>
      <c r="L336" s="11" t="s">
        <v>49</v>
      </c>
      <c r="M336" s="24"/>
      <c r="N336" s="24"/>
    </row>
    <row r="337" spans="2:14" s="1" customFormat="1" ht="59" customHeight="1" x14ac:dyDescent="0.35">
      <c r="B337" s="10">
        <v>0</v>
      </c>
      <c r="C337" s="10" t="s">
        <v>601</v>
      </c>
      <c r="D337" s="10" t="s">
        <v>602</v>
      </c>
      <c r="E337" s="10" t="s">
        <v>623</v>
      </c>
      <c r="F337" s="10" t="s">
        <v>15</v>
      </c>
      <c r="G337" s="10" t="s">
        <v>623</v>
      </c>
      <c r="H337" s="10" t="s">
        <v>626</v>
      </c>
      <c r="I337" s="11" t="s">
        <v>61</v>
      </c>
      <c r="J337" s="11" t="s">
        <v>47</v>
      </c>
      <c r="K337" s="11" t="s">
        <v>139</v>
      </c>
      <c r="L337" s="11" t="s">
        <v>49</v>
      </c>
      <c r="M337" s="24"/>
      <c r="N337" s="24"/>
    </row>
    <row r="338" spans="2:14" s="1" customFormat="1" ht="59" customHeight="1" x14ac:dyDescent="0.35">
      <c r="B338" s="10">
        <v>0</v>
      </c>
      <c r="C338" s="10" t="s">
        <v>601</v>
      </c>
      <c r="D338" s="10" t="s">
        <v>602</v>
      </c>
      <c r="E338" s="10" t="s">
        <v>627</v>
      </c>
      <c r="F338" s="10" t="s">
        <v>15</v>
      </c>
      <c r="G338" s="10" t="s">
        <v>627</v>
      </c>
      <c r="H338" s="10" t="s">
        <v>627</v>
      </c>
      <c r="I338" s="11" t="s">
        <v>61</v>
      </c>
      <c r="J338" s="11" t="s">
        <v>47</v>
      </c>
      <c r="K338" s="11" t="s">
        <v>139</v>
      </c>
      <c r="L338" s="11" t="s">
        <v>62</v>
      </c>
      <c r="M338" s="24"/>
      <c r="N338" s="24"/>
    </row>
    <row r="339" spans="2:14" s="1" customFormat="1" ht="59" customHeight="1" x14ac:dyDescent="0.35">
      <c r="B339" s="10">
        <v>0</v>
      </c>
      <c r="C339" s="10" t="s">
        <v>601</v>
      </c>
      <c r="D339" s="10" t="s">
        <v>602</v>
      </c>
      <c r="E339" s="10" t="s">
        <v>230</v>
      </c>
      <c r="F339" s="10" t="s">
        <v>15</v>
      </c>
      <c r="G339" s="10" t="s">
        <v>230</v>
      </c>
      <c r="H339" s="10" t="s">
        <v>230</v>
      </c>
      <c r="I339" s="11" t="s">
        <v>61</v>
      </c>
      <c r="J339" s="11" t="s">
        <v>47</v>
      </c>
      <c r="K339" s="11" t="s">
        <v>139</v>
      </c>
      <c r="L339" s="11" t="s">
        <v>62</v>
      </c>
      <c r="M339" s="24"/>
      <c r="N339" s="24"/>
    </row>
    <row r="340" spans="2:14" s="1" customFormat="1" ht="59" customHeight="1" x14ac:dyDescent="0.35">
      <c r="B340" s="10">
        <v>0</v>
      </c>
      <c r="C340" s="10" t="s">
        <v>601</v>
      </c>
      <c r="D340" s="10" t="s">
        <v>602</v>
      </c>
      <c r="E340" s="10" t="s">
        <v>628</v>
      </c>
      <c r="F340" s="10" t="s">
        <v>15</v>
      </c>
      <c r="G340" s="10" t="s">
        <v>628</v>
      </c>
      <c r="H340" s="10" t="s">
        <v>628</v>
      </c>
      <c r="I340" s="11" t="s">
        <v>61</v>
      </c>
      <c r="J340" s="11" t="s">
        <v>47</v>
      </c>
      <c r="K340" s="11" t="s">
        <v>139</v>
      </c>
      <c r="L340" s="11" t="s">
        <v>62</v>
      </c>
      <c r="M340" s="24"/>
      <c r="N340" s="24"/>
    </row>
    <row r="341" spans="2:14" s="1" customFormat="1" ht="59" customHeight="1" x14ac:dyDescent="0.35">
      <c r="B341" s="10">
        <v>0</v>
      </c>
      <c r="C341" s="10" t="s">
        <v>601</v>
      </c>
      <c r="D341" s="10" t="s">
        <v>602</v>
      </c>
      <c r="E341" s="10" t="s">
        <v>629</v>
      </c>
      <c r="F341" s="10" t="s">
        <v>15</v>
      </c>
      <c r="G341" s="10" t="s">
        <v>629</v>
      </c>
      <c r="H341" s="10" t="s">
        <v>629</v>
      </c>
      <c r="I341" s="11" t="s">
        <v>61</v>
      </c>
      <c r="J341" s="11" t="s">
        <v>47</v>
      </c>
      <c r="K341" s="11" t="s">
        <v>139</v>
      </c>
      <c r="L341" s="11" t="s">
        <v>49</v>
      </c>
      <c r="M341" s="24"/>
      <c r="N341" s="24"/>
    </row>
    <row r="342" spans="2:14" s="1" customFormat="1" ht="59" customHeight="1" x14ac:dyDescent="0.35">
      <c r="B342" s="10">
        <v>0</v>
      </c>
      <c r="C342" s="10" t="s">
        <v>601</v>
      </c>
      <c r="D342" s="10" t="s">
        <v>602</v>
      </c>
      <c r="E342" s="10" t="s">
        <v>630</v>
      </c>
      <c r="F342" s="10" t="s">
        <v>15</v>
      </c>
      <c r="G342" s="10" t="s">
        <v>630</v>
      </c>
      <c r="H342" s="10" t="s">
        <v>630</v>
      </c>
      <c r="I342" s="11" t="s">
        <v>61</v>
      </c>
      <c r="J342" s="11" t="s">
        <v>47</v>
      </c>
      <c r="K342" s="11" t="s">
        <v>139</v>
      </c>
      <c r="L342" s="11" t="s">
        <v>49</v>
      </c>
      <c r="M342" s="24"/>
      <c r="N342" s="24"/>
    </row>
    <row r="343" spans="2:14" s="1" customFormat="1" ht="59" customHeight="1" x14ac:dyDescent="0.35">
      <c r="B343" s="10">
        <v>0</v>
      </c>
      <c r="C343" s="10" t="s">
        <v>601</v>
      </c>
      <c r="D343" s="10" t="s">
        <v>602</v>
      </c>
      <c r="E343" s="10" t="s">
        <v>630</v>
      </c>
      <c r="F343" s="10" t="s">
        <v>15</v>
      </c>
      <c r="G343" s="10" t="s">
        <v>630</v>
      </c>
      <c r="H343" s="10" t="s">
        <v>631</v>
      </c>
      <c r="I343" s="11" t="s">
        <v>61</v>
      </c>
      <c r="J343" s="11" t="s">
        <v>47</v>
      </c>
      <c r="K343" s="11" t="s">
        <v>139</v>
      </c>
      <c r="L343" s="11" t="s">
        <v>49</v>
      </c>
      <c r="M343" s="24"/>
      <c r="N343" s="24"/>
    </row>
    <row r="344" spans="2:14" s="1" customFormat="1" ht="59" customHeight="1" x14ac:dyDescent="0.35">
      <c r="B344" s="10">
        <v>0</v>
      </c>
      <c r="C344" s="10" t="s">
        <v>601</v>
      </c>
      <c r="D344" s="10" t="s">
        <v>602</v>
      </c>
      <c r="E344" s="10" t="s">
        <v>632</v>
      </c>
      <c r="F344" s="10" t="s">
        <v>15</v>
      </c>
      <c r="G344" s="10" t="s">
        <v>632</v>
      </c>
      <c r="H344" s="10" t="s">
        <v>632</v>
      </c>
      <c r="I344" s="11" t="s">
        <v>61</v>
      </c>
      <c r="J344" s="11" t="s">
        <v>47</v>
      </c>
      <c r="K344" s="11" t="s">
        <v>139</v>
      </c>
      <c r="L344" s="11" t="s">
        <v>49</v>
      </c>
      <c r="M344" s="24"/>
      <c r="N344" s="24"/>
    </row>
    <row r="345" spans="2:14" s="1" customFormat="1" ht="59" customHeight="1" x14ac:dyDescent="0.35">
      <c r="B345" s="10">
        <v>0</v>
      </c>
      <c r="C345" s="10" t="s">
        <v>601</v>
      </c>
      <c r="D345" s="10" t="s">
        <v>602</v>
      </c>
      <c r="E345" s="10" t="s">
        <v>633</v>
      </c>
      <c r="F345" s="10" t="s">
        <v>15</v>
      </c>
      <c r="G345" s="10" t="s">
        <v>633</v>
      </c>
      <c r="H345" s="10" t="s">
        <v>633</v>
      </c>
      <c r="I345" s="11" t="s">
        <v>61</v>
      </c>
      <c r="J345" s="11" t="s">
        <v>47</v>
      </c>
      <c r="K345" s="11" t="s">
        <v>139</v>
      </c>
      <c r="L345" s="11" t="s">
        <v>49</v>
      </c>
      <c r="M345" s="24"/>
      <c r="N345" s="24"/>
    </row>
    <row r="346" spans="2:14" s="1" customFormat="1" ht="59" customHeight="1" x14ac:dyDescent="0.35">
      <c r="B346" s="10">
        <v>0</v>
      </c>
      <c r="C346" s="10" t="s">
        <v>601</v>
      </c>
      <c r="D346" s="10" t="s">
        <v>602</v>
      </c>
      <c r="E346" s="10" t="s">
        <v>634</v>
      </c>
      <c r="F346" s="10" t="s">
        <v>15</v>
      </c>
      <c r="G346" s="10" t="s">
        <v>634</v>
      </c>
      <c r="H346" s="10" t="s">
        <v>634</v>
      </c>
      <c r="I346" s="11" t="s">
        <v>61</v>
      </c>
      <c r="J346" s="11" t="s">
        <v>47</v>
      </c>
      <c r="K346" s="11" t="s">
        <v>139</v>
      </c>
      <c r="L346" s="11" t="s">
        <v>62</v>
      </c>
      <c r="M346" s="24"/>
      <c r="N346" s="24"/>
    </row>
    <row r="347" spans="2:14" s="1" customFormat="1" x14ac:dyDescent="0.35">
      <c r="B347" s="22"/>
      <c r="C347" s="22"/>
      <c r="D347" s="22"/>
      <c r="E347" s="22"/>
      <c r="F347" s="22"/>
      <c r="G347" s="22"/>
      <c r="H347" s="22"/>
      <c r="I347" s="22"/>
      <c r="J347" s="22"/>
      <c r="K347" s="22"/>
      <c r="L347" s="22"/>
      <c r="M347" s="22"/>
      <c r="N347" s="22"/>
    </row>
    <row r="348" spans="2:14" s="1" customFormat="1" x14ac:dyDescent="0.35"/>
    <row r="349" spans="2:14" s="1" customFormat="1" x14ac:dyDescent="0.35"/>
    <row r="350" spans="2:14" s="1" customFormat="1" x14ac:dyDescent="0.35"/>
    <row r="351" spans="2:14" s="1" customFormat="1" x14ac:dyDescent="0.35"/>
    <row r="352" spans="2:14" s="1" customFormat="1" x14ac:dyDescent="0.35"/>
    <row r="353" s="1" customFormat="1" x14ac:dyDescent="0.35"/>
    <row r="354" s="1" customFormat="1" x14ac:dyDescent="0.35"/>
    <row r="355" s="1" customFormat="1" x14ac:dyDescent="0.35"/>
    <row r="356" s="1" customFormat="1" x14ac:dyDescent="0.35"/>
    <row r="357" s="1" customFormat="1" x14ac:dyDescent="0.35"/>
    <row r="358" s="1" customFormat="1" x14ac:dyDescent="0.35"/>
    <row r="359" s="1" customFormat="1" x14ac:dyDescent="0.35"/>
    <row r="360" s="1" customFormat="1" x14ac:dyDescent="0.35"/>
    <row r="361" s="1" customFormat="1" x14ac:dyDescent="0.35"/>
    <row r="362" s="1" customFormat="1" x14ac:dyDescent="0.35"/>
    <row r="363" s="1" customFormat="1" x14ac:dyDescent="0.35"/>
    <row r="364" s="1" customFormat="1" x14ac:dyDescent="0.35"/>
    <row r="365" s="1" customFormat="1" x14ac:dyDescent="0.35"/>
    <row r="366" s="1" customFormat="1" x14ac:dyDescent="0.35"/>
    <row r="367" s="1" customFormat="1" x14ac:dyDescent="0.35"/>
    <row r="368" s="1" customFormat="1" x14ac:dyDescent="0.35"/>
    <row r="369" s="1" customFormat="1" x14ac:dyDescent="0.35"/>
    <row r="370" s="1" customFormat="1" x14ac:dyDescent="0.35"/>
    <row r="371" s="1" customFormat="1" x14ac:dyDescent="0.35"/>
    <row r="372" s="1" customFormat="1" x14ac:dyDescent="0.35"/>
    <row r="373" s="1" customFormat="1" x14ac:dyDescent="0.35"/>
    <row r="374" s="1" customFormat="1" x14ac:dyDescent="0.35"/>
    <row r="375" s="1" customFormat="1" x14ac:dyDescent="0.35"/>
    <row r="376" s="1" customFormat="1" x14ac:dyDescent="0.35"/>
    <row r="377" s="1" customFormat="1" x14ac:dyDescent="0.35"/>
    <row r="378" s="1" customFormat="1" x14ac:dyDescent="0.35"/>
    <row r="379" s="1" customFormat="1" x14ac:dyDescent="0.35"/>
    <row r="380" s="1" customFormat="1" x14ac:dyDescent="0.35"/>
    <row r="381" s="1" customFormat="1" x14ac:dyDescent="0.35"/>
    <row r="382" s="1" customFormat="1" x14ac:dyDescent="0.35"/>
    <row r="383" s="1" customFormat="1" x14ac:dyDescent="0.35"/>
    <row r="384" s="1" customFormat="1" x14ac:dyDescent="0.35"/>
    <row r="385" s="1" customFormat="1" x14ac:dyDescent="0.35"/>
    <row r="386" s="1" customFormat="1" x14ac:dyDescent="0.35"/>
    <row r="387" s="1" customFormat="1" x14ac:dyDescent="0.35"/>
    <row r="388" s="1" customFormat="1" x14ac:dyDescent="0.35"/>
    <row r="389" s="1" customFormat="1" x14ac:dyDescent="0.35"/>
    <row r="390" s="1" customFormat="1" x14ac:dyDescent="0.35"/>
    <row r="391" s="1" customFormat="1" x14ac:dyDescent="0.35"/>
    <row r="392" s="1" customFormat="1" x14ac:dyDescent="0.35"/>
    <row r="393" s="1" customFormat="1" x14ac:dyDescent="0.35"/>
    <row r="394" s="1" customFormat="1" x14ac:dyDescent="0.35"/>
    <row r="395" s="1" customFormat="1"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0" x14ac:dyDescent="0.35"/>
    <row r="471" x14ac:dyDescent="0.35"/>
    <row r="472" x14ac:dyDescent="0.35"/>
    <row r="473" x14ac:dyDescent="0.35"/>
    <row r="474" x14ac:dyDescent="0.35"/>
    <row r="475" x14ac:dyDescent="0.35"/>
    <row r="476" x14ac:dyDescent="0.35"/>
    <row r="477" x14ac:dyDescent="0.35"/>
    <row r="478" x14ac:dyDescent="0.35"/>
    <row r="479" x14ac:dyDescent="0.35"/>
    <row r="480" x14ac:dyDescent="0.35"/>
    <row r="481" x14ac:dyDescent="0.35"/>
    <row r="482" x14ac:dyDescent="0.35"/>
    <row r="483" x14ac:dyDescent="0.35"/>
    <row r="484" x14ac:dyDescent="0.35"/>
    <row r="485" x14ac:dyDescent="0.35"/>
    <row r="486" x14ac:dyDescent="0.35"/>
    <row r="487" x14ac:dyDescent="0.35"/>
    <row r="488" x14ac:dyDescent="0.35"/>
    <row r="489"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4"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17" x14ac:dyDescent="0.35"/>
    <row r="518" x14ac:dyDescent="0.35"/>
    <row r="519" x14ac:dyDescent="0.35"/>
    <row r="520"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4" x14ac:dyDescent="0.35"/>
    <row r="565" x14ac:dyDescent="0.35"/>
    <row r="566" x14ac:dyDescent="0.35"/>
    <row r="567" x14ac:dyDescent="0.35"/>
    <row r="568" x14ac:dyDescent="0.35"/>
    <row r="569" x14ac:dyDescent="0.35"/>
    <row r="570" x14ac:dyDescent="0.35"/>
    <row r="571" x14ac:dyDescent="0.35"/>
    <row r="572" x14ac:dyDescent="0.35"/>
    <row r="573" x14ac:dyDescent="0.35"/>
    <row r="574" x14ac:dyDescent="0.35"/>
    <row r="575" x14ac:dyDescent="0.35"/>
    <row r="576" x14ac:dyDescent="0.35"/>
    <row r="577" x14ac:dyDescent="0.35"/>
    <row r="578" x14ac:dyDescent="0.35"/>
    <row r="579" x14ac:dyDescent="0.35"/>
    <row r="580" x14ac:dyDescent="0.35"/>
    <row r="581" x14ac:dyDescent="0.35"/>
    <row r="582" x14ac:dyDescent="0.35"/>
    <row r="583" x14ac:dyDescent="0.35"/>
    <row r="584" x14ac:dyDescent="0.35"/>
    <row r="585" x14ac:dyDescent="0.35"/>
    <row r="586" x14ac:dyDescent="0.35"/>
    <row r="587" x14ac:dyDescent="0.35"/>
    <row r="588" x14ac:dyDescent="0.35"/>
    <row r="589" x14ac:dyDescent="0.35"/>
    <row r="590" x14ac:dyDescent="0.35"/>
    <row r="591" x14ac:dyDescent="0.35"/>
    <row r="592" x14ac:dyDescent="0.35"/>
    <row r="593" x14ac:dyDescent="0.35"/>
    <row r="594" x14ac:dyDescent="0.35"/>
    <row r="595" x14ac:dyDescent="0.35"/>
    <row r="596" x14ac:dyDescent="0.35"/>
    <row r="597" x14ac:dyDescent="0.35"/>
    <row r="598" x14ac:dyDescent="0.35"/>
    <row r="599" x14ac:dyDescent="0.35"/>
    <row r="600" x14ac:dyDescent="0.35"/>
    <row r="601" x14ac:dyDescent="0.35"/>
    <row r="602" x14ac:dyDescent="0.35"/>
    <row r="603" x14ac:dyDescent="0.35"/>
    <row r="604" x14ac:dyDescent="0.35"/>
    <row r="605" x14ac:dyDescent="0.35"/>
    <row r="606" x14ac:dyDescent="0.35"/>
    <row r="607" x14ac:dyDescent="0.35"/>
    <row r="608" x14ac:dyDescent="0.35"/>
    <row r="609" x14ac:dyDescent="0.35"/>
    <row r="610" x14ac:dyDescent="0.35"/>
    <row r="611" x14ac:dyDescent="0.35"/>
    <row r="612" x14ac:dyDescent="0.35"/>
    <row r="613" x14ac:dyDescent="0.35"/>
    <row r="614" x14ac:dyDescent="0.35"/>
    <row r="615" x14ac:dyDescent="0.35"/>
    <row r="616" x14ac:dyDescent="0.35"/>
    <row r="617" x14ac:dyDescent="0.35"/>
    <row r="618" x14ac:dyDescent="0.35"/>
    <row r="619" x14ac:dyDescent="0.35"/>
    <row r="620" x14ac:dyDescent="0.35"/>
    <row r="621" x14ac:dyDescent="0.35"/>
    <row r="622" x14ac:dyDescent="0.35"/>
    <row r="623" x14ac:dyDescent="0.35"/>
    <row r="624" x14ac:dyDescent="0.35"/>
    <row r="625" x14ac:dyDescent="0.35"/>
  </sheetData>
  <autoFilter ref="B10:M346" xr:uid="{89E78EB7-C3C2-4A19-ABC5-A1E97AB55340}"/>
  <mergeCells count="6">
    <mergeCell ref="B3:K8"/>
    <mergeCell ref="M5:P5"/>
    <mergeCell ref="M6:P6"/>
    <mergeCell ref="M7:P7"/>
    <mergeCell ref="M8:P8"/>
    <mergeCell ref="M4:P4"/>
  </mergeCells>
  <dataValidations count="1">
    <dataValidation type="list" allowBlank="1" showInputMessage="1" showErrorMessage="1" sqref="M11:M346" xr:uid="{7B34B6B2-EEDE-43E8-B574-E7C6A65BFFC6}">
      <formula1>"Yes,No,Under Review,Completed"</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908A2302-11B7-41A0-B5EE-AF616F75E462}">
          <x14:formula1>
            <xm:f>'High Level'!$C$18:$C$26</xm:f>
          </x14:formula1>
          <xm:sqref>F11:F346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4DB28-536F-49D7-89BC-1229AB7760D7}">
  <sheetPr>
    <tabColor theme="0" tint="-0.34998626667073579"/>
  </sheetPr>
  <dimension ref="A1:AH605"/>
  <sheetViews>
    <sheetView zoomScale="70" zoomScaleNormal="70" workbookViewId="0"/>
  </sheetViews>
  <sheetFormatPr defaultColWidth="0" defaultRowHeight="14.5" zeroHeight="1" x14ac:dyDescent="0.35"/>
  <cols>
    <col min="1" max="1" width="3.1796875" customWidth="1"/>
    <col min="2" max="2" width="6.1796875" bestFit="1" customWidth="1"/>
    <col min="3" max="3" width="2.81640625" bestFit="1" customWidth="1"/>
    <col min="4" max="4" width="16.81640625" customWidth="1"/>
    <col min="5" max="6" width="36.1796875" customWidth="1"/>
    <col min="7" max="7" width="32.81640625" customWidth="1"/>
    <col min="8" max="8" width="42.81640625" customWidth="1"/>
    <col min="9" max="9" width="21.81640625" bestFit="1" customWidth="1"/>
    <col min="10" max="10" width="33.453125" bestFit="1" customWidth="1"/>
    <col min="11" max="11" width="17.54296875" customWidth="1"/>
    <col min="12" max="12" width="36.54296875" bestFit="1" customWidth="1"/>
    <col min="13" max="13" width="12.81640625" customWidth="1"/>
    <col min="14" max="14" width="41.54296875" customWidth="1"/>
    <col min="15" max="20" width="8.81640625" customWidth="1"/>
    <col min="21" max="34" width="0" hidden="1" customWidth="1"/>
    <col min="35" max="16384" width="8.81640625" hidden="1"/>
  </cols>
  <sheetData>
    <row r="1" spans="1:34" s="14" customFormat="1" ht="27" customHeight="1" x14ac:dyDescent="0.55000000000000004">
      <c r="A1" s="15" t="s">
        <v>792</v>
      </c>
    </row>
    <row r="2" spans="1:34" s="1" customFormat="1" x14ac:dyDescent="0.35">
      <c r="E2" s="17">
        <v>3</v>
      </c>
      <c r="F2" s="17"/>
      <c r="G2" s="17">
        <f>E2+1</f>
        <v>4</v>
      </c>
      <c r="H2" s="17">
        <f t="shared" ref="H2:AH2" si="0">G2+1</f>
        <v>5</v>
      </c>
      <c r="I2" s="17">
        <f t="shared" si="0"/>
        <v>6</v>
      </c>
      <c r="J2" s="17">
        <f t="shared" si="0"/>
        <v>7</v>
      </c>
      <c r="K2" s="17">
        <f t="shared" si="0"/>
        <v>8</v>
      </c>
      <c r="L2" s="17">
        <f t="shared" si="0"/>
        <v>9</v>
      </c>
      <c r="M2" s="17">
        <f t="shared" si="0"/>
        <v>10</v>
      </c>
      <c r="N2" s="17">
        <f t="shared" si="0"/>
        <v>11</v>
      </c>
      <c r="O2" s="17">
        <f t="shared" si="0"/>
        <v>12</v>
      </c>
      <c r="P2" s="17">
        <f t="shared" si="0"/>
        <v>13</v>
      </c>
      <c r="Q2" s="17">
        <f t="shared" si="0"/>
        <v>14</v>
      </c>
      <c r="R2" s="17">
        <f t="shared" si="0"/>
        <v>15</v>
      </c>
      <c r="S2" s="17">
        <f t="shared" si="0"/>
        <v>16</v>
      </c>
      <c r="T2" s="17">
        <f t="shared" si="0"/>
        <v>17</v>
      </c>
      <c r="U2" s="17">
        <f t="shared" si="0"/>
        <v>18</v>
      </c>
      <c r="V2" s="17">
        <f t="shared" si="0"/>
        <v>19</v>
      </c>
      <c r="W2" s="17">
        <f t="shared" si="0"/>
        <v>20</v>
      </c>
      <c r="X2" s="17">
        <f t="shared" si="0"/>
        <v>21</v>
      </c>
      <c r="Y2" s="17">
        <f t="shared" si="0"/>
        <v>22</v>
      </c>
      <c r="Z2" s="17">
        <f t="shared" si="0"/>
        <v>23</v>
      </c>
      <c r="AA2" s="17">
        <f t="shared" si="0"/>
        <v>24</v>
      </c>
      <c r="AB2" s="17">
        <f t="shared" si="0"/>
        <v>25</v>
      </c>
      <c r="AC2" s="17">
        <f t="shared" si="0"/>
        <v>26</v>
      </c>
      <c r="AD2" s="17">
        <f t="shared" si="0"/>
        <v>27</v>
      </c>
      <c r="AE2" s="17">
        <f t="shared" si="0"/>
        <v>28</v>
      </c>
      <c r="AF2" s="17">
        <f t="shared" si="0"/>
        <v>29</v>
      </c>
      <c r="AG2" s="17">
        <f t="shared" si="0"/>
        <v>30</v>
      </c>
      <c r="AH2" s="17">
        <f t="shared" si="0"/>
        <v>31</v>
      </c>
    </row>
    <row r="3" spans="1:34" s="1" customFormat="1" ht="14.5" customHeight="1" x14ac:dyDescent="0.35">
      <c r="B3" s="144" t="s">
        <v>804</v>
      </c>
      <c r="C3" s="144"/>
      <c r="D3" s="144"/>
      <c r="E3" s="144"/>
      <c r="F3" s="144"/>
      <c r="G3" s="144"/>
      <c r="H3" s="144"/>
      <c r="I3" s="144"/>
      <c r="J3" s="144"/>
      <c r="K3" s="144"/>
      <c r="L3" s="46"/>
      <c r="M3" s="46"/>
      <c r="N3" s="46"/>
      <c r="O3" s="46"/>
      <c r="P3" s="46"/>
    </row>
    <row r="4" spans="1:34" s="1" customFormat="1" x14ac:dyDescent="0.35">
      <c r="B4" s="144"/>
      <c r="C4" s="144"/>
      <c r="D4" s="144"/>
      <c r="E4" s="144"/>
      <c r="F4" s="144"/>
      <c r="G4" s="144"/>
      <c r="H4" s="144"/>
      <c r="I4" s="144"/>
      <c r="J4" s="144"/>
      <c r="K4" s="144"/>
      <c r="L4" s="57" t="s">
        <v>722</v>
      </c>
      <c r="M4" s="219" t="s">
        <v>723</v>
      </c>
      <c r="N4" s="220"/>
      <c r="O4" s="220"/>
      <c r="P4" s="221"/>
    </row>
    <row r="5" spans="1:34" s="1" customFormat="1" x14ac:dyDescent="0.35">
      <c r="B5" s="144"/>
      <c r="C5" s="144"/>
      <c r="D5" s="144"/>
      <c r="E5" s="144"/>
      <c r="F5" s="144"/>
      <c r="G5" s="144"/>
      <c r="H5" s="144"/>
      <c r="I5" s="144"/>
      <c r="J5" s="144"/>
      <c r="K5" s="144"/>
      <c r="L5" s="58" t="s">
        <v>37</v>
      </c>
      <c r="M5" s="217" t="s">
        <v>724</v>
      </c>
      <c r="N5" s="217"/>
      <c r="O5" s="217"/>
      <c r="P5" s="217"/>
    </row>
    <row r="6" spans="1:34" s="1" customFormat="1" x14ac:dyDescent="0.35">
      <c r="B6" s="144"/>
      <c r="C6" s="144"/>
      <c r="D6" s="144"/>
      <c r="E6" s="144"/>
      <c r="F6" s="144"/>
      <c r="G6" s="144"/>
      <c r="H6" s="144"/>
      <c r="I6" s="144"/>
      <c r="J6" s="144"/>
      <c r="K6" s="144"/>
      <c r="L6" s="58" t="s">
        <v>38</v>
      </c>
      <c r="M6" s="217" t="s">
        <v>725</v>
      </c>
      <c r="N6" s="217"/>
      <c r="O6" s="217"/>
      <c r="P6" s="217"/>
    </row>
    <row r="7" spans="1:34" s="1" customFormat="1" ht="45" customHeight="1" x14ac:dyDescent="0.35">
      <c r="B7" s="144"/>
      <c r="C7" s="144"/>
      <c r="D7" s="144"/>
      <c r="E7" s="144"/>
      <c r="F7" s="144"/>
      <c r="G7" s="144"/>
      <c r="H7" s="144"/>
      <c r="I7" s="144"/>
      <c r="J7" s="144"/>
      <c r="K7" s="144"/>
      <c r="L7" s="58" t="s">
        <v>39</v>
      </c>
      <c r="M7" s="218" t="s">
        <v>726</v>
      </c>
      <c r="N7" s="218"/>
      <c r="O7" s="218"/>
      <c r="P7" s="218"/>
    </row>
    <row r="8" spans="1:34" s="1" customFormat="1" ht="56" customHeight="1" x14ac:dyDescent="0.35">
      <c r="B8" s="144"/>
      <c r="C8" s="144"/>
      <c r="D8" s="144"/>
      <c r="E8" s="144"/>
      <c r="F8" s="144"/>
      <c r="G8" s="144"/>
      <c r="H8" s="144"/>
      <c r="I8" s="144"/>
      <c r="J8" s="144"/>
      <c r="K8" s="144"/>
      <c r="L8" s="58" t="s">
        <v>40</v>
      </c>
      <c r="M8" s="218" t="s">
        <v>727</v>
      </c>
      <c r="N8" s="218"/>
      <c r="O8" s="218"/>
      <c r="P8" s="218"/>
    </row>
    <row r="9" spans="1:34" s="1" customFormat="1" x14ac:dyDescent="0.35"/>
    <row r="10" spans="1:34" s="4" customFormat="1" ht="63" customHeight="1" x14ac:dyDescent="0.35">
      <c r="B10" s="12" t="s">
        <v>4</v>
      </c>
      <c r="C10" s="12" t="s">
        <v>32</v>
      </c>
      <c r="D10" s="12" t="s">
        <v>33</v>
      </c>
      <c r="E10" s="12" t="s">
        <v>34</v>
      </c>
      <c r="F10" s="12" t="s">
        <v>755</v>
      </c>
      <c r="G10" s="12" t="s">
        <v>35</v>
      </c>
      <c r="H10" s="12" t="s">
        <v>36</v>
      </c>
      <c r="I10" s="12" t="s">
        <v>37</v>
      </c>
      <c r="J10" s="12" t="s">
        <v>38</v>
      </c>
      <c r="K10" s="12" t="s">
        <v>39</v>
      </c>
      <c r="L10" s="12" t="s">
        <v>40</v>
      </c>
      <c r="M10" s="12" t="s">
        <v>635</v>
      </c>
      <c r="N10" s="12" t="s">
        <v>636</v>
      </c>
    </row>
    <row r="11" spans="1:34" s="1" customFormat="1" ht="29" x14ac:dyDescent="0.35">
      <c r="B11" s="10">
        <v>3</v>
      </c>
      <c r="C11" s="10">
        <v>1</v>
      </c>
      <c r="D11" s="10" t="s">
        <v>263</v>
      </c>
      <c r="E11" s="10" t="s">
        <v>264</v>
      </c>
      <c r="F11" s="10" t="s">
        <v>6</v>
      </c>
      <c r="G11" s="10" t="s">
        <v>265</v>
      </c>
      <c r="H11" s="10" t="s">
        <v>266</v>
      </c>
      <c r="I11" s="11" t="s">
        <v>61</v>
      </c>
      <c r="J11" s="11" t="s">
        <v>47</v>
      </c>
      <c r="K11" s="11" t="s">
        <v>48</v>
      </c>
      <c r="L11" s="11" t="s">
        <v>267</v>
      </c>
      <c r="M11" s="24"/>
      <c r="N11" s="24"/>
    </row>
    <row r="12" spans="1:34" s="1" customFormat="1" ht="29" x14ac:dyDescent="0.35">
      <c r="B12" s="10">
        <v>3</v>
      </c>
      <c r="C12" s="10">
        <v>1</v>
      </c>
      <c r="D12" s="10" t="s">
        <v>263</v>
      </c>
      <c r="E12" s="10" t="s">
        <v>264</v>
      </c>
      <c r="F12" s="10" t="s">
        <v>6</v>
      </c>
      <c r="G12" s="10" t="s">
        <v>265</v>
      </c>
      <c r="H12" s="10" t="s">
        <v>268</v>
      </c>
      <c r="I12" s="11" t="s">
        <v>61</v>
      </c>
      <c r="J12" s="11" t="s">
        <v>47</v>
      </c>
      <c r="K12" s="11" t="s">
        <v>48</v>
      </c>
      <c r="L12" s="11" t="s">
        <v>267</v>
      </c>
      <c r="M12" s="24"/>
      <c r="N12" s="24"/>
    </row>
    <row r="13" spans="1:34" s="1" customFormat="1" ht="29" x14ac:dyDescent="0.35">
      <c r="B13" s="10">
        <v>3</v>
      </c>
      <c r="C13" s="10">
        <v>1</v>
      </c>
      <c r="D13" s="10" t="s">
        <v>263</v>
      </c>
      <c r="E13" s="10" t="s">
        <v>264</v>
      </c>
      <c r="F13" s="10" t="s">
        <v>6</v>
      </c>
      <c r="G13" s="10" t="s">
        <v>265</v>
      </c>
      <c r="H13" s="10" t="s">
        <v>269</v>
      </c>
      <c r="I13" s="11" t="s">
        <v>61</v>
      </c>
      <c r="J13" s="11" t="s">
        <v>47</v>
      </c>
      <c r="K13" s="11" t="s">
        <v>48</v>
      </c>
      <c r="L13" s="11" t="s">
        <v>267</v>
      </c>
      <c r="M13" s="24"/>
      <c r="N13" s="24"/>
    </row>
    <row r="14" spans="1:34" s="1" customFormat="1" ht="29" x14ac:dyDescent="0.35">
      <c r="B14" s="10">
        <v>3</v>
      </c>
      <c r="C14" s="10">
        <v>1</v>
      </c>
      <c r="D14" s="10" t="s">
        <v>263</v>
      </c>
      <c r="E14" s="10" t="s">
        <v>264</v>
      </c>
      <c r="F14" s="10" t="s">
        <v>6</v>
      </c>
      <c r="G14" s="10" t="s">
        <v>265</v>
      </c>
      <c r="H14" s="10" t="s">
        <v>182</v>
      </c>
      <c r="I14" s="11" t="s">
        <v>61</v>
      </c>
      <c r="J14" s="11" t="s">
        <v>47</v>
      </c>
      <c r="K14" s="11" t="s">
        <v>48</v>
      </c>
      <c r="L14" s="11" t="s">
        <v>267</v>
      </c>
      <c r="M14" s="24"/>
      <c r="N14" s="24"/>
    </row>
    <row r="15" spans="1:34" s="1" customFormat="1" ht="29" x14ac:dyDescent="0.35">
      <c r="B15" s="10">
        <v>3</v>
      </c>
      <c r="C15" s="10">
        <v>1</v>
      </c>
      <c r="D15" s="10" t="s">
        <v>263</v>
      </c>
      <c r="E15" s="10" t="s">
        <v>270</v>
      </c>
      <c r="F15" s="10" t="s">
        <v>6</v>
      </c>
      <c r="G15" s="10" t="s">
        <v>271</v>
      </c>
      <c r="H15" s="10" t="s">
        <v>272</v>
      </c>
      <c r="I15" s="11" t="s">
        <v>61</v>
      </c>
      <c r="J15" s="11" t="s">
        <v>47</v>
      </c>
      <c r="K15" s="11" t="s">
        <v>48</v>
      </c>
      <c r="L15" s="11" t="s">
        <v>267</v>
      </c>
      <c r="M15" s="24"/>
      <c r="N15" s="24"/>
    </row>
    <row r="16" spans="1:34" s="1" customFormat="1" ht="29" x14ac:dyDescent="0.35">
      <c r="B16" s="10">
        <v>3</v>
      </c>
      <c r="C16" s="10">
        <v>1</v>
      </c>
      <c r="D16" s="10" t="s">
        <v>263</v>
      </c>
      <c r="E16" s="10" t="s">
        <v>270</v>
      </c>
      <c r="F16" s="10" t="s">
        <v>6</v>
      </c>
      <c r="G16" s="10" t="s">
        <v>271</v>
      </c>
      <c r="H16" s="10" t="s">
        <v>186</v>
      </c>
      <c r="I16" s="11" t="s">
        <v>61</v>
      </c>
      <c r="J16" s="11" t="s">
        <v>47</v>
      </c>
      <c r="K16" s="11" t="s">
        <v>48</v>
      </c>
      <c r="L16" s="11" t="s">
        <v>267</v>
      </c>
      <c r="M16" s="24"/>
      <c r="N16" s="24"/>
    </row>
    <row r="17" spans="2:14" s="1" customFormat="1" ht="29" x14ac:dyDescent="0.35">
      <c r="B17" s="10">
        <v>3</v>
      </c>
      <c r="C17" s="10">
        <v>1</v>
      </c>
      <c r="D17" s="10" t="s">
        <v>263</v>
      </c>
      <c r="E17" s="10" t="s">
        <v>270</v>
      </c>
      <c r="F17" s="10" t="s">
        <v>6</v>
      </c>
      <c r="G17" s="10" t="s">
        <v>271</v>
      </c>
      <c r="H17" s="10" t="s">
        <v>115</v>
      </c>
      <c r="I17" s="11" t="s">
        <v>61</v>
      </c>
      <c r="J17" s="11" t="s">
        <v>47</v>
      </c>
      <c r="K17" s="11" t="s">
        <v>48</v>
      </c>
      <c r="L17" s="11" t="s">
        <v>267</v>
      </c>
      <c r="M17" s="24"/>
      <c r="N17" s="24"/>
    </row>
    <row r="18" spans="2:14" s="1" customFormat="1" ht="29" x14ac:dyDescent="0.35">
      <c r="B18" s="10">
        <v>3</v>
      </c>
      <c r="C18" s="10">
        <v>1</v>
      </c>
      <c r="D18" s="10" t="s">
        <v>263</v>
      </c>
      <c r="E18" s="10" t="s">
        <v>270</v>
      </c>
      <c r="F18" s="10" t="s">
        <v>6</v>
      </c>
      <c r="G18" s="10" t="s">
        <v>271</v>
      </c>
      <c r="H18" s="10" t="s">
        <v>116</v>
      </c>
      <c r="I18" s="11" t="s">
        <v>61</v>
      </c>
      <c r="J18" s="11" t="s">
        <v>47</v>
      </c>
      <c r="K18" s="11" t="s">
        <v>48</v>
      </c>
      <c r="L18" s="11" t="s">
        <v>267</v>
      </c>
      <c r="M18" s="24"/>
      <c r="N18" s="24"/>
    </row>
    <row r="19" spans="2:14" s="1" customFormat="1" ht="29" x14ac:dyDescent="0.35">
      <c r="B19" s="10">
        <v>3</v>
      </c>
      <c r="C19" s="10">
        <v>1</v>
      </c>
      <c r="D19" s="10" t="s">
        <v>263</v>
      </c>
      <c r="E19" s="10" t="s">
        <v>270</v>
      </c>
      <c r="F19" s="10" t="s">
        <v>6</v>
      </c>
      <c r="G19" s="10" t="s">
        <v>271</v>
      </c>
      <c r="H19" s="10" t="s">
        <v>273</v>
      </c>
      <c r="I19" s="11" t="s">
        <v>61</v>
      </c>
      <c r="J19" s="11" t="s">
        <v>47</v>
      </c>
      <c r="K19" s="11" t="s">
        <v>48</v>
      </c>
      <c r="L19" s="11" t="s">
        <v>267</v>
      </c>
      <c r="M19" s="24"/>
      <c r="N19" s="24"/>
    </row>
    <row r="20" spans="2:14" s="1" customFormat="1" ht="29" x14ac:dyDescent="0.35">
      <c r="B20" s="10">
        <v>3</v>
      </c>
      <c r="C20" s="10">
        <v>1</v>
      </c>
      <c r="D20" s="10" t="s">
        <v>263</v>
      </c>
      <c r="E20" s="10" t="s">
        <v>274</v>
      </c>
      <c r="F20" s="10" t="s">
        <v>6</v>
      </c>
      <c r="G20" s="10" t="s">
        <v>275</v>
      </c>
      <c r="H20" s="10" t="s">
        <v>266</v>
      </c>
      <c r="I20" s="11" t="s">
        <v>61</v>
      </c>
      <c r="J20" s="11" t="s">
        <v>47</v>
      </c>
      <c r="K20" s="11" t="s">
        <v>48</v>
      </c>
      <c r="L20" s="11" t="s">
        <v>267</v>
      </c>
      <c r="M20" s="24"/>
      <c r="N20" s="24"/>
    </row>
    <row r="21" spans="2:14" s="1" customFormat="1" ht="29" x14ac:dyDescent="0.35">
      <c r="B21" s="10">
        <v>3</v>
      </c>
      <c r="C21" s="10">
        <v>1</v>
      </c>
      <c r="D21" s="10" t="s">
        <v>263</v>
      </c>
      <c r="E21" s="10" t="s">
        <v>274</v>
      </c>
      <c r="F21" s="10" t="s">
        <v>6</v>
      </c>
      <c r="G21" s="10" t="s">
        <v>275</v>
      </c>
      <c r="H21" s="10" t="s">
        <v>268</v>
      </c>
      <c r="I21" s="11" t="s">
        <v>61</v>
      </c>
      <c r="J21" s="11" t="s">
        <v>47</v>
      </c>
      <c r="K21" s="11" t="s">
        <v>48</v>
      </c>
      <c r="L21" s="11" t="s">
        <v>267</v>
      </c>
      <c r="M21" s="24"/>
      <c r="N21" s="24"/>
    </row>
    <row r="22" spans="2:14" s="1" customFormat="1" ht="29" x14ac:dyDescent="0.35">
      <c r="B22" s="10">
        <v>3</v>
      </c>
      <c r="C22" s="10">
        <v>1</v>
      </c>
      <c r="D22" s="10" t="s">
        <v>263</v>
      </c>
      <c r="E22" s="10" t="s">
        <v>274</v>
      </c>
      <c r="F22" s="10" t="s">
        <v>6</v>
      </c>
      <c r="G22" s="10" t="s">
        <v>275</v>
      </c>
      <c r="H22" s="10" t="s">
        <v>269</v>
      </c>
      <c r="I22" s="11" t="s">
        <v>61</v>
      </c>
      <c r="J22" s="11" t="s">
        <v>47</v>
      </c>
      <c r="K22" s="11" t="s">
        <v>48</v>
      </c>
      <c r="L22" s="11" t="s">
        <v>267</v>
      </c>
      <c r="M22" s="24"/>
      <c r="N22" s="24"/>
    </row>
    <row r="23" spans="2:14" s="1" customFormat="1" ht="29" x14ac:dyDescent="0.35">
      <c r="B23" s="10">
        <v>3</v>
      </c>
      <c r="C23" s="10">
        <v>1</v>
      </c>
      <c r="D23" s="10" t="s">
        <v>263</v>
      </c>
      <c r="E23" s="10" t="s">
        <v>274</v>
      </c>
      <c r="F23" s="10" t="s">
        <v>6</v>
      </c>
      <c r="G23" s="10" t="s">
        <v>275</v>
      </c>
      <c r="H23" s="10" t="s">
        <v>182</v>
      </c>
      <c r="I23" s="11" t="s">
        <v>61</v>
      </c>
      <c r="J23" s="11" t="s">
        <v>47</v>
      </c>
      <c r="K23" s="11" t="s">
        <v>48</v>
      </c>
      <c r="L23" s="11" t="s">
        <v>267</v>
      </c>
      <c r="M23" s="24"/>
      <c r="N23" s="24"/>
    </row>
    <row r="24" spans="2:14" s="1" customFormat="1" ht="29" x14ac:dyDescent="0.35">
      <c r="B24" s="10">
        <v>3</v>
      </c>
      <c r="C24" s="10">
        <v>1</v>
      </c>
      <c r="D24" s="10" t="s">
        <v>263</v>
      </c>
      <c r="E24" s="10" t="s">
        <v>276</v>
      </c>
      <c r="F24" s="10" t="s">
        <v>6</v>
      </c>
      <c r="G24" s="10" t="s">
        <v>277</v>
      </c>
      <c r="H24" s="10" t="s">
        <v>186</v>
      </c>
      <c r="I24" s="11" t="s">
        <v>61</v>
      </c>
      <c r="J24" s="11" t="s">
        <v>47</v>
      </c>
      <c r="K24" s="11" t="s">
        <v>48</v>
      </c>
      <c r="L24" s="11" t="s">
        <v>267</v>
      </c>
      <c r="M24" s="24"/>
      <c r="N24" s="24"/>
    </row>
    <row r="25" spans="2:14" s="1" customFormat="1" ht="29" x14ac:dyDescent="0.35">
      <c r="B25" s="10">
        <v>3</v>
      </c>
      <c r="C25" s="10">
        <v>1</v>
      </c>
      <c r="D25" s="10" t="s">
        <v>263</v>
      </c>
      <c r="E25" s="10" t="s">
        <v>276</v>
      </c>
      <c r="F25" s="10" t="s">
        <v>6</v>
      </c>
      <c r="G25" s="10" t="s">
        <v>277</v>
      </c>
      <c r="H25" s="10" t="s">
        <v>115</v>
      </c>
      <c r="I25" s="11" t="s">
        <v>61</v>
      </c>
      <c r="J25" s="11" t="s">
        <v>47</v>
      </c>
      <c r="K25" s="11" t="s">
        <v>48</v>
      </c>
      <c r="L25" s="11" t="s">
        <v>267</v>
      </c>
      <c r="M25" s="24"/>
      <c r="N25" s="24"/>
    </row>
    <row r="26" spans="2:14" s="1" customFormat="1" ht="29" x14ac:dyDescent="0.35">
      <c r="B26" s="10">
        <v>3</v>
      </c>
      <c r="C26" s="10">
        <v>1</v>
      </c>
      <c r="D26" s="10" t="s">
        <v>263</v>
      </c>
      <c r="E26" s="10" t="s">
        <v>276</v>
      </c>
      <c r="F26" s="10" t="s">
        <v>6</v>
      </c>
      <c r="G26" s="10" t="s">
        <v>277</v>
      </c>
      <c r="H26" s="10" t="s">
        <v>116</v>
      </c>
      <c r="I26" s="11" t="s">
        <v>61</v>
      </c>
      <c r="J26" s="11" t="s">
        <v>47</v>
      </c>
      <c r="K26" s="11" t="s">
        <v>48</v>
      </c>
      <c r="L26" s="11" t="s">
        <v>267</v>
      </c>
      <c r="M26" s="24"/>
      <c r="N26" s="24"/>
    </row>
    <row r="27" spans="2:14" s="1" customFormat="1" ht="29" x14ac:dyDescent="0.35">
      <c r="B27" s="10">
        <v>3</v>
      </c>
      <c r="C27" s="10">
        <v>1</v>
      </c>
      <c r="D27" s="10" t="s">
        <v>263</v>
      </c>
      <c r="E27" s="10" t="s">
        <v>278</v>
      </c>
      <c r="F27" s="10" t="s">
        <v>6</v>
      </c>
      <c r="G27" s="10" t="s">
        <v>279</v>
      </c>
      <c r="H27" s="10" t="s">
        <v>186</v>
      </c>
      <c r="I27" s="11" t="s">
        <v>61</v>
      </c>
      <c r="J27" s="11" t="s">
        <v>47</v>
      </c>
      <c r="K27" s="11" t="s">
        <v>48</v>
      </c>
      <c r="L27" s="11" t="s">
        <v>267</v>
      </c>
      <c r="M27" s="24"/>
      <c r="N27" s="24"/>
    </row>
    <row r="28" spans="2:14" s="1" customFormat="1" ht="29" x14ac:dyDescent="0.35">
      <c r="B28" s="10">
        <v>3</v>
      </c>
      <c r="C28" s="10">
        <v>1</v>
      </c>
      <c r="D28" s="10" t="s">
        <v>263</v>
      </c>
      <c r="E28" s="10" t="s">
        <v>278</v>
      </c>
      <c r="F28" s="10" t="s">
        <v>6</v>
      </c>
      <c r="G28" s="10" t="s">
        <v>279</v>
      </c>
      <c r="H28" s="10" t="s">
        <v>115</v>
      </c>
      <c r="I28" s="11" t="s">
        <v>61</v>
      </c>
      <c r="J28" s="11" t="s">
        <v>47</v>
      </c>
      <c r="K28" s="11" t="s">
        <v>48</v>
      </c>
      <c r="L28" s="11" t="s">
        <v>267</v>
      </c>
      <c r="M28" s="24"/>
      <c r="N28" s="24"/>
    </row>
    <row r="29" spans="2:14" s="1" customFormat="1" ht="29" x14ac:dyDescent="0.35">
      <c r="B29" s="10">
        <v>3</v>
      </c>
      <c r="C29" s="10">
        <v>1</v>
      </c>
      <c r="D29" s="10" t="s">
        <v>263</v>
      </c>
      <c r="E29" s="10" t="s">
        <v>278</v>
      </c>
      <c r="F29" s="10" t="s">
        <v>6</v>
      </c>
      <c r="G29" s="10" t="s">
        <v>279</v>
      </c>
      <c r="H29" s="10" t="s">
        <v>116</v>
      </c>
      <c r="I29" s="11" t="s">
        <v>61</v>
      </c>
      <c r="J29" s="11" t="s">
        <v>47</v>
      </c>
      <c r="K29" s="11" t="s">
        <v>48</v>
      </c>
      <c r="L29" s="11" t="s">
        <v>267</v>
      </c>
      <c r="M29" s="24"/>
      <c r="N29" s="24"/>
    </row>
    <row r="30" spans="2:14" s="1" customFormat="1" ht="29" x14ac:dyDescent="0.35">
      <c r="B30" s="10">
        <v>3</v>
      </c>
      <c r="C30" s="10">
        <v>1</v>
      </c>
      <c r="D30" s="10" t="s">
        <v>263</v>
      </c>
      <c r="E30" s="10" t="s">
        <v>280</v>
      </c>
      <c r="F30" s="10" t="s">
        <v>6</v>
      </c>
      <c r="G30" s="10" t="s">
        <v>281</v>
      </c>
      <c r="H30" s="10" t="s">
        <v>186</v>
      </c>
      <c r="I30" s="11" t="s">
        <v>61</v>
      </c>
      <c r="J30" s="11" t="s">
        <v>47</v>
      </c>
      <c r="K30" s="11" t="s">
        <v>48</v>
      </c>
      <c r="L30" s="11" t="s">
        <v>267</v>
      </c>
      <c r="M30" s="24"/>
      <c r="N30" s="24"/>
    </row>
    <row r="31" spans="2:14" s="1" customFormat="1" ht="29" x14ac:dyDescent="0.35">
      <c r="B31" s="10">
        <v>3</v>
      </c>
      <c r="C31" s="10">
        <v>1</v>
      </c>
      <c r="D31" s="10" t="s">
        <v>263</v>
      </c>
      <c r="E31" s="10" t="s">
        <v>280</v>
      </c>
      <c r="F31" s="10" t="s">
        <v>6</v>
      </c>
      <c r="G31" s="10" t="s">
        <v>281</v>
      </c>
      <c r="H31" s="10" t="s">
        <v>115</v>
      </c>
      <c r="I31" s="11" t="s">
        <v>61</v>
      </c>
      <c r="J31" s="11" t="s">
        <v>47</v>
      </c>
      <c r="K31" s="11" t="s">
        <v>48</v>
      </c>
      <c r="L31" s="11" t="s">
        <v>267</v>
      </c>
      <c r="M31" s="24"/>
      <c r="N31" s="24"/>
    </row>
    <row r="32" spans="2:14" s="1" customFormat="1" ht="29" x14ac:dyDescent="0.35">
      <c r="B32" s="10">
        <v>3</v>
      </c>
      <c r="C32" s="10">
        <v>1</v>
      </c>
      <c r="D32" s="10" t="s">
        <v>263</v>
      </c>
      <c r="E32" s="10" t="s">
        <v>280</v>
      </c>
      <c r="F32" s="10" t="s">
        <v>6</v>
      </c>
      <c r="G32" s="10" t="s">
        <v>281</v>
      </c>
      <c r="H32" s="10" t="s">
        <v>116</v>
      </c>
      <c r="I32" s="11" t="s">
        <v>61</v>
      </c>
      <c r="J32" s="11" t="s">
        <v>47</v>
      </c>
      <c r="K32" s="11" t="s">
        <v>48</v>
      </c>
      <c r="L32" s="11" t="s">
        <v>267</v>
      </c>
      <c r="M32" s="24"/>
      <c r="N32" s="24"/>
    </row>
    <row r="33" spans="2:14" s="1" customFormat="1" ht="29" x14ac:dyDescent="0.35">
      <c r="B33" s="10">
        <v>3</v>
      </c>
      <c r="C33" s="10">
        <v>1</v>
      </c>
      <c r="D33" s="10" t="s">
        <v>263</v>
      </c>
      <c r="E33" s="10" t="s">
        <v>280</v>
      </c>
      <c r="F33" s="10" t="s">
        <v>6</v>
      </c>
      <c r="G33" s="10" t="s">
        <v>282</v>
      </c>
      <c r="H33" s="10" t="s">
        <v>283</v>
      </c>
      <c r="I33" s="11" t="s">
        <v>61</v>
      </c>
      <c r="J33" s="11" t="s">
        <v>47</v>
      </c>
      <c r="K33" s="11" t="s">
        <v>48</v>
      </c>
      <c r="L33" s="11" t="s">
        <v>267</v>
      </c>
      <c r="M33" s="24"/>
      <c r="N33" s="24"/>
    </row>
    <row r="34" spans="2:14" s="1" customFormat="1" ht="29" x14ac:dyDescent="0.35">
      <c r="B34" s="10">
        <v>3</v>
      </c>
      <c r="C34" s="10">
        <v>1</v>
      </c>
      <c r="D34" s="10" t="s">
        <v>263</v>
      </c>
      <c r="E34" s="10" t="s">
        <v>280</v>
      </c>
      <c r="F34" s="10" t="s">
        <v>6</v>
      </c>
      <c r="G34" s="10" t="s">
        <v>282</v>
      </c>
      <c r="H34" s="10" t="s">
        <v>115</v>
      </c>
      <c r="I34" s="11" t="s">
        <v>61</v>
      </c>
      <c r="J34" s="11" t="s">
        <v>47</v>
      </c>
      <c r="K34" s="11" t="s">
        <v>48</v>
      </c>
      <c r="L34" s="11" t="s">
        <v>267</v>
      </c>
      <c r="M34" s="24"/>
      <c r="N34" s="24"/>
    </row>
    <row r="35" spans="2:14" s="1" customFormat="1" ht="29" x14ac:dyDescent="0.35">
      <c r="B35" s="10">
        <v>3</v>
      </c>
      <c r="C35" s="10">
        <v>1</v>
      </c>
      <c r="D35" s="10" t="s">
        <v>263</v>
      </c>
      <c r="E35" s="10" t="s">
        <v>280</v>
      </c>
      <c r="F35" s="10" t="s">
        <v>6</v>
      </c>
      <c r="G35" s="10" t="s">
        <v>282</v>
      </c>
      <c r="H35" s="10" t="s">
        <v>116</v>
      </c>
      <c r="I35" s="11" t="s">
        <v>61</v>
      </c>
      <c r="J35" s="11" t="s">
        <v>47</v>
      </c>
      <c r="K35" s="11" t="s">
        <v>48</v>
      </c>
      <c r="L35" s="11" t="s">
        <v>267</v>
      </c>
      <c r="M35" s="24"/>
      <c r="N35" s="24"/>
    </row>
    <row r="36" spans="2:14" s="1" customFormat="1" ht="29" x14ac:dyDescent="0.35">
      <c r="B36" s="10">
        <v>3</v>
      </c>
      <c r="C36" s="10">
        <v>1</v>
      </c>
      <c r="D36" s="10" t="s">
        <v>263</v>
      </c>
      <c r="E36" s="10" t="s">
        <v>284</v>
      </c>
      <c r="F36" s="10" t="s">
        <v>6</v>
      </c>
      <c r="G36" s="10" t="s">
        <v>285</v>
      </c>
      <c r="H36" s="10" t="s">
        <v>286</v>
      </c>
      <c r="I36" s="11" t="s">
        <v>61</v>
      </c>
      <c r="J36" s="11" t="s">
        <v>47</v>
      </c>
      <c r="K36" s="11" t="s">
        <v>48</v>
      </c>
      <c r="L36" s="11" t="s">
        <v>267</v>
      </c>
      <c r="M36" s="24"/>
      <c r="N36" s="24"/>
    </row>
    <row r="37" spans="2:14" s="1" customFormat="1" ht="29" x14ac:dyDescent="0.35">
      <c r="B37" s="10">
        <v>3</v>
      </c>
      <c r="C37" s="10">
        <v>1</v>
      </c>
      <c r="D37" s="10" t="s">
        <v>263</v>
      </c>
      <c r="E37" s="10" t="s">
        <v>287</v>
      </c>
      <c r="F37" s="10" t="s">
        <v>6</v>
      </c>
      <c r="G37" s="10" t="s">
        <v>288</v>
      </c>
      <c r="H37" s="10" t="s">
        <v>289</v>
      </c>
      <c r="I37" s="11" t="s">
        <v>61</v>
      </c>
      <c r="J37" s="11" t="s">
        <v>47</v>
      </c>
      <c r="K37" s="11" t="s">
        <v>48</v>
      </c>
      <c r="L37" s="11" t="s">
        <v>267</v>
      </c>
      <c r="M37" s="24"/>
      <c r="N37" s="24"/>
    </row>
    <row r="38" spans="2:14" s="1" customFormat="1" ht="29" x14ac:dyDescent="0.35">
      <c r="B38" s="10">
        <v>3</v>
      </c>
      <c r="C38" s="10">
        <v>1</v>
      </c>
      <c r="D38" s="10" t="s">
        <v>263</v>
      </c>
      <c r="E38" s="10" t="s">
        <v>287</v>
      </c>
      <c r="F38" s="10" t="s">
        <v>6</v>
      </c>
      <c r="G38" s="10" t="s">
        <v>288</v>
      </c>
      <c r="H38" s="10" t="s">
        <v>290</v>
      </c>
      <c r="I38" s="11" t="s">
        <v>61</v>
      </c>
      <c r="J38" s="11" t="s">
        <v>47</v>
      </c>
      <c r="K38" s="11" t="s">
        <v>48</v>
      </c>
      <c r="L38" s="11" t="s">
        <v>267</v>
      </c>
      <c r="M38" s="24"/>
      <c r="N38" s="24"/>
    </row>
    <row r="39" spans="2:14" s="1" customFormat="1" ht="29" x14ac:dyDescent="0.35">
      <c r="B39" s="10">
        <v>3</v>
      </c>
      <c r="C39" s="10">
        <v>1</v>
      </c>
      <c r="D39" s="10" t="s">
        <v>263</v>
      </c>
      <c r="E39" s="10" t="s">
        <v>291</v>
      </c>
      <c r="F39" s="10" t="s">
        <v>6</v>
      </c>
      <c r="G39" s="10" t="s">
        <v>292</v>
      </c>
      <c r="H39" s="10" t="s">
        <v>286</v>
      </c>
      <c r="I39" s="11" t="s">
        <v>61</v>
      </c>
      <c r="J39" s="11" t="s">
        <v>47</v>
      </c>
      <c r="K39" s="11" t="s">
        <v>48</v>
      </c>
      <c r="L39" s="11" t="s">
        <v>267</v>
      </c>
      <c r="M39" s="24"/>
      <c r="N39" s="24"/>
    </row>
    <row r="40" spans="2:14" s="1" customFormat="1" ht="43.5" x14ac:dyDescent="0.35">
      <c r="B40" s="10">
        <v>3</v>
      </c>
      <c r="C40" s="10">
        <v>1</v>
      </c>
      <c r="D40" s="10" t="s">
        <v>263</v>
      </c>
      <c r="E40" s="10" t="s">
        <v>293</v>
      </c>
      <c r="F40" s="10" t="s">
        <v>6</v>
      </c>
      <c r="G40" s="10" t="s">
        <v>294</v>
      </c>
      <c r="H40" s="10" t="s">
        <v>286</v>
      </c>
      <c r="I40" s="11" t="s">
        <v>61</v>
      </c>
      <c r="J40" s="11" t="s">
        <v>47</v>
      </c>
      <c r="K40" s="11" t="s">
        <v>48</v>
      </c>
      <c r="L40" s="11" t="s">
        <v>267</v>
      </c>
      <c r="M40" s="24"/>
      <c r="N40" s="24"/>
    </row>
    <row r="41" spans="2:14" s="1" customFormat="1" ht="29" x14ac:dyDescent="0.35">
      <c r="B41" s="10">
        <v>3</v>
      </c>
      <c r="C41" s="10">
        <v>1</v>
      </c>
      <c r="D41" s="10" t="s">
        <v>263</v>
      </c>
      <c r="E41" s="10" t="s">
        <v>295</v>
      </c>
      <c r="F41" s="10" t="s">
        <v>6</v>
      </c>
      <c r="G41" s="10" t="s">
        <v>296</v>
      </c>
      <c r="H41" s="10" t="s">
        <v>286</v>
      </c>
      <c r="I41" s="11" t="s">
        <v>61</v>
      </c>
      <c r="J41" s="11" t="s">
        <v>47</v>
      </c>
      <c r="K41" s="11" t="s">
        <v>48</v>
      </c>
      <c r="L41" s="11" t="s">
        <v>267</v>
      </c>
      <c r="M41" s="24"/>
      <c r="N41" s="24"/>
    </row>
    <row r="42" spans="2:14" s="1" customFormat="1" ht="29" x14ac:dyDescent="0.35">
      <c r="B42" s="10">
        <v>3</v>
      </c>
      <c r="C42" s="10">
        <v>1</v>
      </c>
      <c r="D42" s="10" t="s">
        <v>263</v>
      </c>
      <c r="E42" s="10" t="s">
        <v>297</v>
      </c>
      <c r="F42" s="10" t="s">
        <v>6</v>
      </c>
      <c r="G42" s="10" t="s">
        <v>223</v>
      </c>
      <c r="H42" s="10" t="s">
        <v>286</v>
      </c>
      <c r="I42" s="11" t="s">
        <v>61</v>
      </c>
      <c r="J42" s="11" t="s">
        <v>47</v>
      </c>
      <c r="K42" s="11" t="s">
        <v>48</v>
      </c>
      <c r="L42" s="11" t="s">
        <v>267</v>
      </c>
      <c r="M42" s="24"/>
      <c r="N42" s="24"/>
    </row>
    <row r="43" spans="2:14" s="1" customFormat="1" ht="43.5" x14ac:dyDescent="0.35">
      <c r="B43" s="10">
        <v>3</v>
      </c>
      <c r="C43" s="10">
        <v>1</v>
      </c>
      <c r="D43" s="10" t="s">
        <v>263</v>
      </c>
      <c r="E43" s="10" t="s">
        <v>298</v>
      </c>
      <c r="F43" s="10" t="s">
        <v>6</v>
      </c>
      <c r="G43" s="10" t="s">
        <v>299</v>
      </c>
      <c r="H43" s="10" t="s">
        <v>286</v>
      </c>
      <c r="I43" s="11" t="s">
        <v>61</v>
      </c>
      <c r="J43" s="11" t="s">
        <v>47</v>
      </c>
      <c r="K43" s="11" t="s">
        <v>48</v>
      </c>
      <c r="L43" s="11" t="s">
        <v>267</v>
      </c>
      <c r="M43" s="24"/>
      <c r="N43" s="24"/>
    </row>
    <row r="44" spans="2:14" s="1" customFormat="1" ht="29" x14ac:dyDescent="0.35">
      <c r="B44" s="10">
        <v>3</v>
      </c>
      <c r="C44" s="10">
        <v>1</v>
      </c>
      <c r="D44" s="10" t="s">
        <v>263</v>
      </c>
      <c r="E44" s="10" t="s">
        <v>300</v>
      </c>
      <c r="F44" s="10" t="s">
        <v>6</v>
      </c>
      <c r="G44" s="10" t="s">
        <v>301</v>
      </c>
      <c r="H44" s="10" t="s">
        <v>302</v>
      </c>
      <c r="I44" s="11" t="s">
        <v>61</v>
      </c>
      <c r="J44" s="11" t="s">
        <v>47</v>
      </c>
      <c r="K44" s="11" t="s">
        <v>48</v>
      </c>
      <c r="L44" s="11" t="s">
        <v>267</v>
      </c>
      <c r="M44" s="24"/>
      <c r="N44" s="24"/>
    </row>
    <row r="45" spans="2:14" s="1" customFormat="1" ht="29" x14ac:dyDescent="0.35">
      <c r="B45" s="10">
        <v>3</v>
      </c>
      <c r="C45" s="10">
        <v>1</v>
      </c>
      <c r="D45" s="10" t="s">
        <v>263</v>
      </c>
      <c r="E45" s="10" t="s">
        <v>300</v>
      </c>
      <c r="F45" s="10" t="s">
        <v>6</v>
      </c>
      <c r="G45" s="10" t="s">
        <v>301</v>
      </c>
      <c r="H45" s="10" t="s">
        <v>303</v>
      </c>
      <c r="I45" s="11" t="s">
        <v>61</v>
      </c>
      <c r="J45" s="11" t="s">
        <v>47</v>
      </c>
      <c r="K45" s="11" t="s">
        <v>48</v>
      </c>
      <c r="L45" s="11" t="s">
        <v>267</v>
      </c>
      <c r="M45" s="24"/>
      <c r="N45" s="24"/>
    </row>
    <row r="46" spans="2:14" s="1" customFormat="1" ht="29" x14ac:dyDescent="0.35">
      <c r="B46" s="10">
        <v>3</v>
      </c>
      <c r="C46" s="10">
        <v>1</v>
      </c>
      <c r="D46" s="10" t="s">
        <v>263</v>
      </c>
      <c r="E46" s="10" t="s">
        <v>304</v>
      </c>
      <c r="F46" s="10" t="s">
        <v>6</v>
      </c>
      <c r="G46" s="10" t="s">
        <v>305</v>
      </c>
      <c r="H46" s="10" t="s">
        <v>289</v>
      </c>
      <c r="I46" s="11" t="s">
        <v>61</v>
      </c>
      <c r="J46" s="11" t="s">
        <v>47</v>
      </c>
      <c r="K46" s="11" t="s">
        <v>48</v>
      </c>
      <c r="L46" s="11" t="s">
        <v>267</v>
      </c>
      <c r="M46" s="24"/>
      <c r="N46" s="24"/>
    </row>
    <row r="47" spans="2:14" s="1" customFormat="1" ht="29" x14ac:dyDescent="0.35">
      <c r="B47" s="10">
        <v>3</v>
      </c>
      <c r="C47" s="10">
        <v>1</v>
      </c>
      <c r="D47" s="10" t="s">
        <v>263</v>
      </c>
      <c r="E47" s="10" t="s">
        <v>304</v>
      </c>
      <c r="F47" s="10" t="s">
        <v>6</v>
      </c>
      <c r="G47" s="10" t="s">
        <v>305</v>
      </c>
      <c r="H47" s="10" t="s">
        <v>290</v>
      </c>
      <c r="I47" s="11" t="s">
        <v>61</v>
      </c>
      <c r="J47" s="11" t="s">
        <v>47</v>
      </c>
      <c r="K47" s="11" t="s">
        <v>48</v>
      </c>
      <c r="L47" s="11" t="s">
        <v>267</v>
      </c>
      <c r="M47" s="24"/>
      <c r="N47" s="24"/>
    </row>
    <row r="48" spans="2:14" s="1" customFormat="1" ht="29" x14ac:dyDescent="0.35">
      <c r="B48" s="10">
        <v>3</v>
      </c>
      <c r="C48" s="10">
        <v>1</v>
      </c>
      <c r="D48" s="10" t="s">
        <v>263</v>
      </c>
      <c r="E48" s="10" t="s">
        <v>306</v>
      </c>
      <c r="F48" s="10" t="s">
        <v>6</v>
      </c>
      <c r="G48" s="10" t="s">
        <v>307</v>
      </c>
      <c r="H48" s="10" t="s">
        <v>289</v>
      </c>
      <c r="I48" s="11" t="s">
        <v>61</v>
      </c>
      <c r="J48" s="11" t="s">
        <v>47</v>
      </c>
      <c r="K48" s="11" t="s">
        <v>48</v>
      </c>
      <c r="L48" s="11" t="s">
        <v>267</v>
      </c>
      <c r="M48" s="24"/>
      <c r="N48" s="24"/>
    </row>
    <row r="49" spans="2:14" s="1" customFormat="1" ht="29" x14ac:dyDescent="0.35">
      <c r="B49" s="10">
        <v>3</v>
      </c>
      <c r="C49" s="10">
        <v>1</v>
      </c>
      <c r="D49" s="10" t="s">
        <v>263</v>
      </c>
      <c r="E49" s="10" t="s">
        <v>306</v>
      </c>
      <c r="F49" s="10" t="s">
        <v>6</v>
      </c>
      <c r="G49" s="10" t="s">
        <v>307</v>
      </c>
      <c r="H49" s="10" t="s">
        <v>290</v>
      </c>
      <c r="I49" s="11" t="s">
        <v>61</v>
      </c>
      <c r="J49" s="11" t="s">
        <v>47</v>
      </c>
      <c r="K49" s="11" t="s">
        <v>48</v>
      </c>
      <c r="L49" s="11" t="s">
        <v>267</v>
      </c>
      <c r="M49" s="24"/>
      <c r="N49" s="24"/>
    </row>
    <row r="50" spans="2:14" s="1" customFormat="1" ht="43.5" x14ac:dyDescent="0.35">
      <c r="B50" s="10">
        <v>3</v>
      </c>
      <c r="C50" s="10">
        <v>1</v>
      </c>
      <c r="D50" s="10" t="s">
        <v>263</v>
      </c>
      <c r="E50" s="10" t="s">
        <v>308</v>
      </c>
      <c r="F50" s="10" t="s">
        <v>6</v>
      </c>
      <c r="G50" s="10" t="s">
        <v>309</v>
      </c>
      <c r="H50" s="10" t="s">
        <v>286</v>
      </c>
      <c r="I50" s="11" t="s">
        <v>61</v>
      </c>
      <c r="J50" s="11" t="s">
        <v>47</v>
      </c>
      <c r="K50" s="11" t="s">
        <v>48</v>
      </c>
      <c r="L50" s="11" t="s">
        <v>267</v>
      </c>
      <c r="M50" s="24"/>
      <c r="N50" s="24"/>
    </row>
    <row r="51" spans="2:14" s="1" customFormat="1" ht="29" x14ac:dyDescent="0.35">
      <c r="B51" s="10">
        <v>3</v>
      </c>
      <c r="C51" s="10">
        <v>1</v>
      </c>
      <c r="D51" s="10" t="s">
        <v>263</v>
      </c>
      <c r="E51" s="10" t="s">
        <v>310</v>
      </c>
      <c r="F51" s="10" t="s">
        <v>6</v>
      </c>
      <c r="G51" s="10" t="s">
        <v>311</v>
      </c>
      <c r="H51" s="10" t="s">
        <v>289</v>
      </c>
      <c r="I51" s="11" t="s">
        <v>61</v>
      </c>
      <c r="J51" s="11" t="s">
        <v>47</v>
      </c>
      <c r="K51" s="11" t="s">
        <v>48</v>
      </c>
      <c r="L51" s="11" t="s">
        <v>267</v>
      </c>
      <c r="M51" s="24"/>
      <c r="N51" s="24"/>
    </row>
    <row r="52" spans="2:14" s="1" customFormat="1" ht="29" x14ac:dyDescent="0.35">
      <c r="B52" s="10">
        <v>3</v>
      </c>
      <c r="C52" s="10">
        <v>1</v>
      </c>
      <c r="D52" s="10" t="s">
        <v>263</v>
      </c>
      <c r="E52" s="10" t="s">
        <v>310</v>
      </c>
      <c r="F52" s="10" t="s">
        <v>6</v>
      </c>
      <c r="G52" s="10" t="s">
        <v>311</v>
      </c>
      <c r="H52" s="10" t="s">
        <v>290</v>
      </c>
      <c r="I52" s="11" t="s">
        <v>61</v>
      </c>
      <c r="J52" s="11" t="s">
        <v>47</v>
      </c>
      <c r="K52" s="11" t="s">
        <v>48</v>
      </c>
      <c r="L52" s="11" t="s">
        <v>267</v>
      </c>
      <c r="M52" s="24"/>
      <c r="N52" s="24"/>
    </row>
    <row r="53" spans="2:14" s="1" customFormat="1" ht="29" x14ac:dyDescent="0.35">
      <c r="B53" s="10">
        <v>3</v>
      </c>
      <c r="C53" s="10">
        <v>1</v>
      </c>
      <c r="D53" s="10" t="s">
        <v>263</v>
      </c>
      <c r="E53" s="10" t="s">
        <v>312</v>
      </c>
      <c r="F53" s="10" t="s">
        <v>6</v>
      </c>
      <c r="G53" s="10" t="s">
        <v>313</v>
      </c>
      <c r="H53" s="10" t="s">
        <v>286</v>
      </c>
      <c r="I53" s="11" t="s">
        <v>61</v>
      </c>
      <c r="J53" s="11" t="s">
        <v>47</v>
      </c>
      <c r="K53" s="11" t="s">
        <v>48</v>
      </c>
      <c r="L53" s="11" t="s">
        <v>267</v>
      </c>
      <c r="M53" s="24"/>
      <c r="N53" s="24"/>
    </row>
    <row r="54" spans="2:14" s="1" customFormat="1" ht="43.5" x14ac:dyDescent="0.35">
      <c r="B54" s="10">
        <v>3</v>
      </c>
      <c r="C54" s="10">
        <v>1</v>
      </c>
      <c r="D54" s="10" t="s">
        <v>263</v>
      </c>
      <c r="E54" s="10" t="s">
        <v>314</v>
      </c>
      <c r="F54" s="10" t="s">
        <v>6</v>
      </c>
      <c r="G54" s="10" t="s">
        <v>315</v>
      </c>
      <c r="H54" s="10" t="s">
        <v>286</v>
      </c>
      <c r="I54" s="11" t="s">
        <v>61</v>
      </c>
      <c r="J54" s="11" t="s">
        <v>47</v>
      </c>
      <c r="K54" s="11" t="s">
        <v>48</v>
      </c>
      <c r="L54" s="11" t="s">
        <v>267</v>
      </c>
      <c r="M54" s="24"/>
      <c r="N54" s="24"/>
    </row>
    <row r="55" spans="2:14" s="1" customFormat="1" ht="29" x14ac:dyDescent="0.35">
      <c r="B55" s="10">
        <v>3</v>
      </c>
      <c r="C55" s="10">
        <v>1</v>
      </c>
      <c r="D55" s="10" t="s">
        <v>263</v>
      </c>
      <c r="E55" s="10" t="s">
        <v>316</v>
      </c>
      <c r="F55" s="10" t="s">
        <v>6</v>
      </c>
      <c r="G55" s="10" t="s">
        <v>317</v>
      </c>
      <c r="H55" s="10" t="s">
        <v>286</v>
      </c>
      <c r="I55" s="11" t="s">
        <v>61</v>
      </c>
      <c r="J55" s="11" t="s">
        <v>47</v>
      </c>
      <c r="K55" s="11" t="s">
        <v>48</v>
      </c>
      <c r="L55" s="11" t="s">
        <v>267</v>
      </c>
      <c r="M55" s="24"/>
      <c r="N55" s="24"/>
    </row>
    <row r="56" spans="2:14" s="1" customFormat="1" ht="29" x14ac:dyDescent="0.35">
      <c r="B56" s="10">
        <v>3</v>
      </c>
      <c r="C56" s="10">
        <v>1</v>
      </c>
      <c r="D56" s="10" t="s">
        <v>263</v>
      </c>
      <c r="E56" s="10" t="s">
        <v>318</v>
      </c>
      <c r="F56" s="10" t="s">
        <v>6</v>
      </c>
      <c r="G56" s="10" t="s">
        <v>319</v>
      </c>
      <c r="H56" s="10" t="s">
        <v>286</v>
      </c>
      <c r="I56" s="11" t="s">
        <v>61</v>
      </c>
      <c r="J56" s="11" t="s">
        <v>47</v>
      </c>
      <c r="K56" s="11" t="s">
        <v>48</v>
      </c>
      <c r="L56" s="11" t="s">
        <v>267</v>
      </c>
      <c r="M56" s="24"/>
      <c r="N56" s="24"/>
    </row>
    <row r="57" spans="2:14" s="1" customFormat="1" ht="29" x14ac:dyDescent="0.35">
      <c r="B57" s="10">
        <v>3</v>
      </c>
      <c r="C57" s="10">
        <v>1</v>
      </c>
      <c r="D57" s="10" t="s">
        <v>263</v>
      </c>
      <c r="E57" s="10" t="s">
        <v>320</v>
      </c>
      <c r="F57" s="10" t="s">
        <v>6</v>
      </c>
      <c r="G57" s="10" t="s">
        <v>321</v>
      </c>
      <c r="H57" s="10" t="s">
        <v>286</v>
      </c>
      <c r="I57" s="11" t="s">
        <v>61</v>
      </c>
      <c r="J57" s="11" t="s">
        <v>47</v>
      </c>
      <c r="K57" s="11" t="s">
        <v>48</v>
      </c>
      <c r="L57" s="11" t="s">
        <v>267</v>
      </c>
      <c r="M57" s="24"/>
      <c r="N57" s="24"/>
    </row>
    <row r="58" spans="2:14" s="1" customFormat="1" ht="29" x14ac:dyDescent="0.35">
      <c r="B58" s="10">
        <v>3</v>
      </c>
      <c r="C58" s="10">
        <v>1</v>
      </c>
      <c r="D58" s="10" t="s">
        <v>263</v>
      </c>
      <c r="E58" s="10" t="s">
        <v>322</v>
      </c>
      <c r="F58" s="10" t="s">
        <v>6</v>
      </c>
      <c r="G58" s="10" t="s">
        <v>323</v>
      </c>
      <c r="H58" s="10" t="s">
        <v>286</v>
      </c>
      <c r="I58" s="11" t="s">
        <v>61</v>
      </c>
      <c r="J58" s="11" t="s">
        <v>47</v>
      </c>
      <c r="K58" s="11" t="s">
        <v>48</v>
      </c>
      <c r="L58" s="11" t="s">
        <v>267</v>
      </c>
      <c r="M58" s="24"/>
      <c r="N58" s="24"/>
    </row>
    <row r="59" spans="2:14" s="1" customFormat="1" ht="58" x14ac:dyDescent="0.35">
      <c r="B59" s="10">
        <v>3</v>
      </c>
      <c r="C59" s="10">
        <v>1</v>
      </c>
      <c r="D59" s="10" t="s">
        <v>263</v>
      </c>
      <c r="E59" s="10" t="s">
        <v>324</v>
      </c>
      <c r="F59" s="10" t="s">
        <v>6</v>
      </c>
      <c r="G59" s="10" t="s">
        <v>325</v>
      </c>
      <c r="H59" s="10" t="s">
        <v>286</v>
      </c>
      <c r="I59" s="11" t="s">
        <v>61</v>
      </c>
      <c r="J59" s="11" t="s">
        <v>47</v>
      </c>
      <c r="K59" s="11" t="s">
        <v>48</v>
      </c>
      <c r="L59" s="11" t="s">
        <v>267</v>
      </c>
      <c r="M59" s="24"/>
      <c r="N59" s="24"/>
    </row>
    <row r="60" spans="2:14" s="1" customFormat="1" ht="29" x14ac:dyDescent="0.35">
      <c r="B60" s="10">
        <v>3</v>
      </c>
      <c r="C60" s="10">
        <v>1</v>
      </c>
      <c r="D60" s="10" t="s">
        <v>263</v>
      </c>
      <c r="E60" s="10" t="s">
        <v>326</v>
      </c>
      <c r="F60" s="10" t="s">
        <v>6</v>
      </c>
      <c r="G60" s="10" t="s">
        <v>327</v>
      </c>
      <c r="H60" s="10" t="s">
        <v>286</v>
      </c>
      <c r="I60" s="11" t="s">
        <v>61</v>
      </c>
      <c r="J60" s="11" t="s">
        <v>47</v>
      </c>
      <c r="K60" s="11" t="s">
        <v>48</v>
      </c>
      <c r="L60" s="11" t="s">
        <v>267</v>
      </c>
      <c r="M60" s="24"/>
      <c r="N60" s="24"/>
    </row>
    <row r="61" spans="2:14" s="1" customFormat="1" ht="29" x14ac:dyDescent="0.35">
      <c r="B61" s="10">
        <v>3</v>
      </c>
      <c r="C61" s="10">
        <v>1</v>
      </c>
      <c r="D61" s="10" t="s">
        <v>263</v>
      </c>
      <c r="E61" s="10" t="s">
        <v>328</v>
      </c>
      <c r="F61" s="10" t="s">
        <v>6</v>
      </c>
      <c r="G61" s="10" t="s">
        <v>329</v>
      </c>
      <c r="H61" s="10" t="s">
        <v>286</v>
      </c>
      <c r="I61" s="11" t="s">
        <v>61</v>
      </c>
      <c r="J61" s="11" t="s">
        <v>47</v>
      </c>
      <c r="K61" s="11" t="s">
        <v>48</v>
      </c>
      <c r="L61" s="11" t="s">
        <v>267</v>
      </c>
      <c r="M61" s="24"/>
      <c r="N61" s="24"/>
    </row>
    <row r="62" spans="2:14" s="1" customFormat="1" ht="29" x14ac:dyDescent="0.35">
      <c r="B62" s="10">
        <v>3</v>
      </c>
      <c r="C62" s="10">
        <v>1</v>
      </c>
      <c r="D62" s="10" t="s">
        <v>263</v>
      </c>
      <c r="E62" s="10" t="s">
        <v>330</v>
      </c>
      <c r="F62" s="10" t="s">
        <v>6</v>
      </c>
      <c r="G62" s="10" t="s">
        <v>331</v>
      </c>
      <c r="H62" s="10" t="s">
        <v>286</v>
      </c>
      <c r="I62" s="11" t="s">
        <v>61</v>
      </c>
      <c r="J62" s="11" t="s">
        <v>47</v>
      </c>
      <c r="K62" s="11" t="s">
        <v>48</v>
      </c>
      <c r="L62" s="11" t="s">
        <v>267</v>
      </c>
      <c r="M62" s="24"/>
      <c r="N62" s="24"/>
    </row>
    <row r="63" spans="2:14" s="1" customFormat="1" ht="29" x14ac:dyDescent="0.35">
      <c r="B63" s="10">
        <v>3</v>
      </c>
      <c r="C63" s="10">
        <v>1</v>
      </c>
      <c r="D63" s="10" t="s">
        <v>263</v>
      </c>
      <c r="E63" s="10" t="s">
        <v>332</v>
      </c>
      <c r="F63" s="10" t="s">
        <v>6</v>
      </c>
      <c r="G63" s="10" t="s">
        <v>333</v>
      </c>
      <c r="H63" s="10" t="s">
        <v>289</v>
      </c>
      <c r="I63" s="11" t="s">
        <v>61</v>
      </c>
      <c r="J63" s="11" t="s">
        <v>47</v>
      </c>
      <c r="K63" s="11" t="s">
        <v>48</v>
      </c>
      <c r="L63" s="11" t="s">
        <v>267</v>
      </c>
      <c r="M63" s="24"/>
      <c r="N63" s="24"/>
    </row>
    <row r="64" spans="2:14" s="1" customFormat="1" ht="29" x14ac:dyDescent="0.35">
      <c r="B64" s="10">
        <v>3</v>
      </c>
      <c r="C64" s="10">
        <v>1</v>
      </c>
      <c r="D64" s="10" t="s">
        <v>263</v>
      </c>
      <c r="E64" s="10" t="s">
        <v>332</v>
      </c>
      <c r="F64" s="10" t="s">
        <v>6</v>
      </c>
      <c r="G64" s="10" t="s">
        <v>333</v>
      </c>
      <c r="H64" s="10" t="s">
        <v>290</v>
      </c>
      <c r="I64" s="11" t="s">
        <v>61</v>
      </c>
      <c r="J64" s="11" t="s">
        <v>47</v>
      </c>
      <c r="K64" s="11" t="s">
        <v>48</v>
      </c>
      <c r="L64" s="11" t="s">
        <v>267</v>
      </c>
      <c r="M64" s="24"/>
      <c r="N64" s="24"/>
    </row>
    <row r="65" spans="2:14" s="1" customFormat="1" ht="29" x14ac:dyDescent="0.35">
      <c r="B65" s="10">
        <v>3</v>
      </c>
      <c r="C65" s="10">
        <v>1</v>
      </c>
      <c r="D65" s="10" t="s">
        <v>263</v>
      </c>
      <c r="E65" s="10" t="s">
        <v>334</v>
      </c>
      <c r="F65" s="10" t="s">
        <v>6</v>
      </c>
      <c r="G65" s="10" t="s">
        <v>335</v>
      </c>
      <c r="H65" s="10" t="s">
        <v>289</v>
      </c>
      <c r="I65" s="11" t="s">
        <v>61</v>
      </c>
      <c r="J65" s="11" t="s">
        <v>47</v>
      </c>
      <c r="K65" s="11" t="s">
        <v>48</v>
      </c>
      <c r="L65" s="11" t="s">
        <v>267</v>
      </c>
      <c r="M65" s="24"/>
      <c r="N65" s="24"/>
    </row>
    <row r="66" spans="2:14" s="1" customFormat="1" ht="29" x14ac:dyDescent="0.35">
      <c r="B66" s="10">
        <v>3</v>
      </c>
      <c r="C66" s="10">
        <v>1</v>
      </c>
      <c r="D66" s="10" t="s">
        <v>263</v>
      </c>
      <c r="E66" s="10" t="s">
        <v>334</v>
      </c>
      <c r="F66" s="10" t="s">
        <v>6</v>
      </c>
      <c r="G66" s="10" t="s">
        <v>335</v>
      </c>
      <c r="H66" s="10" t="s">
        <v>290</v>
      </c>
      <c r="I66" s="11" t="s">
        <v>61</v>
      </c>
      <c r="J66" s="11" t="s">
        <v>47</v>
      </c>
      <c r="K66" s="11" t="s">
        <v>48</v>
      </c>
      <c r="L66" s="11" t="s">
        <v>267</v>
      </c>
      <c r="M66" s="24"/>
      <c r="N66" s="24"/>
    </row>
    <row r="67" spans="2:14" s="1" customFormat="1" ht="29" x14ac:dyDescent="0.35">
      <c r="B67" s="10">
        <v>3</v>
      </c>
      <c r="C67" s="10">
        <v>1</v>
      </c>
      <c r="D67" s="10" t="s">
        <v>263</v>
      </c>
      <c r="E67" s="10" t="s">
        <v>336</v>
      </c>
      <c r="F67" s="10" t="s">
        <v>6</v>
      </c>
      <c r="G67" s="10" t="s">
        <v>337</v>
      </c>
      <c r="H67" s="10" t="s">
        <v>286</v>
      </c>
      <c r="I67" s="11" t="s">
        <v>61</v>
      </c>
      <c r="J67" s="11" t="s">
        <v>47</v>
      </c>
      <c r="K67" s="11" t="s">
        <v>48</v>
      </c>
      <c r="L67" s="11" t="s">
        <v>267</v>
      </c>
      <c r="M67" s="24"/>
      <c r="N67" s="24"/>
    </row>
    <row r="68" spans="2:14" s="1" customFormat="1" ht="29" x14ac:dyDescent="0.35">
      <c r="B68" s="10">
        <v>3</v>
      </c>
      <c r="C68" s="10">
        <v>1</v>
      </c>
      <c r="D68" s="10" t="s">
        <v>263</v>
      </c>
      <c r="E68" s="10" t="s">
        <v>338</v>
      </c>
      <c r="F68" s="10" t="s">
        <v>6</v>
      </c>
      <c r="G68" s="10" t="s">
        <v>339</v>
      </c>
      <c r="H68" s="10" t="s">
        <v>289</v>
      </c>
      <c r="I68" s="11" t="s">
        <v>61</v>
      </c>
      <c r="J68" s="11" t="s">
        <v>47</v>
      </c>
      <c r="K68" s="11" t="s">
        <v>48</v>
      </c>
      <c r="L68" s="11" t="s">
        <v>267</v>
      </c>
      <c r="M68" s="24"/>
      <c r="N68" s="24"/>
    </row>
    <row r="69" spans="2:14" s="1" customFormat="1" ht="29" x14ac:dyDescent="0.35">
      <c r="B69" s="10">
        <v>3</v>
      </c>
      <c r="C69" s="10">
        <v>1</v>
      </c>
      <c r="D69" s="10" t="s">
        <v>263</v>
      </c>
      <c r="E69" s="10" t="s">
        <v>338</v>
      </c>
      <c r="F69" s="10" t="s">
        <v>6</v>
      </c>
      <c r="G69" s="10" t="s">
        <v>339</v>
      </c>
      <c r="H69" s="10" t="s">
        <v>290</v>
      </c>
      <c r="I69" s="11" t="s">
        <v>61</v>
      </c>
      <c r="J69" s="11" t="s">
        <v>47</v>
      </c>
      <c r="K69" s="11" t="s">
        <v>48</v>
      </c>
      <c r="L69" s="11" t="s">
        <v>267</v>
      </c>
      <c r="M69" s="24"/>
      <c r="N69" s="24"/>
    </row>
    <row r="70" spans="2:14" s="1" customFormat="1" ht="29" x14ac:dyDescent="0.35">
      <c r="B70" s="10">
        <v>3</v>
      </c>
      <c r="C70" s="10">
        <v>1</v>
      </c>
      <c r="D70" s="10" t="s">
        <v>263</v>
      </c>
      <c r="E70" s="10" t="s">
        <v>340</v>
      </c>
      <c r="F70" s="10" t="s">
        <v>6</v>
      </c>
      <c r="G70" s="10" t="s">
        <v>341</v>
      </c>
      <c r="H70" s="10" t="s">
        <v>286</v>
      </c>
      <c r="I70" s="11" t="s">
        <v>61</v>
      </c>
      <c r="J70" s="11" t="s">
        <v>47</v>
      </c>
      <c r="K70" s="11" t="s">
        <v>48</v>
      </c>
      <c r="L70" s="11" t="s">
        <v>267</v>
      </c>
      <c r="M70" s="24"/>
      <c r="N70" s="24"/>
    </row>
    <row r="71" spans="2:14" s="1" customFormat="1" ht="43.5" x14ac:dyDescent="0.35">
      <c r="B71" s="10">
        <v>3</v>
      </c>
      <c r="C71" s="10">
        <v>1</v>
      </c>
      <c r="D71" s="10" t="s">
        <v>263</v>
      </c>
      <c r="E71" s="10" t="s">
        <v>342</v>
      </c>
      <c r="F71" s="10" t="s">
        <v>6</v>
      </c>
      <c r="G71" s="10" t="s">
        <v>343</v>
      </c>
      <c r="H71" s="10" t="s">
        <v>286</v>
      </c>
      <c r="I71" s="11" t="s">
        <v>61</v>
      </c>
      <c r="J71" s="11" t="s">
        <v>47</v>
      </c>
      <c r="K71" s="11" t="s">
        <v>48</v>
      </c>
      <c r="L71" s="11" t="s">
        <v>267</v>
      </c>
      <c r="M71" s="24"/>
      <c r="N71" s="24"/>
    </row>
    <row r="72" spans="2:14" s="1" customFormat="1" ht="29" x14ac:dyDescent="0.35">
      <c r="B72" s="10">
        <v>3</v>
      </c>
      <c r="C72" s="10">
        <v>1</v>
      </c>
      <c r="D72" s="10" t="s">
        <v>263</v>
      </c>
      <c r="E72" s="10" t="s">
        <v>344</v>
      </c>
      <c r="F72" s="10" t="s">
        <v>6</v>
      </c>
      <c r="G72" s="10" t="s">
        <v>345</v>
      </c>
      <c r="H72" s="10" t="s">
        <v>289</v>
      </c>
      <c r="I72" s="11" t="s">
        <v>61</v>
      </c>
      <c r="J72" s="11" t="s">
        <v>47</v>
      </c>
      <c r="K72" s="11" t="s">
        <v>48</v>
      </c>
      <c r="L72" s="11" t="s">
        <v>267</v>
      </c>
      <c r="M72" s="24"/>
      <c r="N72" s="24"/>
    </row>
    <row r="73" spans="2:14" s="1" customFormat="1" ht="29" x14ac:dyDescent="0.35">
      <c r="B73" s="10">
        <v>3</v>
      </c>
      <c r="C73" s="10">
        <v>1</v>
      </c>
      <c r="D73" s="10" t="s">
        <v>263</v>
      </c>
      <c r="E73" s="10" t="s">
        <v>344</v>
      </c>
      <c r="F73" s="10" t="s">
        <v>6</v>
      </c>
      <c r="G73" s="10" t="s">
        <v>345</v>
      </c>
      <c r="H73" s="10" t="s">
        <v>290</v>
      </c>
      <c r="I73" s="11" t="s">
        <v>61</v>
      </c>
      <c r="J73" s="11" t="s">
        <v>47</v>
      </c>
      <c r="K73" s="11" t="s">
        <v>48</v>
      </c>
      <c r="L73" s="11" t="s">
        <v>267</v>
      </c>
      <c r="M73" s="24"/>
      <c r="N73" s="24"/>
    </row>
    <row r="74" spans="2:14" s="1" customFormat="1" ht="29" x14ac:dyDescent="0.35">
      <c r="B74" s="10">
        <v>3</v>
      </c>
      <c r="C74" s="10">
        <v>1</v>
      </c>
      <c r="D74" s="10" t="s">
        <v>263</v>
      </c>
      <c r="E74" s="10" t="s">
        <v>346</v>
      </c>
      <c r="F74" s="10" t="s">
        <v>6</v>
      </c>
      <c r="G74" s="10" t="s">
        <v>347</v>
      </c>
      <c r="H74" s="10" t="s">
        <v>289</v>
      </c>
      <c r="I74" s="11" t="s">
        <v>61</v>
      </c>
      <c r="J74" s="11" t="s">
        <v>47</v>
      </c>
      <c r="K74" s="11" t="s">
        <v>48</v>
      </c>
      <c r="L74" s="11" t="s">
        <v>267</v>
      </c>
      <c r="M74" s="24"/>
      <c r="N74" s="24"/>
    </row>
    <row r="75" spans="2:14" s="1" customFormat="1" ht="29" x14ac:dyDescent="0.35">
      <c r="B75" s="10">
        <v>3</v>
      </c>
      <c r="C75" s="10">
        <v>1</v>
      </c>
      <c r="D75" s="10" t="s">
        <v>263</v>
      </c>
      <c r="E75" s="10" t="s">
        <v>346</v>
      </c>
      <c r="F75" s="10" t="s">
        <v>6</v>
      </c>
      <c r="G75" s="10" t="s">
        <v>347</v>
      </c>
      <c r="H75" s="10" t="s">
        <v>290</v>
      </c>
      <c r="I75" s="11" t="s">
        <v>61</v>
      </c>
      <c r="J75" s="11" t="s">
        <v>47</v>
      </c>
      <c r="K75" s="11" t="s">
        <v>48</v>
      </c>
      <c r="L75" s="11" t="s">
        <v>267</v>
      </c>
      <c r="M75" s="24"/>
      <c r="N75" s="24"/>
    </row>
    <row r="76" spans="2:14" s="1" customFormat="1" ht="29" x14ac:dyDescent="0.35">
      <c r="B76" s="10">
        <v>3</v>
      </c>
      <c r="C76" s="10">
        <v>1</v>
      </c>
      <c r="D76" s="10" t="s">
        <v>263</v>
      </c>
      <c r="E76" s="10" t="s">
        <v>348</v>
      </c>
      <c r="F76" s="10" t="s">
        <v>6</v>
      </c>
      <c r="G76" s="10" t="s">
        <v>349</v>
      </c>
      <c r="H76" s="10" t="s">
        <v>289</v>
      </c>
      <c r="I76" s="11" t="s">
        <v>61</v>
      </c>
      <c r="J76" s="11" t="s">
        <v>47</v>
      </c>
      <c r="K76" s="11" t="s">
        <v>48</v>
      </c>
      <c r="L76" s="11" t="s">
        <v>267</v>
      </c>
      <c r="M76" s="24"/>
      <c r="N76" s="24"/>
    </row>
    <row r="77" spans="2:14" s="1" customFormat="1" ht="29" x14ac:dyDescent="0.35">
      <c r="B77" s="10">
        <v>3</v>
      </c>
      <c r="C77" s="10">
        <v>1</v>
      </c>
      <c r="D77" s="10" t="s">
        <v>263</v>
      </c>
      <c r="E77" s="10" t="s">
        <v>348</v>
      </c>
      <c r="F77" s="10" t="s">
        <v>6</v>
      </c>
      <c r="G77" s="10" t="s">
        <v>349</v>
      </c>
      <c r="H77" s="10" t="s">
        <v>290</v>
      </c>
      <c r="I77" s="11" t="s">
        <v>61</v>
      </c>
      <c r="J77" s="11" t="s">
        <v>47</v>
      </c>
      <c r="K77" s="11" t="s">
        <v>48</v>
      </c>
      <c r="L77" s="11" t="s">
        <v>267</v>
      </c>
      <c r="M77" s="24"/>
      <c r="N77" s="24"/>
    </row>
    <row r="78" spans="2:14" s="1" customFormat="1" ht="29" x14ac:dyDescent="0.35">
      <c r="B78" s="10">
        <v>3</v>
      </c>
      <c r="C78" s="10">
        <v>1</v>
      </c>
      <c r="D78" s="10" t="s">
        <v>263</v>
      </c>
      <c r="E78" s="10" t="s">
        <v>350</v>
      </c>
      <c r="F78" s="10" t="s">
        <v>6</v>
      </c>
      <c r="G78" s="10" t="s">
        <v>351</v>
      </c>
      <c r="H78" s="10" t="s">
        <v>289</v>
      </c>
      <c r="I78" s="11" t="s">
        <v>61</v>
      </c>
      <c r="J78" s="11" t="s">
        <v>47</v>
      </c>
      <c r="K78" s="11" t="s">
        <v>48</v>
      </c>
      <c r="L78" s="11" t="s">
        <v>267</v>
      </c>
      <c r="M78" s="24"/>
      <c r="N78" s="24"/>
    </row>
    <row r="79" spans="2:14" s="1" customFormat="1" ht="29" x14ac:dyDescent="0.35">
      <c r="B79" s="10">
        <v>3</v>
      </c>
      <c r="C79" s="10">
        <v>1</v>
      </c>
      <c r="D79" s="10" t="s">
        <v>263</v>
      </c>
      <c r="E79" s="10" t="s">
        <v>350</v>
      </c>
      <c r="F79" s="10" t="s">
        <v>6</v>
      </c>
      <c r="G79" s="10" t="s">
        <v>351</v>
      </c>
      <c r="H79" s="10" t="s">
        <v>290</v>
      </c>
      <c r="I79" s="11" t="s">
        <v>61</v>
      </c>
      <c r="J79" s="11" t="s">
        <v>47</v>
      </c>
      <c r="K79" s="11" t="s">
        <v>48</v>
      </c>
      <c r="L79" s="11" t="s">
        <v>267</v>
      </c>
      <c r="M79" s="24"/>
      <c r="N79" s="24"/>
    </row>
    <row r="80" spans="2:14" s="1" customFormat="1" ht="29" x14ac:dyDescent="0.35">
      <c r="B80" s="10">
        <v>3</v>
      </c>
      <c r="C80" s="10">
        <v>1</v>
      </c>
      <c r="D80" s="10" t="s">
        <v>263</v>
      </c>
      <c r="E80" s="10" t="s">
        <v>352</v>
      </c>
      <c r="F80" s="10" t="s">
        <v>6</v>
      </c>
      <c r="G80" s="10" t="s">
        <v>353</v>
      </c>
      <c r="H80" s="10" t="s">
        <v>103</v>
      </c>
      <c r="I80" s="11" t="s">
        <v>61</v>
      </c>
      <c r="J80" s="11" t="s">
        <v>47</v>
      </c>
      <c r="K80" s="11" t="s">
        <v>48</v>
      </c>
      <c r="L80" s="11" t="s">
        <v>267</v>
      </c>
      <c r="M80" s="24"/>
      <c r="N80" s="24"/>
    </row>
    <row r="81" spans="2:14" s="1" customFormat="1" ht="29" x14ac:dyDescent="0.35">
      <c r="B81" s="10">
        <v>3</v>
      </c>
      <c r="C81" s="10">
        <v>1</v>
      </c>
      <c r="D81" s="10" t="s">
        <v>263</v>
      </c>
      <c r="E81" s="10" t="s">
        <v>352</v>
      </c>
      <c r="F81" s="10" t="s">
        <v>6</v>
      </c>
      <c r="G81" s="10" t="s">
        <v>353</v>
      </c>
      <c r="H81" s="10" t="s">
        <v>252</v>
      </c>
      <c r="I81" s="11" t="s">
        <v>61</v>
      </c>
      <c r="J81" s="11" t="s">
        <v>47</v>
      </c>
      <c r="K81" s="11" t="s">
        <v>48</v>
      </c>
      <c r="L81" s="11" t="s">
        <v>267</v>
      </c>
      <c r="M81" s="24"/>
      <c r="N81" s="24"/>
    </row>
    <row r="82" spans="2:14" s="1" customFormat="1" ht="29" x14ac:dyDescent="0.35">
      <c r="B82" s="10">
        <v>3</v>
      </c>
      <c r="C82" s="10">
        <v>1</v>
      </c>
      <c r="D82" s="10" t="s">
        <v>263</v>
      </c>
      <c r="E82" s="10" t="s">
        <v>352</v>
      </c>
      <c r="F82" s="10" t="s">
        <v>6</v>
      </c>
      <c r="G82" s="10" t="s">
        <v>353</v>
      </c>
      <c r="H82" s="10" t="s">
        <v>225</v>
      </c>
      <c r="I82" s="11" t="s">
        <v>61</v>
      </c>
      <c r="J82" s="11" t="s">
        <v>47</v>
      </c>
      <c r="K82" s="11" t="s">
        <v>48</v>
      </c>
      <c r="L82" s="11" t="s">
        <v>267</v>
      </c>
      <c r="M82" s="24"/>
      <c r="N82" s="24"/>
    </row>
    <row r="83" spans="2:14" s="1" customFormat="1" ht="29" x14ac:dyDescent="0.35">
      <c r="B83" s="10">
        <v>3</v>
      </c>
      <c r="C83" s="10">
        <v>1</v>
      </c>
      <c r="D83" s="10" t="s">
        <v>263</v>
      </c>
      <c r="E83" s="10" t="s">
        <v>352</v>
      </c>
      <c r="F83" s="10" t="s">
        <v>6</v>
      </c>
      <c r="G83" s="10" t="s">
        <v>353</v>
      </c>
      <c r="H83" s="10" t="s">
        <v>354</v>
      </c>
      <c r="I83" s="11" t="s">
        <v>61</v>
      </c>
      <c r="J83" s="11" t="s">
        <v>47</v>
      </c>
      <c r="K83" s="11" t="s">
        <v>48</v>
      </c>
      <c r="L83" s="11" t="s">
        <v>267</v>
      </c>
      <c r="M83" s="24"/>
      <c r="N83" s="24"/>
    </row>
    <row r="84" spans="2:14" s="1" customFormat="1" ht="29" x14ac:dyDescent="0.35">
      <c r="B84" s="10">
        <v>3</v>
      </c>
      <c r="C84" s="10">
        <v>1</v>
      </c>
      <c r="D84" s="10" t="s">
        <v>263</v>
      </c>
      <c r="E84" s="10" t="s">
        <v>355</v>
      </c>
      <c r="F84" s="10" t="s">
        <v>6</v>
      </c>
      <c r="G84" s="10" t="s">
        <v>356</v>
      </c>
      <c r="H84" s="10" t="s">
        <v>286</v>
      </c>
      <c r="I84" s="11" t="s">
        <v>61</v>
      </c>
      <c r="J84" s="11" t="s">
        <v>47</v>
      </c>
      <c r="K84" s="11" t="s">
        <v>48</v>
      </c>
      <c r="L84" s="11" t="s">
        <v>267</v>
      </c>
      <c r="M84" s="24"/>
      <c r="N84" s="24"/>
    </row>
    <row r="85" spans="2:14" s="1" customFormat="1" ht="72.5" x14ac:dyDescent="0.35">
      <c r="B85" s="10">
        <v>3</v>
      </c>
      <c r="C85" s="10">
        <v>1</v>
      </c>
      <c r="D85" s="10" t="s">
        <v>263</v>
      </c>
      <c r="E85" s="10" t="s">
        <v>357</v>
      </c>
      <c r="F85" s="10" t="s">
        <v>6</v>
      </c>
      <c r="G85" s="10" t="s">
        <v>358</v>
      </c>
      <c r="H85" s="10" t="s">
        <v>289</v>
      </c>
      <c r="I85" s="11" t="s">
        <v>61</v>
      </c>
      <c r="J85" s="11" t="s">
        <v>47</v>
      </c>
      <c r="K85" s="11" t="s">
        <v>48</v>
      </c>
      <c r="L85" s="11" t="s">
        <v>267</v>
      </c>
      <c r="M85" s="24"/>
      <c r="N85" s="24"/>
    </row>
    <row r="86" spans="2:14" s="1" customFormat="1" ht="72.5" x14ac:dyDescent="0.35">
      <c r="B86" s="10">
        <v>3</v>
      </c>
      <c r="C86" s="10">
        <v>1</v>
      </c>
      <c r="D86" s="10" t="s">
        <v>263</v>
      </c>
      <c r="E86" s="10" t="s">
        <v>357</v>
      </c>
      <c r="F86" s="10" t="s">
        <v>6</v>
      </c>
      <c r="G86" s="10" t="s">
        <v>358</v>
      </c>
      <c r="H86" s="10" t="s">
        <v>290</v>
      </c>
      <c r="I86" s="11" t="s">
        <v>61</v>
      </c>
      <c r="J86" s="11" t="s">
        <v>47</v>
      </c>
      <c r="K86" s="11" t="s">
        <v>48</v>
      </c>
      <c r="L86" s="11" t="s">
        <v>267</v>
      </c>
      <c r="M86" s="24"/>
      <c r="N86" s="24"/>
    </row>
    <row r="87" spans="2:14" s="1" customFormat="1" ht="29" x14ac:dyDescent="0.35">
      <c r="B87" s="10">
        <v>3</v>
      </c>
      <c r="C87" s="10">
        <v>1</v>
      </c>
      <c r="D87" s="10" t="s">
        <v>263</v>
      </c>
      <c r="E87" s="10" t="s">
        <v>359</v>
      </c>
      <c r="F87" s="10" t="s">
        <v>6</v>
      </c>
      <c r="G87" s="10" t="s">
        <v>360</v>
      </c>
      <c r="H87" s="10" t="s">
        <v>286</v>
      </c>
      <c r="I87" s="11" t="s">
        <v>61</v>
      </c>
      <c r="J87" s="11" t="s">
        <v>47</v>
      </c>
      <c r="K87" s="11" t="s">
        <v>48</v>
      </c>
      <c r="L87" s="11" t="s">
        <v>267</v>
      </c>
      <c r="M87" s="24"/>
      <c r="N87" s="24"/>
    </row>
    <row r="88" spans="2:14" s="1" customFormat="1" ht="43.5" x14ac:dyDescent="0.35">
      <c r="B88" s="10">
        <v>3</v>
      </c>
      <c r="C88" s="10">
        <v>1</v>
      </c>
      <c r="D88" s="10" t="s">
        <v>263</v>
      </c>
      <c r="E88" s="10" t="s">
        <v>361</v>
      </c>
      <c r="F88" s="10" t="s">
        <v>6</v>
      </c>
      <c r="G88" s="10" t="s">
        <v>362</v>
      </c>
      <c r="H88" s="10" t="s">
        <v>286</v>
      </c>
      <c r="I88" s="11" t="s">
        <v>61</v>
      </c>
      <c r="J88" s="11" t="s">
        <v>47</v>
      </c>
      <c r="K88" s="11" t="s">
        <v>48</v>
      </c>
      <c r="L88" s="11" t="s">
        <v>267</v>
      </c>
      <c r="M88" s="24"/>
      <c r="N88" s="24"/>
    </row>
    <row r="89" spans="2:14" s="1" customFormat="1" ht="29" x14ac:dyDescent="0.35">
      <c r="B89" s="10">
        <v>3</v>
      </c>
      <c r="C89" s="10">
        <v>1</v>
      </c>
      <c r="D89" s="10" t="s">
        <v>263</v>
      </c>
      <c r="E89" s="10" t="s">
        <v>363</v>
      </c>
      <c r="F89" s="10" t="s">
        <v>6</v>
      </c>
      <c r="G89" s="10" t="s">
        <v>364</v>
      </c>
      <c r="H89" s="10" t="s">
        <v>286</v>
      </c>
      <c r="I89" s="11" t="s">
        <v>61</v>
      </c>
      <c r="J89" s="11" t="s">
        <v>47</v>
      </c>
      <c r="K89" s="11" t="s">
        <v>48</v>
      </c>
      <c r="L89" s="11" t="s">
        <v>267</v>
      </c>
      <c r="M89" s="24"/>
      <c r="N89" s="24"/>
    </row>
    <row r="90" spans="2:14" s="1" customFormat="1" ht="43.5" x14ac:dyDescent="0.35">
      <c r="B90" s="10">
        <v>3</v>
      </c>
      <c r="C90" s="10">
        <v>1</v>
      </c>
      <c r="D90" s="10" t="s">
        <v>263</v>
      </c>
      <c r="E90" s="10" t="s">
        <v>365</v>
      </c>
      <c r="F90" s="10" t="s">
        <v>6</v>
      </c>
      <c r="G90" s="10" t="s">
        <v>366</v>
      </c>
      <c r="H90" s="10" t="s">
        <v>286</v>
      </c>
      <c r="I90" s="11" t="s">
        <v>61</v>
      </c>
      <c r="J90" s="11" t="s">
        <v>47</v>
      </c>
      <c r="K90" s="11" t="s">
        <v>48</v>
      </c>
      <c r="L90" s="11" t="s">
        <v>267</v>
      </c>
      <c r="M90" s="24"/>
      <c r="N90" s="24"/>
    </row>
    <row r="91" spans="2:14" s="1" customFormat="1" ht="43.5" x14ac:dyDescent="0.35">
      <c r="B91" s="10">
        <v>3</v>
      </c>
      <c r="C91" s="10">
        <v>1</v>
      </c>
      <c r="D91" s="10" t="s">
        <v>263</v>
      </c>
      <c r="E91" s="10" t="s">
        <v>367</v>
      </c>
      <c r="F91" s="10" t="s">
        <v>6</v>
      </c>
      <c r="G91" s="10" t="s">
        <v>368</v>
      </c>
      <c r="H91" s="10" t="s">
        <v>286</v>
      </c>
      <c r="I91" s="11" t="s">
        <v>61</v>
      </c>
      <c r="J91" s="11" t="s">
        <v>47</v>
      </c>
      <c r="K91" s="11" t="s">
        <v>48</v>
      </c>
      <c r="L91" s="11" t="s">
        <v>267</v>
      </c>
      <c r="M91" s="24"/>
      <c r="N91" s="24"/>
    </row>
    <row r="92" spans="2:14" s="1" customFormat="1" ht="29" x14ac:dyDescent="0.35">
      <c r="B92" s="10">
        <v>3</v>
      </c>
      <c r="C92" s="10">
        <v>1</v>
      </c>
      <c r="D92" s="10" t="s">
        <v>263</v>
      </c>
      <c r="E92" s="10" t="s">
        <v>369</v>
      </c>
      <c r="F92" s="10" t="s">
        <v>6</v>
      </c>
      <c r="G92" s="10" t="s">
        <v>370</v>
      </c>
      <c r="H92" s="10" t="s">
        <v>286</v>
      </c>
      <c r="I92" s="11" t="s">
        <v>61</v>
      </c>
      <c r="J92" s="11" t="s">
        <v>47</v>
      </c>
      <c r="K92" s="11" t="s">
        <v>48</v>
      </c>
      <c r="L92" s="11" t="s">
        <v>267</v>
      </c>
      <c r="M92" s="24"/>
      <c r="N92" s="24"/>
    </row>
    <row r="93" spans="2:14" s="1" customFormat="1" ht="29" x14ac:dyDescent="0.35">
      <c r="B93" s="10">
        <v>3</v>
      </c>
      <c r="C93" s="10">
        <v>1</v>
      </c>
      <c r="D93" s="10" t="s">
        <v>263</v>
      </c>
      <c r="E93" s="10" t="s">
        <v>371</v>
      </c>
      <c r="F93" s="10" t="s">
        <v>6</v>
      </c>
      <c r="G93" s="10" t="s">
        <v>372</v>
      </c>
      <c r="H93" s="10" t="s">
        <v>286</v>
      </c>
      <c r="I93" s="11" t="s">
        <v>61</v>
      </c>
      <c r="J93" s="11" t="s">
        <v>47</v>
      </c>
      <c r="K93" s="11" t="s">
        <v>48</v>
      </c>
      <c r="L93" s="11" t="s">
        <v>267</v>
      </c>
      <c r="M93" s="24"/>
      <c r="N93" s="24"/>
    </row>
    <row r="94" spans="2:14" s="1" customFormat="1" ht="29" x14ac:dyDescent="0.35">
      <c r="B94" s="10">
        <v>3</v>
      </c>
      <c r="C94" s="10">
        <v>1</v>
      </c>
      <c r="D94" s="10" t="s">
        <v>263</v>
      </c>
      <c r="E94" s="10" t="s">
        <v>373</v>
      </c>
      <c r="F94" s="10" t="s">
        <v>6</v>
      </c>
      <c r="G94" s="10" t="s">
        <v>374</v>
      </c>
      <c r="H94" s="10" t="s">
        <v>286</v>
      </c>
      <c r="I94" s="11" t="s">
        <v>61</v>
      </c>
      <c r="J94" s="11" t="s">
        <v>47</v>
      </c>
      <c r="K94" s="11" t="s">
        <v>48</v>
      </c>
      <c r="L94" s="11" t="s">
        <v>267</v>
      </c>
      <c r="M94" s="24"/>
      <c r="N94" s="24"/>
    </row>
    <row r="95" spans="2:14" s="1" customFormat="1" ht="29" x14ac:dyDescent="0.35">
      <c r="B95" s="10">
        <v>3</v>
      </c>
      <c r="C95" s="10">
        <v>1</v>
      </c>
      <c r="D95" s="10" t="s">
        <v>263</v>
      </c>
      <c r="E95" s="10" t="s">
        <v>375</v>
      </c>
      <c r="F95" s="10" t="s">
        <v>6</v>
      </c>
      <c r="G95" s="10" t="s">
        <v>376</v>
      </c>
      <c r="H95" s="10" t="s">
        <v>286</v>
      </c>
      <c r="I95" s="11" t="s">
        <v>61</v>
      </c>
      <c r="J95" s="11" t="s">
        <v>47</v>
      </c>
      <c r="K95" s="11" t="s">
        <v>48</v>
      </c>
      <c r="L95" s="11" t="s">
        <v>267</v>
      </c>
      <c r="M95" s="24"/>
      <c r="N95" s="24"/>
    </row>
    <row r="96" spans="2:14" s="1" customFormat="1" ht="29" x14ac:dyDescent="0.35">
      <c r="B96" s="10">
        <v>3</v>
      </c>
      <c r="C96" s="10">
        <v>1</v>
      </c>
      <c r="D96" s="10" t="s">
        <v>263</v>
      </c>
      <c r="E96" s="10" t="s">
        <v>377</v>
      </c>
      <c r="F96" s="10" t="s">
        <v>6</v>
      </c>
      <c r="G96" s="10" t="s">
        <v>378</v>
      </c>
      <c r="H96" s="10" t="s">
        <v>286</v>
      </c>
      <c r="I96" s="11" t="s">
        <v>61</v>
      </c>
      <c r="J96" s="11" t="s">
        <v>47</v>
      </c>
      <c r="K96" s="11" t="s">
        <v>48</v>
      </c>
      <c r="L96" s="11" t="s">
        <v>267</v>
      </c>
      <c r="M96" s="24"/>
      <c r="N96" s="24"/>
    </row>
    <row r="97" spans="2:14" s="1" customFormat="1" ht="29" x14ac:dyDescent="0.35">
      <c r="B97" s="10">
        <v>3</v>
      </c>
      <c r="C97" s="10">
        <v>1</v>
      </c>
      <c r="D97" s="10" t="s">
        <v>263</v>
      </c>
      <c r="E97" s="10" t="s">
        <v>379</v>
      </c>
      <c r="F97" s="10" t="s">
        <v>6</v>
      </c>
      <c r="G97" s="10" t="s">
        <v>380</v>
      </c>
      <c r="H97" s="10" t="s">
        <v>286</v>
      </c>
      <c r="I97" s="11" t="s">
        <v>61</v>
      </c>
      <c r="J97" s="11" t="s">
        <v>47</v>
      </c>
      <c r="K97" s="11" t="s">
        <v>48</v>
      </c>
      <c r="L97" s="11" t="s">
        <v>267</v>
      </c>
      <c r="M97" s="24"/>
      <c r="N97" s="24"/>
    </row>
    <row r="98" spans="2:14" s="1" customFormat="1" ht="29" x14ac:dyDescent="0.35">
      <c r="B98" s="10">
        <v>3</v>
      </c>
      <c r="C98" s="10">
        <v>1</v>
      </c>
      <c r="D98" s="10" t="s">
        <v>263</v>
      </c>
      <c r="E98" s="10" t="s">
        <v>381</v>
      </c>
      <c r="F98" s="10" t="s">
        <v>6</v>
      </c>
      <c r="G98" s="10" t="s">
        <v>382</v>
      </c>
      <c r="H98" s="10" t="s">
        <v>286</v>
      </c>
      <c r="I98" s="11" t="s">
        <v>61</v>
      </c>
      <c r="J98" s="11" t="s">
        <v>47</v>
      </c>
      <c r="K98" s="11" t="s">
        <v>48</v>
      </c>
      <c r="L98" s="11" t="s">
        <v>267</v>
      </c>
      <c r="M98" s="24"/>
      <c r="N98" s="24"/>
    </row>
    <row r="99" spans="2:14" s="1" customFormat="1" ht="29" x14ac:dyDescent="0.35">
      <c r="B99" s="10">
        <v>3</v>
      </c>
      <c r="C99" s="10">
        <v>1</v>
      </c>
      <c r="D99" s="10" t="s">
        <v>263</v>
      </c>
      <c r="E99" s="10" t="s">
        <v>383</v>
      </c>
      <c r="F99" s="10" t="s">
        <v>6</v>
      </c>
      <c r="G99" s="10" t="s">
        <v>384</v>
      </c>
      <c r="H99" s="10" t="s">
        <v>286</v>
      </c>
      <c r="I99" s="11" t="s">
        <v>61</v>
      </c>
      <c r="J99" s="11" t="s">
        <v>47</v>
      </c>
      <c r="K99" s="11" t="s">
        <v>48</v>
      </c>
      <c r="L99" s="11" t="s">
        <v>267</v>
      </c>
      <c r="M99" s="24"/>
      <c r="N99" s="24"/>
    </row>
    <row r="100" spans="2:14" s="1" customFormat="1" ht="29" x14ac:dyDescent="0.35">
      <c r="B100" s="10">
        <v>3</v>
      </c>
      <c r="C100" s="10">
        <v>1</v>
      </c>
      <c r="D100" s="10" t="s">
        <v>263</v>
      </c>
      <c r="E100" s="10" t="s">
        <v>385</v>
      </c>
      <c r="F100" s="10" t="s">
        <v>6</v>
      </c>
      <c r="G100" s="10" t="s">
        <v>386</v>
      </c>
      <c r="H100" s="10" t="s">
        <v>286</v>
      </c>
      <c r="I100" s="11" t="s">
        <v>61</v>
      </c>
      <c r="J100" s="11" t="s">
        <v>47</v>
      </c>
      <c r="K100" s="11" t="s">
        <v>48</v>
      </c>
      <c r="L100" s="11" t="s">
        <v>267</v>
      </c>
      <c r="M100" s="24"/>
      <c r="N100" s="24"/>
    </row>
    <row r="101" spans="2:14" s="1" customFormat="1" ht="58" x14ac:dyDescent="0.35">
      <c r="B101" s="10">
        <v>3</v>
      </c>
      <c r="C101" s="10">
        <v>1</v>
      </c>
      <c r="D101" s="10" t="s">
        <v>263</v>
      </c>
      <c r="E101" s="10" t="s">
        <v>387</v>
      </c>
      <c r="F101" s="10" t="s">
        <v>6</v>
      </c>
      <c r="G101" s="10" t="s">
        <v>388</v>
      </c>
      <c r="H101" s="10" t="s">
        <v>286</v>
      </c>
      <c r="I101" s="11" t="s">
        <v>61</v>
      </c>
      <c r="J101" s="11" t="s">
        <v>47</v>
      </c>
      <c r="K101" s="11" t="s">
        <v>48</v>
      </c>
      <c r="L101" s="11" t="s">
        <v>267</v>
      </c>
      <c r="M101" s="24"/>
      <c r="N101" s="24"/>
    </row>
    <row r="102" spans="2:14" s="1" customFormat="1" ht="29" x14ac:dyDescent="0.35">
      <c r="B102" s="10">
        <v>3</v>
      </c>
      <c r="C102" s="10">
        <v>1</v>
      </c>
      <c r="D102" s="10" t="s">
        <v>263</v>
      </c>
      <c r="E102" s="10" t="s">
        <v>389</v>
      </c>
      <c r="F102" s="10" t="s">
        <v>6</v>
      </c>
      <c r="G102" s="10" t="s">
        <v>390</v>
      </c>
      <c r="H102" s="10" t="s">
        <v>286</v>
      </c>
      <c r="I102" s="11" t="s">
        <v>61</v>
      </c>
      <c r="J102" s="11" t="s">
        <v>47</v>
      </c>
      <c r="K102" s="11" t="s">
        <v>48</v>
      </c>
      <c r="L102" s="11" t="s">
        <v>267</v>
      </c>
      <c r="M102" s="24"/>
      <c r="N102" s="24"/>
    </row>
    <row r="103" spans="2:14" s="1" customFormat="1" ht="29" x14ac:dyDescent="0.35">
      <c r="B103" s="10">
        <v>3</v>
      </c>
      <c r="C103" s="10">
        <v>1</v>
      </c>
      <c r="D103" s="10" t="s">
        <v>263</v>
      </c>
      <c r="E103" s="10" t="s">
        <v>391</v>
      </c>
      <c r="F103" s="10" t="s">
        <v>6</v>
      </c>
      <c r="G103" s="10" t="s">
        <v>392</v>
      </c>
      <c r="H103" s="10" t="s">
        <v>286</v>
      </c>
      <c r="I103" s="11" t="s">
        <v>61</v>
      </c>
      <c r="J103" s="11" t="s">
        <v>47</v>
      </c>
      <c r="K103" s="11" t="s">
        <v>48</v>
      </c>
      <c r="L103" s="11" t="s">
        <v>267</v>
      </c>
      <c r="M103" s="24"/>
      <c r="N103" s="24"/>
    </row>
    <row r="104" spans="2:14" s="1" customFormat="1" ht="72.5" x14ac:dyDescent="0.35">
      <c r="B104" s="10">
        <v>3</v>
      </c>
      <c r="C104" s="10">
        <v>1</v>
      </c>
      <c r="D104" s="10" t="s">
        <v>263</v>
      </c>
      <c r="E104" s="10" t="s">
        <v>393</v>
      </c>
      <c r="F104" s="10" t="s">
        <v>6</v>
      </c>
      <c r="G104" s="10" t="s">
        <v>394</v>
      </c>
      <c r="H104" s="10" t="s">
        <v>286</v>
      </c>
      <c r="I104" s="11" t="s">
        <v>61</v>
      </c>
      <c r="J104" s="11" t="s">
        <v>47</v>
      </c>
      <c r="K104" s="11" t="s">
        <v>48</v>
      </c>
      <c r="L104" s="11" t="s">
        <v>267</v>
      </c>
      <c r="M104" s="24"/>
      <c r="N104" s="24"/>
    </row>
    <row r="105" spans="2:14" s="1" customFormat="1" ht="43.5" x14ac:dyDescent="0.35">
      <c r="B105" s="10">
        <v>3</v>
      </c>
      <c r="C105" s="10">
        <v>1</v>
      </c>
      <c r="D105" s="10" t="s">
        <v>263</v>
      </c>
      <c r="E105" s="10" t="s">
        <v>395</v>
      </c>
      <c r="F105" s="10" t="s">
        <v>6</v>
      </c>
      <c r="G105" s="10" t="s">
        <v>396</v>
      </c>
      <c r="H105" s="10" t="s">
        <v>286</v>
      </c>
      <c r="I105" s="11" t="s">
        <v>61</v>
      </c>
      <c r="J105" s="11" t="s">
        <v>47</v>
      </c>
      <c r="K105" s="11" t="s">
        <v>48</v>
      </c>
      <c r="L105" s="11" t="s">
        <v>267</v>
      </c>
      <c r="M105" s="24"/>
      <c r="N105" s="24"/>
    </row>
    <row r="106" spans="2:14" s="1" customFormat="1" ht="29" x14ac:dyDescent="0.35">
      <c r="B106" s="10">
        <v>3</v>
      </c>
      <c r="C106" s="10">
        <v>1</v>
      </c>
      <c r="D106" s="10" t="s">
        <v>263</v>
      </c>
      <c r="E106" s="10" t="s">
        <v>397</v>
      </c>
      <c r="F106" s="10" t="s">
        <v>6</v>
      </c>
      <c r="G106" s="10" t="s">
        <v>398</v>
      </c>
      <c r="H106" s="10" t="s">
        <v>286</v>
      </c>
      <c r="I106" s="11" t="s">
        <v>61</v>
      </c>
      <c r="J106" s="11" t="s">
        <v>47</v>
      </c>
      <c r="K106" s="11" t="s">
        <v>48</v>
      </c>
      <c r="L106" s="11" t="s">
        <v>267</v>
      </c>
      <c r="M106" s="24"/>
      <c r="N106" s="24"/>
    </row>
    <row r="107" spans="2:14" s="1" customFormat="1" ht="29" x14ac:dyDescent="0.35">
      <c r="B107" s="10">
        <v>3</v>
      </c>
      <c r="C107" s="10">
        <v>1</v>
      </c>
      <c r="D107" s="10" t="s">
        <v>263</v>
      </c>
      <c r="E107" s="10" t="s">
        <v>399</v>
      </c>
      <c r="F107" s="10" t="s">
        <v>6</v>
      </c>
      <c r="G107" s="10" t="s">
        <v>400</v>
      </c>
      <c r="H107" s="10" t="s">
        <v>286</v>
      </c>
      <c r="I107" s="11" t="s">
        <v>61</v>
      </c>
      <c r="J107" s="11" t="s">
        <v>47</v>
      </c>
      <c r="K107" s="11" t="s">
        <v>48</v>
      </c>
      <c r="L107" s="11" t="s">
        <v>267</v>
      </c>
      <c r="M107" s="24"/>
      <c r="N107" s="24"/>
    </row>
    <row r="108" spans="2:14" s="1" customFormat="1" ht="29" x14ac:dyDescent="0.35">
      <c r="B108" s="10">
        <v>3</v>
      </c>
      <c r="C108" s="10">
        <v>1</v>
      </c>
      <c r="D108" s="10" t="s">
        <v>263</v>
      </c>
      <c r="E108" s="10" t="s">
        <v>401</v>
      </c>
      <c r="F108" s="10" t="s">
        <v>6</v>
      </c>
      <c r="G108" s="10" t="s">
        <v>402</v>
      </c>
      <c r="H108" s="10" t="s">
        <v>286</v>
      </c>
      <c r="I108" s="11" t="s">
        <v>61</v>
      </c>
      <c r="J108" s="11" t="s">
        <v>47</v>
      </c>
      <c r="K108" s="11" t="s">
        <v>48</v>
      </c>
      <c r="L108" s="11" t="s">
        <v>267</v>
      </c>
      <c r="M108" s="24"/>
      <c r="N108" s="24"/>
    </row>
    <row r="109" spans="2:14" s="1" customFormat="1" ht="29" x14ac:dyDescent="0.35">
      <c r="B109" s="10">
        <v>3</v>
      </c>
      <c r="C109" s="10">
        <v>1</v>
      </c>
      <c r="D109" s="10" t="s">
        <v>263</v>
      </c>
      <c r="E109" s="10" t="s">
        <v>403</v>
      </c>
      <c r="F109" s="10" t="s">
        <v>6</v>
      </c>
      <c r="G109" s="10" t="s">
        <v>404</v>
      </c>
      <c r="H109" s="10" t="s">
        <v>286</v>
      </c>
      <c r="I109" s="11" t="s">
        <v>61</v>
      </c>
      <c r="J109" s="11" t="s">
        <v>47</v>
      </c>
      <c r="K109" s="11" t="s">
        <v>48</v>
      </c>
      <c r="L109" s="11" t="s">
        <v>267</v>
      </c>
      <c r="M109" s="24"/>
      <c r="N109" s="24"/>
    </row>
    <row r="110" spans="2:14" s="1" customFormat="1" ht="43.5" x14ac:dyDescent="0.35">
      <c r="B110" s="10">
        <v>3</v>
      </c>
      <c r="C110" s="10">
        <v>1</v>
      </c>
      <c r="D110" s="10" t="s">
        <v>263</v>
      </c>
      <c r="E110" s="10" t="s">
        <v>405</v>
      </c>
      <c r="F110" s="10" t="s">
        <v>6</v>
      </c>
      <c r="G110" s="10" t="s">
        <v>406</v>
      </c>
      <c r="H110" s="10" t="s">
        <v>286</v>
      </c>
      <c r="I110" s="11" t="s">
        <v>61</v>
      </c>
      <c r="J110" s="11" t="s">
        <v>47</v>
      </c>
      <c r="K110" s="11" t="s">
        <v>48</v>
      </c>
      <c r="L110" s="11" t="s">
        <v>267</v>
      </c>
      <c r="M110" s="24"/>
      <c r="N110" s="24"/>
    </row>
    <row r="111" spans="2:14" s="1" customFormat="1" ht="29" x14ac:dyDescent="0.35">
      <c r="B111" s="10">
        <v>3</v>
      </c>
      <c r="C111" s="10">
        <v>1</v>
      </c>
      <c r="D111" s="10" t="s">
        <v>263</v>
      </c>
      <c r="E111" s="10" t="s">
        <v>407</v>
      </c>
      <c r="F111" s="10" t="s">
        <v>6</v>
      </c>
      <c r="G111" s="10" t="s">
        <v>408</v>
      </c>
      <c r="H111" s="10" t="s">
        <v>286</v>
      </c>
      <c r="I111" s="11" t="s">
        <v>61</v>
      </c>
      <c r="J111" s="11" t="s">
        <v>47</v>
      </c>
      <c r="K111" s="11" t="s">
        <v>48</v>
      </c>
      <c r="L111" s="11" t="s">
        <v>267</v>
      </c>
      <c r="M111" s="24"/>
      <c r="N111" s="24"/>
    </row>
    <row r="112" spans="2:14" s="1" customFormat="1" ht="29" x14ac:dyDescent="0.35">
      <c r="B112" s="10">
        <v>3</v>
      </c>
      <c r="C112" s="10">
        <v>1</v>
      </c>
      <c r="D112" s="10" t="s">
        <v>263</v>
      </c>
      <c r="E112" s="10" t="s">
        <v>409</v>
      </c>
      <c r="F112" s="10" t="s">
        <v>6</v>
      </c>
      <c r="G112" s="10" t="s">
        <v>410</v>
      </c>
      <c r="H112" s="10" t="s">
        <v>286</v>
      </c>
      <c r="I112" s="11" t="s">
        <v>61</v>
      </c>
      <c r="J112" s="11" t="s">
        <v>47</v>
      </c>
      <c r="K112" s="11" t="s">
        <v>48</v>
      </c>
      <c r="L112" s="11" t="s">
        <v>267</v>
      </c>
      <c r="M112" s="24"/>
      <c r="N112" s="24"/>
    </row>
    <row r="113" spans="2:14" s="1" customFormat="1" ht="43.5" x14ac:dyDescent="0.35">
      <c r="B113" s="10">
        <v>3</v>
      </c>
      <c r="C113" s="10">
        <v>1</v>
      </c>
      <c r="D113" s="10" t="s">
        <v>263</v>
      </c>
      <c r="E113" s="10" t="s">
        <v>411</v>
      </c>
      <c r="F113" s="10" t="s">
        <v>6</v>
      </c>
      <c r="G113" s="10" t="s">
        <v>412</v>
      </c>
      <c r="H113" s="10" t="s">
        <v>286</v>
      </c>
      <c r="I113" s="11" t="s">
        <v>61</v>
      </c>
      <c r="J113" s="11" t="s">
        <v>47</v>
      </c>
      <c r="K113" s="11" t="s">
        <v>48</v>
      </c>
      <c r="L113" s="11" t="s">
        <v>267</v>
      </c>
      <c r="M113" s="24"/>
      <c r="N113" s="24"/>
    </row>
    <row r="114" spans="2:14" s="1" customFormat="1" ht="29" x14ac:dyDescent="0.35">
      <c r="B114" s="10">
        <v>3</v>
      </c>
      <c r="C114" s="10">
        <v>1</v>
      </c>
      <c r="D114" s="10" t="s">
        <v>263</v>
      </c>
      <c r="E114" s="10" t="s">
        <v>413</v>
      </c>
      <c r="F114" s="10" t="s">
        <v>6</v>
      </c>
      <c r="G114" s="10" t="s">
        <v>414</v>
      </c>
      <c r="H114" s="10" t="s">
        <v>286</v>
      </c>
      <c r="I114" s="11" t="s">
        <v>61</v>
      </c>
      <c r="J114" s="11" t="s">
        <v>47</v>
      </c>
      <c r="K114" s="11" t="s">
        <v>48</v>
      </c>
      <c r="L114" s="11" t="s">
        <v>267</v>
      </c>
      <c r="M114" s="24"/>
      <c r="N114" s="24"/>
    </row>
    <row r="115" spans="2:14" s="1" customFormat="1" ht="29" x14ac:dyDescent="0.35">
      <c r="B115" s="10">
        <v>3</v>
      </c>
      <c r="C115" s="10">
        <v>1</v>
      </c>
      <c r="D115" s="10" t="s">
        <v>263</v>
      </c>
      <c r="E115" s="10" t="s">
        <v>415</v>
      </c>
      <c r="F115" s="10" t="s">
        <v>6</v>
      </c>
      <c r="G115" s="10" t="s">
        <v>416</v>
      </c>
      <c r="H115" s="10" t="s">
        <v>286</v>
      </c>
      <c r="I115" s="11" t="s">
        <v>61</v>
      </c>
      <c r="J115" s="11" t="s">
        <v>47</v>
      </c>
      <c r="K115" s="11" t="s">
        <v>48</v>
      </c>
      <c r="L115" s="11" t="s">
        <v>267</v>
      </c>
      <c r="M115" s="24"/>
      <c r="N115" s="24"/>
    </row>
    <row r="116" spans="2:14" s="1" customFormat="1" ht="29" x14ac:dyDescent="0.35">
      <c r="B116" s="10">
        <v>3</v>
      </c>
      <c r="C116" s="10">
        <v>1</v>
      </c>
      <c r="D116" s="10" t="s">
        <v>263</v>
      </c>
      <c r="E116" s="10" t="s">
        <v>417</v>
      </c>
      <c r="F116" s="10" t="s">
        <v>6</v>
      </c>
      <c r="G116" s="10" t="s">
        <v>418</v>
      </c>
      <c r="H116" s="10" t="s">
        <v>286</v>
      </c>
      <c r="I116" s="11" t="s">
        <v>61</v>
      </c>
      <c r="J116" s="11" t="s">
        <v>47</v>
      </c>
      <c r="K116" s="11" t="s">
        <v>48</v>
      </c>
      <c r="L116" s="11" t="s">
        <v>267</v>
      </c>
      <c r="M116" s="24"/>
      <c r="N116" s="24"/>
    </row>
    <row r="117" spans="2:14" s="1" customFormat="1" ht="29" x14ac:dyDescent="0.35">
      <c r="B117" s="10">
        <v>3</v>
      </c>
      <c r="C117" s="10">
        <v>1</v>
      </c>
      <c r="D117" s="10" t="s">
        <v>263</v>
      </c>
      <c r="E117" s="10" t="s">
        <v>419</v>
      </c>
      <c r="F117" s="10" t="s">
        <v>6</v>
      </c>
      <c r="G117" s="10" t="s">
        <v>420</v>
      </c>
      <c r="H117" s="10" t="s">
        <v>286</v>
      </c>
      <c r="I117" s="11" t="s">
        <v>61</v>
      </c>
      <c r="J117" s="11" t="s">
        <v>47</v>
      </c>
      <c r="K117" s="11" t="s">
        <v>48</v>
      </c>
      <c r="L117" s="11" t="s">
        <v>267</v>
      </c>
      <c r="M117" s="24"/>
      <c r="N117" s="24"/>
    </row>
    <row r="118" spans="2:14" s="1" customFormat="1" ht="43.5" x14ac:dyDescent="0.35">
      <c r="B118" s="10">
        <v>3</v>
      </c>
      <c r="C118" s="10">
        <v>1</v>
      </c>
      <c r="D118" s="10" t="s">
        <v>263</v>
      </c>
      <c r="E118" s="10" t="s">
        <v>421</v>
      </c>
      <c r="F118" s="10" t="s">
        <v>6</v>
      </c>
      <c r="G118" s="10" t="s">
        <v>422</v>
      </c>
      <c r="H118" s="10" t="s">
        <v>286</v>
      </c>
      <c r="I118" s="11" t="s">
        <v>61</v>
      </c>
      <c r="J118" s="11" t="s">
        <v>47</v>
      </c>
      <c r="K118" s="11" t="s">
        <v>48</v>
      </c>
      <c r="L118" s="11" t="s">
        <v>267</v>
      </c>
      <c r="M118" s="24"/>
      <c r="N118" s="24"/>
    </row>
    <row r="119" spans="2:14" s="1" customFormat="1" ht="29" x14ac:dyDescent="0.35">
      <c r="B119" s="10">
        <v>3</v>
      </c>
      <c r="C119" s="10">
        <v>1</v>
      </c>
      <c r="D119" s="10" t="s">
        <v>263</v>
      </c>
      <c r="E119" s="10" t="s">
        <v>423</v>
      </c>
      <c r="F119" s="10" t="s">
        <v>6</v>
      </c>
      <c r="G119" s="10" t="s">
        <v>424</v>
      </c>
      <c r="H119" s="10" t="s">
        <v>286</v>
      </c>
      <c r="I119" s="11" t="s">
        <v>61</v>
      </c>
      <c r="J119" s="11" t="s">
        <v>47</v>
      </c>
      <c r="K119" s="11" t="s">
        <v>48</v>
      </c>
      <c r="L119" s="11" t="s">
        <v>267</v>
      </c>
      <c r="M119" s="24"/>
      <c r="N119" s="24"/>
    </row>
    <row r="120" spans="2:14" s="1" customFormat="1" ht="43.5" x14ac:dyDescent="0.35">
      <c r="B120" s="10">
        <v>3</v>
      </c>
      <c r="C120" s="10">
        <v>1</v>
      </c>
      <c r="D120" s="10" t="s">
        <v>263</v>
      </c>
      <c r="E120" s="10" t="s">
        <v>425</v>
      </c>
      <c r="F120" s="10" t="s">
        <v>6</v>
      </c>
      <c r="G120" s="10" t="s">
        <v>426</v>
      </c>
      <c r="H120" s="10" t="s">
        <v>286</v>
      </c>
      <c r="I120" s="11" t="s">
        <v>61</v>
      </c>
      <c r="J120" s="11" t="s">
        <v>47</v>
      </c>
      <c r="K120" s="11" t="s">
        <v>48</v>
      </c>
      <c r="L120" s="11" t="s">
        <v>267</v>
      </c>
      <c r="M120" s="24"/>
      <c r="N120" s="24"/>
    </row>
    <row r="121" spans="2:14" s="1" customFormat="1" ht="29" x14ac:dyDescent="0.35">
      <c r="B121" s="10">
        <v>3</v>
      </c>
      <c r="C121" s="10">
        <v>1</v>
      </c>
      <c r="D121" s="10" t="s">
        <v>263</v>
      </c>
      <c r="E121" s="10" t="s">
        <v>427</v>
      </c>
      <c r="F121" s="10" t="s">
        <v>6</v>
      </c>
      <c r="G121" s="10" t="s">
        <v>428</v>
      </c>
      <c r="H121" s="10" t="s">
        <v>286</v>
      </c>
      <c r="I121" s="11" t="s">
        <v>61</v>
      </c>
      <c r="J121" s="11" t="s">
        <v>47</v>
      </c>
      <c r="K121" s="11" t="s">
        <v>48</v>
      </c>
      <c r="L121" s="11" t="s">
        <v>267</v>
      </c>
      <c r="M121" s="24"/>
      <c r="N121" s="24"/>
    </row>
    <row r="122" spans="2:14" s="1" customFormat="1" ht="29" x14ac:dyDescent="0.35">
      <c r="B122" s="10">
        <v>3</v>
      </c>
      <c r="C122" s="10">
        <v>1</v>
      </c>
      <c r="D122" s="10" t="s">
        <v>263</v>
      </c>
      <c r="E122" s="10" t="s">
        <v>429</v>
      </c>
      <c r="F122" s="10" t="s">
        <v>6</v>
      </c>
      <c r="G122" s="10" t="s">
        <v>430</v>
      </c>
      <c r="H122" s="10" t="s">
        <v>286</v>
      </c>
      <c r="I122" s="11" t="s">
        <v>61</v>
      </c>
      <c r="J122" s="11" t="s">
        <v>47</v>
      </c>
      <c r="K122" s="11" t="s">
        <v>48</v>
      </c>
      <c r="L122" s="11" t="s">
        <v>267</v>
      </c>
      <c r="M122" s="24"/>
      <c r="N122" s="24"/>
    </row>
    <row r="123" spans="2:14" s="1" customFormat="1" ht="29" x14ac:dyDescent="0.35">
      <c r="B123" s="10">
        <v>3</v>
      </c>
      <c r="C123" s="10">
        <v>1</v>
      </c>
      <c r="D123" s="10" t="s">
        <v>263</v>
      </c>
      <c r="E123" s="10" t="s">
        <v>431</v>
      </c>
      <c r="F123" s="10" t="s">
        <v>6</v>
      </c>
      <c r="G123" s="10" t="s">
        <v>432</v>
      </c>
      <c r="H123" s="10" t="s">
        <v>286</v>
      </c>
      <c r="I123" s="11" t="s">
        <v>61</v>
      </c>
      <c r="J123" s="11" t="s">
        <v>47</v>
      </c>
      <c r="K123" s="11" t="s">
        <v>48</v>
      </c>
      <c r="L123" s="11" t="s">
        <v>267</v>
      </c>
      <c r="M123" s="24"/>
      <c r="N123" s="24"/>
    </row>
    <row r="124" spans="2:14" s="1" customFormat="1" ht="29" x14ac:dyDescent="0.35">
      <c r="B124" s="10">
        <v>3</v>
      </c>
      <c r="C124" s="10">
        <v>1</v>
      </c>
      <c r="D124" s="10" t="s">
        <v>263</v>
      </c>
      <c r="E124" s="10" t="s">
        <v>433</v>
      </c>
      <c r="F124" s="10" t="s">
        <v>6</v>
      </c>
      <c r="G124" s="10" t="s">
        <v>434</v>
      </c>
      <c r="H124" s="10" t="s">
        <v>286</v>
      </c>
      <c r="I124" s="11" t="s">
        <v>61</v>
      </c>
      <c r="J124" s="11" t="s">
        <v>47</v>
      </c>
      <c r="K124" s="11" t="s">
        <v>48</v>
      </c>
      <c r="L124" s="11" t="s">
        <v>267</v>
      </c>
      <c r="M124" s="24"/>
      <c r="N124" s="24"/>
    </row>
    <row r="125" spans="2:14" s="1" customFormat="1" ht="29" x14ac:dyDescent="0.35">
      <c r="B125" s="10">
        <v>3</v>
      </c>
      <c r="C125" s="10">
        <v>1</v>
      </c>
      <c r="D125" s="10" t="s">
        <v>263</v>
      </c>
      <c r="E125" s="10" t="s">
        <v>435</v>
      </c>
      <c r="F125" s="10" t="s">
        <v>6</v>
      </c>
      <c r="G125" s="10" t="s">
        <v>436</v>
      </c>
      <c r="H125" s="10" t="s">
        <v>286</v>
      </c>
      <c r="I125" s="11" t="s">
        <v>61</v>
      </c>
      <c r="J125" s="11" t="s">
        <v>47</v>
      </c>
      <c r="K125" s="11" t="s">
        <v>48</v>
      </c>
      <c r="L125" s="11" t="s">
        <v>267</v>
      </c>
      <c r="M125" s="24"/>
      <c r="N125" s="24"/>
    </row>
    <row r="126" spans="2:14" s="1" customFormat="1" ht="43.5" x14ac:dyDescent="0.35">
      <c r="B126" s="10">
        <v>3</v>
      </c>
      <c r="C126" s="10">
        <v>1</v>
      </c>
      <c r="D126" s="10" t="s">
        <v>263</v>
      </c>
      <c r="E126" s="10" t="s">
        <v>437</v>
      </c>
      <c r="F126" s="10" t="s">
        <v>6</v>
      </c>
      <c r="G126" s="10" t="s">
        <v>438</v>
      </c>
      <c r="H126" s="10" t="s">
        <v>286</v>
      </c>
      <c r="I126" s="11" t="s">
        <v>61</v>
      </c>
      <c r="J126" s="11" t="s">
        <v>47</v>
      </c>
      <c r="K126" s="11" t="s">
        <v>48</v>
      </c>
      <c r="L126" s="11" t="s">
        <v>267</v>
      </c>
      <c r="M126" s="24"/>
      <c r="N126" s="24"/>
    </row>
    <row r="127" spans="2:14" s="1" customFormat="1" ht="29" x14ac:dyDescent="0.35">
      <c r="B127" s="10">
        <v>3</v>
      </c>
      <c r="C127" s="10">
        <v>1</v>
      </c>
      <c r="D127" s="10" t="s">
        <v>263</v>
      </c>
      <c r="E127" s="10" t="s">
        <v>439</v>
      </c>
      <c r="F127" s="10" t="s">
        <v>6</v>
      </c>
      <c r="G127" s="10" t="s">
        <v>440</v>
      </c>
      <c r="H127" s="10" t="s">
        <v>286</v>
      </c>
      <c r="I127" s="11" t="s">
        <v>61</v>
      </c>
      <c r="J127" s="11" t="s">
        <v>47</v>
      </c>
      <c r="K127" s="11" t="s">
        <v>48</v>
      </c>
      <c r="L127" s="11" t="s">
        <v>267</v>
      </c>
      <c r="M127" s="24"/>
      <c r="N127" s="24"/>
    </row>
    <row r="128" spans="2:14" s="1" customFormat="1" ht="29" x14ac:dyDescent="0.35">
      <c r="B128" s="10">
        <v>3</v>
      </c>
      <c r="C128" s="10">
        <v>1</v>
      </c>
      <c r="D128" s="10" t="s">
        <v>263</v>
      </c>
      <c r="E128" s="10" t="s">
        <v>441</v>
      </c>
      <c r="F128" s="10" t="s">
        <v>6</v>
      </c>
      <c r="G128" s="10" t="s">
        <v>442</v>
      </c>
      <c r="H128" s="10" t="s">
        <v>286</v>
      </c>
      <c r="I128" s="11" t="s">
        <v>61</v>
      </c>
      <c r="J128" s="11" t="s">
        <v>47</v>
      </c>
      <c r="K128" s="11" t="s">
        <v>48</v>
      </c>
      <c r="L128" s="11" t="s">
        <v>267</v>
      </c>
      <c r="M128" s="24"/>
      <c r="N128" s="24"/>
    </row>
    <row r="129" spans="2:14" s="1" customFormat="1" ht="29" x14ac:dyDescent="0.35">
      <c r="B129" s="10">
        <v>3</v>
      </c>
      <c r="C129" s="10">
        <v>1</v>
      </c>
      <c r="D129" s="10" t="s">
        <v>263</v>
      </c>
      <c r="E129" s="10" t="s">
        <v>443</v>
      </c>
      <c r="F129" s="10" t="s">
        <v>6</v>
      </c>
      <c r="G129" s="10" t="s">
        <v>444</v>
      </c>
      <c r="H129" s="10" t="s">
        <v>286</v>
      </c>
      <c r="I129" s="11" t="s">
        <v>61</v>
      </c>
      <c r="J129" s="11" t="s">
        <v>47</v>
      </c>
      <c r="K129" s="11" t="s">
        <v>48</v>
      </c>
      <c r="L129" s="11" t="s">
        <v>267</v>
      </c>
      <c r="M129" s="24"/>
      <c r="N129" s="24"/>
    </row>
    <row r="130" spans="2:14" s="1" customFormat="1" ht="29" x14ac:dyDescent="0.35">
      <c r="B130" s="10">
        <v>3</v>
      </c>
      <c r="C130" s="10">
        <v>1</v>
      </c>
      <c r="D130" s="10" t="s">
        <v>263</v>
      </c>
      <c r="E130" s="10" t="s">
        <v>445</v>
      </c>
      <c r="F130" s="10" t="s">
        <v>6</v>
      </c>
      <c r="G130" s="10" t="s">
        <v>446</v>
      </c>
      <c r="H130" s="10" t="s">
        <v>286</v>
      </c>
      <c r="I130" s="11" t="s">
        <v>61</v>
      </c>
      <c r="J130" s="11" t="s">
        <v>47</v>
      </c>
      <c r="K130" s="11" t="s">
        <v>48</v>
      </c>
      <c r="L130" s="11" t="s">
        <v>267</v>
      </c>
      <c r="M130" s="24"/>
      <c r="N130" s="24"/>
    </row>
    <row r="131" spans="2:14" s="1" customFormat="1" ht="43.5" x14ac:dyDescent="0.35">
      <c r="B131" s="10">
        <v>3</v>
      </c>
      <c r="C131" s="10">
        <v>1</v>
      </c>
      <c r="D131" s="10" t="s">
        <v>263</v>
      </c>
      <c r="E131" s="10" t="s">
        <v>447</v>
      </c>
      <c r="F131" s="10" t="s">
        <v>6</v>
      </c>
      <c r="G131" s="10" t="s">
        <v>448</v>
      </c>
      <c r="H131" s="10" t="s">
        <v>286</v>
      </c>
      <c r="I131" s="11" t="s">
        <v>61</v>
      </c>
      <c r="J131" s="11" t="s">
        <v>47</v>
      </c>
      <c r="K131" s="11" t="s">
        <v>48</v>
      </c>
      <c r="L131" s="11" t="s">
        <v>267</v>
      </c>
      <c r="M131" s="24"/>
      <c r="N131" s="24"/>
    </row>
    <row r="132" spans="2:14" s="1" customFormat="1" ht="29" x14ac:dyDescent="0.35">
      <c r="B132" s="10">
        <v>3</v>
      </c>
      <c r="C132" s="10">
        <v>1</v>
      </c>
      <c r="D132" s="10" t="s">
        <v>263</v>
      </c>
      <c r="E132" s="10" t="s">
        <v>449</v>
      </c>
      <c r="F132" s="10" t="s">
        <v>6</v>
      </c>
      <c r="G132" s="10" t="s">
        <v>450</v>
      </c>
      <c r="H132" s="10" t="s">
        <v>286</v>
      </c>
      <c r="I132" s="11" t="s">
        <v>61</v>
      </c>
      <c r="J132" s="11" t="s">
        <v>47</v>
      </c>
      <c r="K132" s="11" t="s">
        <v>48</v>
      </c>
      <c r="L132" s="11" t="s">
        <v>267</v>
      </c>
      <c r="M132" s="24"/>
      <c r="N132" s="24"/>
    </row>
    <row r="133" spans="2:14" s="1" customFormat="1" ht="43.5" x14ac:dyDescent="0.35">
      <c r="B133" s="10">
        <v>3</v>
      </c>
      <c r="C133" s="10">
        <v>1</v>
      </c>
      <c r="D133" s="10" t="s">
        <v>263</v>
      </c>
      <c r="E133" s="10" t="s">
        <v>451</v>
      </c>
      <c r="F133" s="10" t="s">
        <v>6</v>
      </c>
      <c r="G133" s="10" t="s">
        <v>452</v>
      </c>
      <c r="H133" s="10" t="s">
        <v>286</v>
      </c>
      <c r="I133" s="11" t="s">
        <v>61</v>
      </c>
      <c r="J133" s="11" t="s">
        <v>47</v>
      </c>
      <c r="K133" s="11" t="s">
        <v>48</v>
      </c>
      <c r="L133" s="11" t="s">
        <v>267</v>
      </c>
      <c r="M133" s="24"/>
      <c r="N133" s="24"/>
    </row>
    <row r="134" spans="2:14" s="1" customFormat="1" ht="43.5" x14ac:dyDescent="0.35">
      <c r="B134" s="10">
        <v>3</v>
      </c>
      <c r="C134" s="10">
        <v>1</v>
      </c>
      <c r="D134" s="10" t="s">
        <v>263</v>
      </c>
      <c r="E134" s="10" t="s">
        <v>453</v>
      </c>
      <c r="F134" s="10" t="s">
        <v>6</v>
      </c>
      <c r="G134" s="10" t="s">
        <v>454</v>
      </c>
      <c r="H134" s="10" t="s">
        <v>286</v>
      </c>
      <c r="I134" s="11" t="s">
        <v>61</v>
      </c>
      <c r="J134" s="11" t="s">
        <v>47</v>
      </c>
      <c r="K134" s="11" t="s">
        <v>48</v>
      </c>
      <c r="L134" s="11" t="s">
        <v>267</v>
      </c>
      <c r="M134" s="24"/>
      <c r="N134" s="24"/>
    </row>
    <row r="135" spans="2:14" s="1" customFormat="1" x14ac:dyDescent="0.35">
      <c r="B135" s="10">
        <v>3</v>
      </c>
      <c r="C135" s="10">
        <v>2</v>
      </c>
      <c r="D135" s="10" t="s">
        <v>8</v>
      </c>
      <c r="E135" s="10" t="s">
        <v>455</v>
      </c>
      <c r="F135" s="10" t="s">
        <v>8</v>
      </c>
      <c r="G135" s="10" t="s">
        <v>456</v>
      </c>
      <c r="H135" s="10" t="s">
        <v>457</v>
      </c>
      <c r="I135" s="11" t="s">
        <v>61</v>
      </c>
      <c r="J135" s="11" t="s">
        <v>47</v>
      </c>
      <c r="K135" s="11" t="s">
        <v>48</v>
      </c>
      <c r="L135" s="11" t="s">
        <v>267</v>
      </c>
      <c r="M135" s="24"/>
      <c r="N135" s="24"/>
    </row>
    <row r="136" spans="2:14" s="1" customFormat="1" x14ac:dyDescent="0.35">
      <c r="B136" s="10">
        <v>3</v>
      </c>
      <c r="C136" s="10">
        <v>2</v>
      </c>
      <c r="D136" s="10" t="s">
        <v>8</v>
      </c>
      <c r="E136" s="10" t="s">
        <v>458</v>
      </c>
      <c r="F136" s="10" t="s">
        <v>8</v>
      </c>
      <c r="G136" s="10" t="s">
        <v>459</v>
      </c>
      <c r="H136" s="10" t="s">
        <v>460</v>
      </c>
      <c r="I136" s="11" t="s">
        <v>61</v>
      </c>
      <c r="J136" s="11" t="s">
        <v>47</v>
      </c>
      <c r="K136" s="11" t="s">
        <v>139</v>
      </c>
      <c r="L136" s="11" t="s">
        <v>267</v>
      </c>
      <c r="M136" s="24"/>
      <c r="N136" s="24"/>
    </row>
    <row r="137" spans="2:14" s="1" customFormat="1" x14ac:dyDescent="0.35">
      <c r="B137" s="10">
        <v>3</v>
      </c>
      <c r="C137" s="10">
        <v>2</v>
      </c>
      <c r="D137" s="10" t="s">
        <v>8</v>
      </c>
      <c r="E137" s="10" t="s">
        <v>458</v>
      </c>
      <c r="F137" s="10" t="s">
        <v>8</v>
      </c>
      <c r="G137" s="10" t="s">
        <v>459</v>
      </c>
      <c r="H137" s="10" t="s">
        <v>461</v>
      </c>
      <c r="I137" s="11" t="s">
        <v>61</v>
      </c>
      <c r="J137" s="11" t="s">
        <v>47</v>
      </c>
      <c r="K137" s="11" t="s">
        <v>139</v>
      </c>
      <c r="L137" s="11" t="s">
        <v>267</v>
      </c>
      <c r="M137" s="24"/>
      <c r="N137" s="24"/>
    </row>
    <row r="138" spans="2:14" s="1" customFormat="1" x14ac:dyDescent="0.35">
      <c r="B138" s="10">
        <v>3</v>
      </c>
      <c r="C138" s="10">
        <v>2</v>
      </c>
      <c r="D138" s="10" t="s">
        <v>8</v>
      </c>
      <c r="E138" s="10" t="s">
        <v>458</v>
      </c>
      <c r="F138" s="10" t="s">
        <v>8</v>
      </c>
      <c r="G138" s="10" t="s">
        <v>459</v>
      </c>
      <c r="H138" s="10" t="s">
        <v>462</v>
      </c>
      <c r="I138" s="11" t="s">
        <v>61</v>
      </c>
      <c r="J138" s="11" t="s">
        <v>47</v>
      </c>
      <c r="K138" s="11" t="s">
        <v>139</v>
      </c>
      <c r="L138" s="11" t="s">
        <v>267</v>
      </c>
      <c r="M138" s="24"/>
      <c r="N138" s="24"/>
    </row>
    <row r="139" spans="2:14" s="1" customFormat="1" x14ac:dyDescent="0.35">
      <c r="B139" s="10">
        <v>3</v>
      </c>
      <c r="C139" s="10">
        <v>2</v>
      </c>
      <c r="D139" s="10" t="s">
        <v>8</v>
      </c>
      <c r="E139" s="10" t="s">
        <v>458</v>
      </c>
      <c r="F139" s="10" t="s">
        <v>8</v>
      </c>
      <c r="G139" s="10" t="s">
        <v>459</v>
      </c>
      <c r="H139" s="10" t="s">
        <v>463</v>
      </c>
      <c r="I139" s="11" t="s">
        <v>61</v>
      </c>
      <c r="J139" s="11" t="s">
        <v>47</v>
      </c>
      <c r="K139" s="11" t="s">
        <v>139</v>
      </c>
      <c r="L139" s="11" t="s">
        <v>267</v>
      </c>
      <c r="M139" s="24"/>
      <c r="N139" s="24"/>
    </row>
    <row r="140" spans="2:14" s="1" customFormat="1" ht="29" x14ac:dyDescent="0.35">
      <c r="B140" s="10">
        <v>3</v>
      </c>
      <c r="C140" s="10">
        <v>2</v>
      </c>
      <c r="D140" s="10" t="s">
        <v>8</v>
      </c>
      <c r="E140" s="10" t="s">
        <v>458</v>
      </c>
      <c r="F140" s="10" t="s">
        <v>8</v>
      </c>
      <c r="G140" s="10" t="s">
        <v>459</v>
      </c>
      <c r="H140" s="10" t="s">
        <v>464</v>
      </c>
      <c r="I140" s="11" t="s">
        <v>61</v>
      </c>
      <c r="J140" s="11" t="s">
        <v>47</v>
      </c>
      <c r="K140" s="11" t="s">
        <v>139</v>
      </c>
      <c r="L140" s="11" t="s">
        <v>267</v>
      </c>
      <c r="M140" s="24"/>
      <c r="N140" s="24"/>
    </row>
    <row r="141" spans="2:14" s="1" customFormat="1" x14ac:dyDescent="0.35">
      <c r="B141" s="10">
        <v>3</v>
      </c>
      <c r="C141" s="10">
        <v>2</v>
      </c>
      <c r="D141" s="10" t="s">
        <v>8</v>
      </c>
      <c r="E141" s="10" t="s">
        <v>458</v>
      </c>
      <c r="F141" s="10" t="s">
        <v>8</v>
      </c>
      <c r="G141" s="10" t="s">
        <v>459</v>
      </c>
      <c r="H141" s="10" t="s">
        <v>465</v>
      </c>
      <c r="I141" s="11" t="s">
        <v>61</v>
      </c>
      <c r="J141" s="11" t="s">
        <v>47</v>
      </c>
      <c r="K141" s="11" t="s">
        <v>139</v>
      </c>
      <c r="L141" s="11" t="s">
        <v>267</v>
      </c>
      <c r="M141" s="24"/>
      <c r="N141" s="24"/>
    </row>
    <row r="142" spans="2:14" s="1" customFormat="1" x14ac:dyDescent="0.35">
      <c r="B142" s="10">
        <v>3</v>
      </c>
      <c r="C142" s="10">
        <v>2</v>
      </c>
      <c r="D142" s="10" t="s">
        <v>8</v>
      </c>
      <c r="E142" s="10" t="s">
        <v>458</v>
      </c>
      <c r="F142" s="10" t="s">
        <v>8</v>
      </c>
      <c r="G142" s="10" t="s">
        <v>459</v>
      </c>
      <c r="H142" s="10" t="s">
        <v>466</v>
      </c>
      <c r="I142" s="11" t="s">
        <v>61</v>
      </c>
      <c r="J142" s="11" t="s">
        <v>47</v>
      </c>
      <c r="K142" s="11" t="s">
        <v>139</v>
      </c>
      <c r="L142" s="11" t="s">
        <v>267</v>
      </c>
      <c r="M142" s="24"/>
      <c r="N142" s="24"/>
    </row>
    <row r="143" spans="2:14" s="1" customFormat="1" x14ac:dyDescent="0.35">
      <c r="B143" s="10">
        <v>3</v>
      </c>
      <c r="C143" s="10">
        <v>2</v>
      </c>
      <c r="D143" s="10" t="s">
        <v>8</v>
      </c>
      <c r="E143" s="10" t="s">
        <v>458</v>
      </c>
      <c r="F143" s="10" t="s">
        <v>8</v>
      </c>
      <c r="G143" s="10" t="s">
        <v>459</v>
      </c>
      <c r="H143" s="10" t="s">
        <v>467</v>
      </c>
      <c r="I143" s="11" t="s">
        <v>61</v>
      </c>
      <c r="J143" s="11" t="s">
        <v>47</v>
      </c>
      <c r="K143" s="11" t="s">
        <v>139</v>
      </c>
      <c r="L143" s="11" t="s">
        <v>267</v>
      </c>
      <c r="M143" s="24"/>
      <c r="N143" s="24"/>
    </row>
    <row r="144" spans="2:14" s="1" customFormat="1" ht="29" x14ac:dyDescent="0.35">
      <c r="B144" s="10">
        <v>3</v>
      </c>
      <c r="C144" s="10">
        <v>2</v>
      </c>
      <c r="D144" s="10" t="s">
        <v>8</v>
      </c>
      <c r="E144" s="10" t="s">
        <v>458</v>
      </c>
      <c r="F144" s="10" t="s">
        <v>8</v>
      </c>
      <c r="G144" s="10" t="s">
        <v>459</v>
      </c>
      <c r="H144" s="10" t="s">
        <v>468</v>
      </c>
      <c r="I144" s="11" t="s">
        <v>61</v>
      </c>
      <c r="J144" s="11" t="s">
        <v>47</v>
      </c>
      <c r="K144" s="11" t="s">
        <v>139</v>
      </c>
      <c r="L144" s="11" t="s">
        <v>267</v>
      </c>
      <c r="M144" s="24"/>
      <c r="N144" s="24"/>
    </row>
    <row r="145" spans="2:14" s="1" customFormat="1" ht="29" x14ac:dyDescent="0.35">
      <c r="B145" s="10">
        <v>3</v>
      </c>
      <c r="C145" s="10">
        <v>2</v>
      </c>
      <c r="D145" s="10" t="s">
        <v>8</v>
      </c>
      <c r="E145" s="10" t="s">
        <v>469</v>
      </c>
      <c r="F145" s="10" t="s">
        <v>8</v>
      </c>
      <c r="G145" s="10" t="s">
        <v>470</v>
      </c>
      <c r="H145" s="10" t="s">
        <v>468</v>
      </c>
      <c r="I145" s="11" t="s">
        <v>61</v>
      </c>
      <c r="J145" s="11" t="s">
        <v>47</v>
      </c>
      <c r="K145" s="11" t="s">
        <v>139</v>
      </c>
      <c r="L145" s="11" t="s">
        <v>267</v>
      </c>
      <c r="M145" s="24"/>
      <c r="N145" s="24"/>
    </row>
    <row r="146" spans="2:14" s="1" customFormat="1" x14ac:dyDescent="0.35">
      <c r="B146" s="10">
        <v>3</v>
      </c>
      <c r="C146" s="10">
        <v>2</v>
      </c>
      <c r="D146" s="10" t="s">
        <v>8</v>
      </c>
      <c r="E146" s="10" t="s">
        <v>471</v>
      </c>
      <c r="F146" s="10" t="s">
        <v>8</v>
      </c>
      <c r="G146" s="10" t="s">
        <v>472</v>
      </c>
      <c r="H146" s="10" t="s">
        <v>457</v>
      </c>
      <c r="I146" s="11" t="s">
        <v>61</v>
      </c>
      <c r="J146" s="11" t="s">
        <v>47</v>
      </c>
      <c r="K146" s="11" t="s">
        <v>48</v>
      </c>
      <c r="L146" s="11" t="s">
        <v>267</v>
      </c>
      <c r="M146" s="24"/>
      <c r="N146" s="24"/>
    </row>
    <row r="147" spans="2:14" s="1" customFormat="1" ht="29" x14ac:dyDescent="0.35">
      <c r="B147" s="10">
        <v>3</v>
      </c>
      <c r="C147" s="10">
        <v>3</v>
      </c>
      <c r="D147" s="10" t="s">
        <v>473</v>
      </c>
      <c r="E147" s="10" t="s">
        <v>474</v>
      </c>
      <c r="F147" s="10" t="s">
        <v>17</v>
      </c>
      <c r="G147" s="10" t="s">
        <v>475</v>
      </c>
      <c r="H147" s="10" t="s">
        <v>457</v>
      </c>
      <c r="I147" s="11" t="s">
        <v>61</v>
      </c>
      <c r="J147" s="11" t="s">
        <v>47</v>
      </c>
      <c r="K147" s="11" t="s">
        <v>48</v>
      </c>
      <c r="L147" s="11" t="s">
        <v>267</v>
      </c>
      <c r="M147" s="24"/>
      <c r="N147" s="24"/>
    </row>
    <row r="148" spans="2:14" s="1" customFormat="1" ht="29" x14ac:dyDescent="0.35">
      <c r="B148" s="10">
        <v>3</v>
      </c>
      <c r="C148" s="10">
        <v>3</v>
      </c>
      <c r="D148" s="10" t="s">
        <v>473</v>
      </c>
      <c r="E148" s="10" t="s">
        <v>476</v>
      </c>
      <c r="F148" s="10" t="s">
        <v>17</v>
      </c>
      <c r="G148" s="10" t="s">
        <v>14</v>
      </c>
      <c r="H148" s="10" t="s">
        <v>457</v>
      </c>
      <c r="I148" s="11" t="s">
        <v>61</v>
      </c>
      <c r="J148" s="11" t="s">
        <v>47</v>
      </c>
      <c r="K148" s="11" t="s">
        <v>48</v>
      </c>
      <c r="L148" s="11" t="s">
        <v>267</v>
      </c>
      <c r="M148" s="24"/>
      <c r="N148" s="24"/>
    </row>
    <row r="149" spans="2:14" s="1" customFormat="1" ht="29" x14ac:dyDescent="0.35">
      <c r="B149" s="10">
        <v>3</v>
      </c>
      <c r="C149" s="10">
        <v>3</v>
      </c>
      <c r="D149" s="10" t="s">
        <v>473</v>
      </c>
      <c r="E149" s="10" t="s">
        <v>477</v>
      </c>
      <c r="F149" s="10" t="s">
        <v>17</v>
      </c>
      <c r="G149" s="10" t="s">
        <v>478</v>
      </c>
      <c r="H149" s="10" t="s">
        <v>457</v>
      </c>
      <c r="I149" s="11" t="s">
        <v>61</v>
      </c>
      <c r="J149" s="11" t="s">
        <v>47</v>
      </c>
      <c r="K149" s="11" t="s">
        <v>48</v>
      </c>
      <c r="L149" s="11" t="s">
        <v>267</v>
      </c>
      <c r="M149" s="24"/>
      <c r="N149" s="24"/>
    </row>
    <row r="150" spans="2:14" s="1" customFormat="1" ht="29" x14ac:dyDescent="0.35">
      <c r="B150" s="10">
        <v>3</v>
      </c>
      <c r="C150" s="10">
        <v>3</v>
      </c>
      <c r="D150" s="10" t="s">
        <v>473</v>
      </c>
      <c r="E150" s="10" t="s">
        <v>479</v>
      </c>
      <c r="F150" s="10" t="s">
        <v>17</v>
      </c>
      <c r="G150" s="10" t="s">
        <v>480</v>
      </c>
      <c r="H150" s="10" t="s">
        <v>457</v>
      </c>
      <c r="I150" s="11" t="s">
        <v>61</v>
      </c>
      <c r="J150" s="11" t="s">
        <v>47</v>
      </c>
      <c r="K150" s="11" t="s">
        <v>48</v>
      </c>
      <c r="L150" s="11" t="s">
        <v>267</v>
      </c>
      <c r="M150" s="24"/>
      <c r="N150" s="24"/>
    </row>
    <row r="151" spans="2:14" s="1" customFormat="1" ht="43.5" x14ac:dyDescent="0.35">
      <c r="B151" s="10">
        <v>3</v>
      </c>
      <c r="C151" s="10">
        <v>4</v>
      </c>
      <c r="D151" s="10" t="s">
        <v>481</v>
      </c>
      <c r="E151" s="10" t="s">
        <v>482</v>
      </c>
      <c r="F151" s="10" t="s">
        <v>7</v>
      </c>
      <c r="G151" s="10" t="s">
        <v>483</v>
      </c>
      <c r="H151" s="10" t="s">
        <v>164</v>
      </c>
      <c r="I151" s="11" t="s">
        <v>123</v>
      </c>
      <c r="J151" s="11" t="s">
        <v>47</v>
      </c>
      <c r="K151" s="11" t="s">
        <v>48</v>
      </c>
      <c r="L151" s="11" t="s">
        <v>267</v>
      </c>
      <c r="M151" s="24"/>
      <c r="N151" s="24"/>
    </row>
    <row r="152" spans="2:14" s="1" customFormat="1" ht="43.5" x14ac:dyDescent="0.35">
      <c r="B152" s="10">
        <v>3</v>
      </c>
      <c r="C152" s="10">
        <v>4</v>
      </c>
      <c r="D152" s="10" t="s">
        <v>481</v>
      </c>
      <c r="E152" s="10" t="s">
        <v>482</v>
      </c>
      <c r="F152" s="10" t="s">
        <v>7</v>
      </c>
      <c r="G152" s="10" t="s">
        <v>483</v>
      </c>
      <c r="H152" s="10" t="s">
        <v>161</v>
      </c>
      <c r="I152" s="11" t="s">
        <v>141</v>
      </c>
      <c r="J152" s="11" t="s">
        <v>142</v>
      </c>
      <c r="K152" s="11" t="s">
        <v>48</v>
      </c>
      <c r="L152" s="11" t="s">
        <v>267</v>
      </c>
      <c r="M152" s="24"/>
      <c r="N152" s="24"/>
    </row>
    <row r="153" spans="2:14" s="1" customFormat="1" ht="43.5" x14ac:dyDescent="0.35">
      <c r="B153" s="10">
        <v>3</v>
      </c>
      <c r="C153" s="10">
        <v>4</v>
      </c>
      <c r="D153" s="10" t="s">
        <v>481</v>
      </c>
      <c r="E153" s="10" t="s">
        <v>484</v>
      </c>
      <c r="F153" s="10" t="s">
        <v>7</v>
      </c>
      <c r="G153" s="10" t="s">
        <v>485</v>
      </c>
      <c r="H153" s="10" t="s">
        <v>156</v>
      </c>
      <c r="I153" s="11" t="s">
        <v>46</v>
      </c>
      <c r="J153" s="11" t="s">
        <v>47</v>
      </c>
      <c r="K153" s="11" t="s">
        <v>48</v>
      </c>
      <c r="L153" s="11" t="s">
        <v>267</v>
      </c>
      <c r="M153" s="24"/>
      <c r="N153" s="24"/>
    </row>
    <row r="154" spans="2:14" s="1" customFormat="1" ht="43.5" x14ac:dyDescent="0.35">
      <c r="B154" s="10">
        <v>3</v>
      </c>
      <c r="C154" s="10">
        <v>4</v>
      </c>
      <c r="D154" s="10" t="s">
        <v>481</v>
      </c>
      <c r="E154" s="10" t="s">
        <v>484</v>
      </c>
      <c r="F154" s="10" t="s">
        <v>7</v>
      </c>
      <c r="G154" s="10" t="s">
        <v>485</v>
      </c>
      <c r="H154" s="10" t="s">
        <v>486</v>
      </c>
      <c r="I154" s="11" t="s">
        <v>141</v>
      </c>
      <c r="J154" s="11" t="s">
        <v>142</v>
      </c>
      <c r="K154" s="11" t="s">
        <v>139</v>
      </c>
      <c r="L154" s="11" t="s">
        <v>267</v>
      </c>
      <c r="M154" s="24"/>
      <c r="N154" s="24"/>
    </row>
    <row r="155" spans="2:14" s="1" customFormat="1" ht="43.5" x14ac:dyDescent="0.35">
      <c r="B155" s="10">
        <v>3</v>
      </c>
      <c r="C155" s="10">
        <v>4</v>
      </c>
      <c r="D155" s="10" t="s">
        <v>481</v>
      </c>
      <c r="E155" s="10" t="s">
        <v>487</v>
      </c>
      <c r="F155" s="10" t="s">
        <v>7</v>
      </c>
      <c r="G155" s="10" t="s">
        <v>488</v>
      </c>
      <c r="H155" s="10" t="s">
        <v>138</v>
      </c>
      <c r="I155" s="11" t="s">
        <v>46</v>
      </c>
      <c r="J155" s="11" t="s">
        <v>47</v>
      </c>
      <c r="K155" s="11" t="s">
        <v>48</v>
      </c>
      <c r="L155" s="11" t="s">
        <v>267</v>
      </c>
      <c r="M155" s="24"/>
      <c r="N155" s="24"/>
    </row>
    <row r="156" spans="2:14" s="1" customFormat="1" ht="43.5" x14ac:dyDescent="0.35">
      <c r="B156" s="10">
        <v>3</v>
      </c>
      <c r="C156" s="10">
        <v>4</v>
      </c>
      <c r="D156" s="10" t="s">
        <v>481</v>
      </c>
      <c r="E156" s="10" t="s">
        <v>487</v>
      </c>
      <c r="F156" s="10" t="s">
        <v>7</v>
      </c>
      <c r="G156" s="10" t="s">
        <v>488</v>
      </c>
      <c r="H156" s="10" t="s">
        <v>140</v>
      </c>
      <c r="I156" s="11" t="s">
        <v>141</v>
      </c>
      <c r="J156" s="11" t="s">
        <v>142</v>
      </c>
      <c r="K156" s="11" t="s">
        <v>139</v>
      </c>
      <c r="L156" s="11" t="s">
        <v>267</v>
      </c>
      <c r="M156" s="24"/>
      <c r="N156" s="24"/>
    </row>
    <row r="157" spans="2:14" s="1" customFormat="1" ht="43.5" x14ac:dyDescent="0.35">
      <c r="B157" s="10">
        <v>3</v>
      </c>
      <c r="C157" s="10">
        <v>4</v>
      </c>
      <c r="D157" s="10" t="s">
        <v>481</v>
      </c>
      <c r="E157" s="10" t="s">
        <v>487</v>
      </c>
      <c r="F157" s="10" t="s">
        <v>7</v>
      </c>
      <c r="G157" s="10" t="s">
        <v>488</v>
      </c>
      <c r="H157" s="10" t="s">
        <v>143</v>
      </c>
      <c r="I157" s="11" t="s">
        <v>141</v>
      </c>
      <c r="J157" s="11" t="s">
        <v>142</v>
      </c>
      <c r="K157" s="11" t="s">
        <v>139</v>
      </c>
      <c r="L157" s="11" t="s">
        <v>267</v>
      </c>
      <c r="M157" s="24"/>
      <c r="N157" s="24"/>
    </row>
    <row r="158" spans="2:14" s="1" customFormat="1" ht="43.5" x14ac:dyDescent="0.35">
      <c r="B158" s="10">
        <v>3</v>
      </c>
      <c r="C158" s="10">
        <v>4</v>
      </c>
      <c r="D158" s="10" t="s">
        <v>481</v>
      </c>
      <c r="E158" s="10" t="s">
        <v>487</v>
      </c>
      <c r="F158" s="10" t="s">
        <v>7</v>
      </c>
      <c r="G158" s="10" t="s">
        <v>488</v>
      </c>
      <c r="H158" s="10" t="s">
        <v>126</v>
      </c>
      <c r="I158" s="11" t="s">
        <v>46</v>
      </c>
      <c r="J158" s="11" t="s">
        <v>47</v>
      </c>
      <c r="K158" s="11" t="s">
        <v>48</v>
      </c>
      <c r="L158" s="11" t="s">
        <v>267</v>
      </c>
      <c r="M158" s="24"/>
      <c r="N158" s="24"/>
    </row>
    <row r="159" spans="2:14" s="1" customFormat="1" ht="43.5" x14ac:dyDescent="0.35">
      <c r="B159" s="10">
        <v>3</v>
      </c>
      <c r="C159" s="10">
        <v>4</v>
      </c>
      <c r="D159" s="10" t="s">
        <v>481</v>
      </c>
      <c r="E159" s="10" t="s">
        <v>487</v>
      </c>
      <c r="F159" s="10" t="s">
        <v>7</v>
      </c>
      <c r="G159" s="10" t="s">
        <v>488</v>
      </c>
      <c r="H159" s="10" t="s">
        <v>127</v>
      </c>
      <c r="I159" s="11" t="s">
        <v>141</v>
      </c>
      <c r="J159" s="11" t="s">
        <v>142</v>
      </c>
      <c r="K159" s="11" t="s">
        <v>48</v>
      </c>
      <c r="L159" s="11" t="s">
        <v>267</v>
      </c>
      <c r="M159" s="24"/>
      <c r="N159" s="24"/>
    </row>
    <row r="160" spans="2:14" s="1" customFormat="1" ht="43.5" x14ac:dyDescent="0.35">
      <c r="B160" s="10">
        <v>3</v>
      </c>
      <c r="C160" s="10">
        <v>4</v>
      </c>
      <c r="D160" s="10" t="s">
        <v>481</v>
      </c>
      <c r="E160" s="10" t="s">
        <v>487</v>
      </c>
      <c r="F160" s="10" t="s">
        <v>7</v>
      </c>
      <c r="G160" s="10" t="s">
        <v>488</v>
      </c>
      <c r="H160" s="10" t="s">
        <v>128</v>
      </c>
      <c r="I160" s="11" t="s">
        <v>46</v>
      </c>
      <c r="J160" s="11" t="s">
        <v>47</v>
      </c>
      <c r="K160" s="11" t="s">
        <v>48</v>
      </c>
      <c r="L160" s="11" t="s">
        <v>267</v>
      </c>
      <c r="M160" s="24"/>
      <c r="N160" s="24"/>
    </row>
    <row r="161" spans="2:14" s="1" customFormat="1" ht="43.5" x14ac:dyDescent="0.35">
      <c r="B161" s="10">
        <v>3</v>
      </c>
      <c r="C161" s="10">
        <v>4</v>
      </c>
      <c r="D161" s="10" t="s">
        <v>481</v>
      </c>
      <c r="E161" s="10" t="s">
        <v>487</v>
      </c>
      <c r="F161" s="10" t="s">
        <v>7</v>
      </c>
      <c r="G161" s="10" t="s">
        <v>488</v>
      </c>
      <c r="H161" s="10" t="s">
        <v>129</v>
      </c>
      <c r="I161" s="11" t="s">
        <v>46</v>
      </c>
      <c r="J161" s="11" t="s">
        <v>47</v>
      </c>
      <c r="K161" s="11" t="s">
        <v>48</v>
      </c>
      <c r="L161" s="11" t="s">
        <v>267</v>
      </c>
      <c r="M161" s="24"/>
      <c r="N161" s="24"/>
    </row>
    <row r="162" spans="2:14" s="1" customFormat="1" ht="43.5" x14ac:dyDescent="0.35">
      <c r="B162" s="10">
        <v>3</v>
      </c>
      <c r="C162" s="10">
        <v>4</v>
      </c>
      <c r="D162" s="10" t="s">
        <v>481</v>
      </c>
      <c r="E162" s="10" t="s">
        <v>487</v>
      </c>
      <c r="F162" s="10" t="s">
        <v>7</v>
      </c>
      <c r="G162" s="10" t="s">
        <v>488</v>
      </c>
      <c r="H162" s="10" t="s">
        <v>130</v>
      </c>
      <c r="I162" s="11" t="s">
        <v>46</v>
      </c>
      <c r="J162" s="11" t="s">
        <v>47</v>
      </c>
      <c r="K162" s="11" t="s">
        <v>48</v>
      </c>
      <c r="L162" s="11" t="s">
        <v>267</v>
      </c>
      <c r="M162" s="24"/>
      <c r="N162" s="24"/>
    </row>
    <row r="163" spans="2:14" s="1" customFormat="1" ht="43.5" x14ac:dyDescent="0.35">
      <c r="B163" s="10">
        <v>3</v>
      </c>
      <c r="C163" s="10">
        <v>4</v>
      </c>
      <c r="D163" s="10" t="s">
        <v>481</v>
      </c>
      <c r="E163" s="10" t="s">
        <v>487</v>
      </c>
      <c r="F163" s="10" t="s">
        <v>7</v>
      </c>
      <c r="G163" s="10" t="s">
        <v>488</v>
      </c>
      <c r="H163" s="10" t="s">
        <v>131</v>
      </c>
      <c r="I163" s="11" t="s">
        <v>46</v>
      </c>
      <c r="J163" s="11" t="s">
        <v>47</v>
      </c>
      <c r="K163" s="11" t="s">
        <v>48</v>
      </c>
      <c r="L163" s="11" t="s">
        <v>267</v>
      </c>
      <c r="M163" s="24"/>
      <c r="N163" s="24"/>
    </row>
    <row r="164" spans="2:14" s="1" customFormat="1" ht="43.5" x14ac:dyDescent="0.35">
      <c r="B164" s="10">
        <v>3</v>
      </c>
      <c r="C164" s="10">
        <v>4</v>
      </c>
      <c r="D164" s="10" t="s">
        <v>481</v>
      </c>
      <c r="E164" s="10" t="s">
        <v>489</v>
      </c>
      <c r="F164" s="10" t="s">
        <v>7</v>
      </c>
      <c r="G164" s="10" t="s">
        <v>490</v>
      </c>
      <c r="H164" s="10" t="s">
        <v>160</v>
      </c>
      <c r="I164" s="11" t="s">
        <v>46</v>
      </c>
      <c r="J164" s="11" t="s">
        <v>47</v>
      </c>
      <c r="K164" s="11" t="s">
        <v>48</v>
      </c>
      <c r="L164" s="11" t="s">
        <v>267</v>
      </c>
      <c r="M164" s="24"/>
      <c r="N164" s="24"/>
    </row>
    <row r="165" spans="2:14" s="1" customFormat="1" ht="43.5" x14ac:dyDescent="0.35">
      <c r="B165" s="10">
        <v>3</v>
      </c>
      <c r="C165" s="10">
        <v>4</v>
      </c>
      <c r="D165" s="10" t="s">
        <v>481</v>
      </c>
      <c r="E165" s="10" t="s">
        <v>489</v>
      </c>
      <c r="F165" s="10" t="s">
        <v>7</v>
      </c>
      <c r="G165" s="10" t="s">
        <v>490</v>
      </c>
      <c r="H165" s="10" t="s">
        <v>161</v>
      </c>
      <c r="I165" s="11" t="s">
        <v>61</v>
      </c>
      <c r="J165" s="11" t="s">
        <v>47</v>
      </c>
      <c r="K165" s="11" t="s">
        <v>48</v>
      </c>
      <c r="L165" s="11" t="s">
        <v>267</v>
      </c>
      <c r="M165" s="24"/>
      <c r="N165" s="24"/>
    </row>
    <row r="166" spans="2:14" s="1" customFormat="1" ht="43.5" x14ac:dyDescent="0.35">
      <c r="B166" s="10">
        <v>3</v>
      </c>
      <c r="C166" s="10">
        <v>4</v>
      </c>
      <c r="D166" s="10" t="s">
        <v>481</v>
      </c>
      <c r="E166" s="10" t="s">
        <v>491</v>
      </c>
      <c r="F166" s="10" t="s">
        <v>7</v>
      </c>
      <c r="G166" s="10" t="s">
        <v>492</v>
      </c>
      <c r="H166" s="10" t="s">
        <v>286</v>
      </c>
      <c r="I166" s="11" t="s">
        <v>61</v>
      </c>
      <c r="J166" s="11" t="s">
        <v>47</v>
      </c>
      <c r="K166" s="11" t="s">
        <v>88</v>
      </c>
      <c r="L166" s="11" t="s">
        <v>267</v>
      </c>
      <c r="M166" s="24"/>
      <c r="N166" s="24"/>
    </row>
    <row r="167" spans="2:14" s="1" customFormat="1" ht="43.5" x14ac:dyDescent="0.35">
      <c r="B167" s="10">
        <v>3</v>
      </c>
      <c r="C167" s="10">
        <v>4</v>
      </c>
      <c r="D167" s="10" t="s">
        <v>481</v>
      </c>
      <c r="E167" s="10" t="s">
        <v>493</v>
      </c>
      <c r="F167" s="10" t="s">
        <v>7</v>
      </c>
      <c r="G167" s="10" t="s">
        <v>494</v>
      </c>
      <c r="H167" s="10" t="s">
        <v>286</v>
      </c>
      <c r="I167" s="11" t="s">
        <v>61</v>
      </c>
      <c r="J167" s="11" t="s">
        <v>47</v>
      </c>
      <c r="K167" s="11" t="s">
        <v>88</v>
      </c>
      <c r="L167" s="11" t="s">
        <v>267</v>
      </c>
      <c r="M167" s="24"/>
      <c r="N167" s="24"/>
    </row>
    <row r="168" spans="2:14" s="1" customFormat="1" ht="29" x14ac:dyDescent="0.35">
      <c r="B168" s="10">
        <v>3</v>
      </c>
      <c r="C168" s="10">
        <v>5</v>
      </c>
      <c r="D168" s="10" t="s">
        <v>495</v>
      </c>
      <c r="E168" s="10" t="s">
        <v>496</v>
      </c>
      <c r="F168" s="10" t="s">
        <v>18</v>
      </c>
      <c r="G168" s="10" t="s">
        <v>497</v>
      </c>
      <c r="H168" s="10" t="s">
        <v>498</v>
      </c>
      <c r="I168" s="11" t="s">
        <v>46</v>
      </c>
      <c r="J168" s="11" t="s">
        <v>47</v>
      </c>
      <c r="K168" s="11" t="s">
        <v>54</v>
      </c>
      <c r="L168" s="11" t="s">
        <v>267</v>
      </c>
      <c r="M168" s="24"/>
      <c r="N168" s="24"/>
    </row>
    <row r="169" spans="2:14" s="1" customFormat="1" ht="29" x14ac:dyDescent="0.35">
      <c r="B169" s="10">
        <v>3</v>
      </c>
      <c r="C169" s="10">
        <v>5</v>
      </c>
      <c r="D169" s="10" t="s">
        <v>495</v>
      </c>
      <c r="E169" s="10" t="s">
        <v>496</v>
      </c>
      <c r="F169" s="10" t="s">
        <v>18</v>
      </c>
      <c r="G169" s="10" t="s">
        <v>497</v>
      </c>
      <c r="H169" s="10" t="s">
        <v>499</v>
      </c>
      <c r="I169" s="11" t="s">
        <v>61</v>
      </c>
      <c r="J169" s="11" t="s">
        <v>47</v>
      </c>
      <c r="K169" s="11" t="s">
        <v>48</v>
      </c>
      <c r="L169" s="11" t="s">
        <v>267</v>
      </c>
      <c r="M169" s="24"/>
      <c r="N169" s="24"/>
    </row>
    <row r="170" spans="2:14" s="1" customFormat="1" ht="29" x14ac:dyDescent="0.35">
      <c r="B170" s="10">
        <v>3</v>
      </c>
      <c r="C170" s="10">
        <v>5</v>
      </c>
      <c r="D170" s="10" t="s">
        <v>495</v>
      </c>
      <c r="E170" s="10" t="s">
        <v>496</v>
      </c>
      <c r="F170" s="10" t="s">
        <v>18</v>
      </c>
      <c r="G170" s="10" t="s">
        <v>497</v>
      </c>
      <c r="H170" s="10" t="s">
        <v>500</v>
      </c>
      <c r="I170" s="11" t="s">
        <v>61</v>
      </c>
      <c r="J170" s="11" t="s">
        <v>47</v>
      </c>
      <c r="K170" s="11" t="s">
        <v>48</v>
      </c>
      <c r="L170" s="11" t="s">
        <v>267</v>
      </c>
      <c r="M170" s="24"/>
      <c r="N170" s="24"/>
    </row>
    <row r="171" spans="2:14" s="1" customFormat="1" ht="29" x14ac:dyDescent="0.35">
      <c r="B171" s="10">
        <v>3</v>
      </c>
      <c r="C171" s="10">
        <v>5</v>
      </c>
      <c r="D171" s="10" t="s">
        <v>495</v>
      </c>
      <c r="E171" s="10" t="s">
        <v>496</v>
      </c>
      <c r="F171" s="10" t="s">
        <v>18</v>
      </c>
      <c r="G171" s="10" t="s">
        <v>497</v>
      </c>
      <c r="H171" s="10" t="s">
        <v>501</v>
      </c>
      <c r="I171" s="11" t="s">
        <v>61</v>
      </c>
      <c r="J171" s="11" t="s">
        <v>47</v>
      </c>
      <c r="K171" s="11" t="s">
        <v>48</v>
      </c>
      <c r="L171" s="11" t="s">
        <v>267</v>
      </c>
      <c r="M171" s="24"/>
      <c r="N171" s="24"/>
    </row>
    <row r="172" spans="2:14" s="1" customFormat="1" ht="29" x14ac:dyDescent="0.35">
      <c r="B172" s="10">
        <v>3</v>
      </c>
      <c r="C172" s="10">
        <v>5</v>
      </c>
      <c r="D172" s="10" t="s">
        <v>495</v>
      </c>
      <c r="E172" s="10" t="s">
        <v>496</v>
      </c>
      <c r="F172" s="10" t="s">
        <v>18</v>
      </c>
      <c r="G172" s="10" t="s">
        <v>497</v>
      </c>
      <c r="H172" s="10" t="s">
        <v>502</v>
      </c>
      <c r="I172" s="11" t="s">
        <v>61</v>
      </c>
      <c r="J172" s="11" t="s">
        <v>47</v>
      </c>
      <c r="K172" s="11" t="s">
        <v>88</v>
      </c>
      <c r="L172" s="11" t="s">
        <v>267</v>
      </c>
      <c r="M172" s="24"/>
      <c r="N172" s="24"/>
    </row>
    <row r="173" spans="2:14" s="1" customFormat="1" ht="29" x14ac:dyDescent="0.35">
      <c r="B173" s="10">
        <v>3</v>
      </c>
      <c r="C173" s="10">
        <v>5</v>
      </c>
      <c r="D173" s="10" t="s">
        <v>495</v>
      </c>
      <c r="E173" s="10" t="s">
        <v>503</v>
      </c>
      <c r="F173" s="10" t="s">
        <v>18</v>
      </c>
      <c r="G173" s="10" t="s">
        <v>504</v>
      </c>
      <c r="H173" s="10" t="s">
        <v>498</v>
      </c>
      <c r="I173" s="11" t="s">
        <v>46</v>
      </c>
      <c r="J173" s="11" t="s">
        <v>47</v>
      </c>
      <c r="K173" s="11" t="s">
        <v>54</v>
      </c>
      <c r="L173" s="11" t="s">
        <v>267</v>
      </c>
      <c r="M173" s="24"/>
      <c r="N173" s="24"/>
    </row>
    <row r="174" spans="2:14" s="1" customFormat="1" ht="29" x14ac:dyDescent="0.35">
      <c r="B174" s="10">
        <v>3</v>
      </c>
      <c r="C174" s="10">
        <v>5</v>
      </c>
      <c r="D174" s="10" t="s">
        <v>495</v>
      </c>
      <c r="E174" s="10" t="s">
        <v>503</v>
      </c>
      <c r="F174" s="10" t="s">
        <v>18</v>
      </c>
      <c r="G174" s="10" t="s">
        <v>504</v>
      </c>
      <c r="H174" s="10" t="s">
        <v>499</v>
      </c>
      <c r="I174" s="11" t="s">
        <v>61</v>
      </c>
      <c r="J174" s="11" t="s">
        <v>47</v>
      </c>
      <c r="K174" s="11" t="s">
        <v>48</v>
      </c>
      <c r="L174" s="11" t="s">
        <v>267</v>
      </c>
      <c r="M174" s="24"/>
      <c r="N174" s="24"/>
    </row>
    <row r="175" spans="2:14" s="1" customFormat="1" ht="29" x14ac:dyDescent="0.35">
      <c r="B175" s="10">
        <v>3</v>
      </c>
      <c r="C175" s="10">
        <v>5</v>
      </c>
      <c r="D175" s="10" t="s">
        <v>495</v>
      </c>
      <c r="E175" s="10" t="s">
        <v>503</v>
      </c>
      <c r="F175" s="10" t="s">
        <v>18</v>
      </c>
      <c r="G175" s="10" t="s">
        <v>504</v>
      </c>
      <c r="H175" s="10" t="s">
        <v>500</v>
      </c>
      <c r="I175" s="11" t="s">
        <v>61</v>
      </c>
      <c r="J175" s="11" t="s">
        <v>47</v>
      </c>
      <c r="K175" s="11" t="s">
        <v>48</v>
      </c>
      <c r="L175" s="11" t="s">
        <v>267</v>
      </c>
      <c r="M175" s="24"/>
      <c r="N175" s="24"/>
    </row>
    <row r="176" spans="2:14" s="1" customFormat="1" ht="29" x14ac:dyDescent="0.35">
      <c r="B176" s="10">
        <v>3</v>
      </c>
      <c r="C176" s="10">
        <v>5</v>
      </c>
      <c r="D176" s="10" t="s">
        <v>495</v>
      </c>
      <c r="E176" s="10" t="s">
        <v>503</v>
      </c>
      <c r="F176" s="10" t="s">
        <v>18</v>
      </c>
      <c r="G176" s="10" t="s">
        <v>504</v>
      </c>
      <c r="H176" s="10" t="s">
        <v>501</v>
      </c>
      <c r="I176" s="11" t="s">
        <v>61</v>
      </c>
      <c r="J176" s="11" t="s">
        <v>47</v>
      </c>
      <c r="K176" s="11" t="s">
        <v>48</v>
      </c>
      <c r="L176" s="11" t="s">
        <v>267</v>
      </c>
      <c r="M176" s="24"/>
      <c r="N176" s="24"/>
    </row>
    <row r="177" spans="2:14" s="1" customFormat="1" ht="29" x14ac:dyDescent="0.35">
      <c r="B177" s="10">
        <v>3</v>
      </c>
      <c r="C177" s="10">
        <v>5</v>
      </c>
      <c r="D177" s="10" t="s">
        <v>495</v>
      </c>
      <c r="E177" s="10" t="s">
        <v>503</v>
      </c>
      <c r="F177" s="10" t="s">
        <v>18</v>
      </c>
      <c r="G177" s="10" t="s">
        <v>504</v>
      </c>
      <c r="H177" s="10" t="s">
        <v>502</v>
      </c>
      <c r="I177" s="11" t="s">
        <v>61</v>
      </c>
      <c r="J177" s="11" t="s">
        <v>47</v>
      </c>
      <c r="K177" s="11" t="s">
        <v>88</v>
      </c>
      <c r="L177" s="11" t="s">
        <v>267</v>
      </c>
      <c r="M177" s="24"/>
      <c r="N177" s="24"/>
    </row>
    <row r="178" spans="2:14" s="1" customFormat="1" ht="29" x14ac:dyDescent="0.35">
      <c r="B178" s="10">
        <v>3</v>
      </c>
      <c r="C178" s="10">
        <v>5</v>
      </c>
      <c r="D178" s="10" t="s">
        <v>495</v>
      </c>
      <c r="E178" s="10" t="s">
        <v>505</v>
      </c>
      <c r="F178" s="10" t="s">
        <v>18</v>
      </c>
      <c r="G178" s="10" t="s">
        <v>506</v>
      </c>
      <c r="H178" s="10" t="s">
        <v>498</v>
      </c>
      <c r="I178" s="11" t="s">
        <v>46</v>
      </c>
      <c r="J178" s="11" t="s">
        <v>47</v>
      </c>
      <c r="K178" s="11" t="s">
        <v>54</v>
      </c>
      <c r="L178" s="11" t="s">
        <v>267</v>
      </c>
      <c r="M178" s="24"/>
      <c r="N178" s="24"/>
    </row>
    <row r="179" spans="2:14" s="1" customFormat="1" ht="29" x14ac:dyDescent="0.35">
      <c r="B179" s="10">
        <v>3</v>
      </c>
      <c r="C179" s="10">
        <v>5</v>
      </c>
      <c r="D179" s="10" t="s">
        <v>495</v>
      </c>
      <c r="E179" s="10" t="s">
        <v>505</v>
      </c>
      <c r="F179" s="10" t="s">
        <v>18</v>
      </c>
      <c r="G179" s="10" t="s">
        <v>506</v>
      </c>
      <c r="H179" s="10" t="s">
        <v>499</v>
      </c>
      <c r="I179" s="11" t="s">
        <v>46</v>
      </c>
      <c r="J179" s="11" t="s">
        <v>47</v>
      </c>
      <c r="K179" s="11" t="s">
        <v>48</v>
      </c>
      <c r="L179" s="11" t="s">
        <v>267</v>
      </c>
      <c r="M179" s="24"/>
      <c r="N179" s="24"/>
    </row>
    <row r="180" spans="2:14" s="1" customFormat="1" ht="29" x14ac:dyDescent="0.35">
      <c r="B180" s="10">
        <v>3</v>
      </c>
      <c r="C180" s="10">
        <v>5</v>
      </c>
      <c r="D180" s="10" t="s">
        <v>495</v>
      </c>
      <c r="E180" s="10" t="s">
        <v>505</v>
      </c>
      <c r="F180" s="10" t="s">
        <v>18</v>
      </c>
      <c r="G180" s="10" t="s">
        <v>506</v>
      </c>
      <c r="H180" s="10" t="s">
        <v>500</v>
      </c>
      <c r="I180" s="11" t="s">
        <v>46</v>
      </c>
      <c r="J180" s="11" t="s">
        <v>47</v>
      </c>
      <c r="K180" s="11" t="s">
        <v>48</v>
      </c>
      <c r="L180" s="11" t="s">
        <v>267</v>
      </c>
      <c r="M180" s="24"/>
      <c r="N180" s="24"/>
    </row>
    <row r="181" spans="2:14" s="1" customFormat="1" ht="29" x14ac:dyDescent="0.35">
      <c r="B181" s="10">
        <v>3</v>
      </c>
      <c r="C181" s="10">
        <v>5</v>
      </c>
      <c r="D181" s="10" t="s">
        <v>495</v>
      </c>
      <c r="E181" s="10" t="s">
        <v>505</v>
      </c>
      <c r="F181" s="10" t="s">
        <v>18</v>
      </c>
      <c r="G181" s="10" t="s">
        <v>506</v>
      </c>
      <c r="H181" s="10" t="s">
        <v>501</v>
      </c>
      <c r="I181" s="11" t="s">
        <v>46</v>
      </c>
      <c r="J181" s="11" t="s">
        <v>47</v>
      </c>
      <c r="K181" s="11" t="s">
        <v>48</v>
      </c>
      <c r="L181" s="11" t="s">
        <v>267</v>
      </c>
      <c r="M181" s="24"/>
      <c r="N181" s="24"/>
    </row>
    <row r="182" spans="2:14" s="1" customFormat="1" ht="29" x14ac:dyDescent="0.35">
      <c r="B182" s="10">
        <v>3</v>
      </c>
      <c r="C182" s="10">
        <v>5</v>
      </c>
      <c r="D182" s="10" t="s">
        <v>495</v>
      </c>
      <c r="E182" s="10" t="s">
        <v>505</v>
      </c>
      <c r="F182" s="10" t="s">
        <v>18</v>
      </c>
      <c r="G182" s="10" t="s">
        <v>506</v>
      </c>
      <c r="H182" s="10" t="s">
        <v>507</v>
      </c>
      <c r="I182" s="11" t="s">
        <v>46</v>
      </c>
      <c r="J182" s="11" t="s">
        <v>47</v>
      </c>
      <c r="K182" s="11" t="s">
        <v>88</v>
      </c>
      <c r="L182" s="11" t="s">
        <v>267</v>
      </c>
      <c r="M182" s="24"/>
      <c r="N182" s="24"/>
    </row>
    <row r="183" spans="2:14" s="1" customFormat="1" ht="29" x14ac:dyDescent="0.35">
      <c r="B183" s="10">
        <v>3</v>
      </c>
      <c r="C183" s="10">
        <v>5</v>
      </c>
      <c r="D183" s="10" t="s">
        <v>495</v>
      </c>
      <c r="E183" s="10" t="s">
        <v>505</v>
      </c>
      <c r="F183" s="10" t="s">
        <v>18</v>
      </c>
      <c r="G183" s="10" t="s">
        <v>506</v>
      </c>
      <c r="H183" s="10" t="s">
        <v>508</v>
      </c>
      <c r="I183" s="11" t="s">
        <v>46</v>
      </c>
      <c r="J183" s="11" t="s">
        <v>47</v>
      </c>
      <c r="K183" s="11" t="s">
        <v>48</v>
      </c>
      <c r="L183" s="11" t="s">
        <v>267</v>
      </c>
      <c r="M183" s="24"/>
      <c r="N183" s="24"/>
    </row>
    <row r="184" spans="2:14" s="1" customFormat="1" ht="29" x14ac:dyDescent="0.35">
      <c r="B184" s="10">
        <v>3</v>
      </c>
      <c r="C184" s="10">
        <v>5</v>
      </c>
      <c r="D184" s="10" t="s">
        <v>495</v>
      </c>
      <c r="E184" s="10" t="s">
        <v>505</v>
      </c>
      <c r="F184" s="10" t="s">
        <v>18</v>
      </c>
      <c r="G184" s="10" t="s">
        <v>506</v>
      </c>
      <c r="H184" s="10" t="s">
        <v>509</v>
      </c>
      <c r="I184" s="11" t="s">
        <v>46</v>
      </c>
      <c r="J184" s="11" t="s">
        <v>47</v>
      </c>
      <c r="K184" s="11" t="s">
        <v>88</v>
      </c>
      <c r="L184" s="11" t="s">
        <v>267</v>
      </c>
      <c r="M184" s="24"/>
      <c r="N184" s="24"/>
    </row>
    <row r="185" spans="2:14" s="1" customFormat="1" ht="29" x14ac:dyDescent="0.35">
      <c r="B185" s="10">
        <v>3</v>
      </c>
      <c r="C185" s="10">
        <v>5</v>
      </c>
      <c r="D185" s="10" t="s">
        <v>495</v>
      </c>
      <c r="E185" s="10" t="s">
        <v>505</v>
      </c>
      <c r="F185" s="10" t="s">
        <v>18</v>
      </c>
      <c r="G185" s="10" t="s">
        <v>506</v>
      </c>
      <c r="H185" s="10" t="s">
        <v>502</v>
      </c>
      <c r="I185" s="11" t="s">
        <v>46</v>
      </c>
      <c r="J185" s="11" t="s">
        <v>47</v>
      </c>
      <c r="K185" s="11" t="s">
        <v>88</v>
      </c>
      <c r="L185" s="11" t="s">
        <v>267</v>
      </c>
      <c r="M185" s="24"/>
      <c r="N185" s="24"/>
    </row>
    <row r="186" spans="2:14" s="1" customFormat="1" ht="29" x14ac:dyDescent="0.35">
      <c r="B186" s="10">
        <v>3</v>
      </c>
      <c r="C186" s="10">
        <v>5</v>
      </c>
      <c r="D186" s="10" t="s">
        <v>495</v>
      </c>
      <c r="E186" s="10" t="s">
        <v>510</v>
      </c>
      <c r="F186" s="10" t="s">
        <v>18</v>
      </c>
      <c r="G186" s="10" t="s">
        <v>511</v>
      </c>
      <c r="H186" s="10" t="s">
        <v>498</v>
      </c>
      <c r="I186" s="11" t="s">
        <v>46</v>
      </c>
      <c r="J186" s="11" t="s">
        <v>47</v>
      </c>
      <c r="K186" s="11" t="s">
        <v>54</v>
      </c>
      <c r="L186" s="11" t="s">
        <v>267</v>
      </c>
      <c r="M186" s="24"/>
      <c r="N186" s="24"/>
    </row>
    <row r="187" spans="2:14" s="1" customFormat="1" ht="29" x14ac:dyDescent="0.35">
      <c r="B187" s="10">
        <v>3</v>
      </c>
      <c r="C187" s="10">
        <v>5</v>
      </c>
      <c r="D187" s="10" t="s">
        <v>495</v>
      </c>
      <c r="E187" s="10" t="s">
        <v>512</v>
      </c>
      <c r="F187" s="10" t="s">
        <v>18</v>
      </c>
      <c r="G187" s="10" t="s">
        <v>513</v>
      </c>
      <c r="H187" s="10" t="s">
        <v>498</v>
      </c>
      <c r="I187" s="11" t="s">
        <v>46</v>
      </c>
      <c r="J187" s="11" t="s">
        <v>47</v>
      </c>
      <c r="K187" s="11" t="s">
        <v>54</v>
      </c>
      <c r="L187" s="11" t="s">
        <v>267</v>
      </c>
      <c r="M187" s="24"/>
      <c r="N187" s="24"/>
    </row>
    <row r="188" spans="2:14" s="1" customFormat="1" ht="29" x14ac:dyDescent="0.35">
      <c r="B188" s="10">
        <v>3</v>
      </c>
      <c r="C188" s="10">
        <v>5</v>
      </c>
      <c r="D188" s="10" t="s">
        <v>495</v>
      </c>
      <c r="E188" s="10" t="s">
        <v>512</v>
      </c>
      <c r="F188" s="10" t="s">
        <v>18</v>
      </c>
      <c r="G188" s="10" t="s">
        <v>513</v>
      </c>
      <c r="H188" s="10" t="s">
        <v>513</v>
      </c>
      <c r="I188" s="11" t="s">
        <v>46</v>
      </c>
      <c r="J188" s="11" t="s">
        <v>47</v>
      </c>
      <c r="K188" s="11" t="s">
        <v>54</v>
      </c>
      <c r="L188" s="11" t="s">
        <v>267</v>
      </c>
      <c r="M188" s="24"/>
      <c r="N188" s="24"/>
    </row>
    <row r="189" spans="2:14" s="1" customFormat="1" ht="29" x14ac:dyDescent="0.35">
      <c r="B189" s="10">
        <v>3</v>
      </c>
      <c r="C189" s="10">
        <v>5</v>
      </c>
      <c r="D189" s="10" t="s">
        <v>495</v>
      </c>
      <c r="E189" s="10" t="s">
        <v>512</v>
      </c>
      <c r="F189" s="10" t="s">
        <v>18</v>
      </c>
      <c r="G189" s="10" t="s">
        <v>513</v>
      </c>
      <c r="H189" s="10" t="s">
        <v>182</v>
      </c>
      <c r="I189" s="11" t="s">
        <v>61</v>
      </c>
      <c r="J189" s="11" t="s">
        <v>47</v>
      </c>
      <c r="K189" s="11" t="s">
        <v>139</v>
      </c>
      <c r="L189" s="11" t="s">
        <v>267</v>
      </c>
      <c r="M189" s="24"/>
      <c r="N189" s="24"/>
    </row>
    <row r="190" spans="2:14" s="1" customFormat="1" ht="29" x14ac:dyDescent="0.35">
      <c r="B190" s="10">
        <v>3</v>
      </c>
      <c r="C190" s="10">
        <v>5</v>
      </c>
      <c r="D190" s="10" t="s">
        <v>495</v>
      </c>
      <c r="E190" s="10" t="s">
        <v>514</v>
      </c>
      <c r="F190" s="10" t="s">
        <v>18</v>
      </c>
      <c r="G190" s="10" t="s">
        <v>515</v>
      </c>
      <c r="H190" s="10" t="s">
        <v>498</v>
      </c>
      <c r="I190" s="11" t="s">
        <v>61</v>
      </c>
      <c r="J190" s="11" t="s">
        <v>47</v>
      </c>
      <c r="K190" s="11" t="s">
        <v>54</v>
      </c>
      <c r="L190" s="11" t="s">
        <v>267</v>
      </c>
      <c r="M190" s="24"/>
      <c r="N190" s="24"/>
    </row>
    <row r="191" spans="2:14" s="1" customFormat="1" ht="29" x14ac:dyDescent="0.35">
      <c r="B191" s="10">
        <v>3</v>
      </c>
      <c r="C191" s="10">
        <v>5</v>
      </c>
      <c r="D191" s="10" t="s">
        <v>495</v>
      </c>
      <c r="E191" s="10" t="s">
        <v>516</v>
      </c>
      <c r="F191" s="10" t="s">
        <v>18</v>
      </c>
      <c r="G191" s="10" t="s">
        <v>517</v>
      </c>
      <c r="H191" s="10" t="s">
        <v>498</v>
      </c>
      <c r="I191" s="11" t="s">
        <v>61</v>
      </c>
      <c r="J191" s="11" t="s">
        <v>47</v>
      </c>
      <c r="K191" s="11" t="s">
        <v>54</v>
      </c>
      <c r="L191" s="11" t="s">
        <v>267</v>
      </c>
      <c r="M191" s="24"/>
      <c r="N191" s="24"/>
    </row>
    <row r="192" spans="2:14" s="1" customFormat="1" x14ac:dyDescent="0.35">
      <c r="B192" s="10">
        <v>3</v>
      </c>
      <c r="C192" s="10">
        <v>6</v>
      </c>
      <c r="D192" s="10" t="s">
        <v>21</v>
      </c>
      <c r="E192" s="10" t="s">
        <v>518</v>
      </c>
      <c r="F192" s="10" t="s">
        <v>21</v>
      </c>
      <c r="G192" s="10" t="s">
        <v>518</v>
      </c>
      <c r="H192" s="10" t="s">
        <v>164</v>
      </c>
      <c r="I192" s="11" t="s">
        <v>46</v>
      </c>
      <c r="J192" s="11" t="s">
        <v>47</v>
      </c>
      <c r="K192" s="11" t="s">
        <v>88</v>
      </c>
      <c r="L192" s="11" t="s">
        <v>267</v>
      </c>
      <c r="M192" s="24"/>
      <c r="N192" s="24"/>
    </row>
    <row r="193" spans="2:14" s="1" customFormat="1" x14ac:dyDescent="0.35">
      <c r="B193" s="10">
        <v>3</v>
      </c>
      <c r="C193" s="10">
        <v>6</v>
      </c>
      <c r="D193" s="10" t="s">
        <v>21</v>
      </c>
      <c r="E193" s="10" t="s">
        <v>518</v>
      </c>
      <c r="F193" s="10" t="s">
        <v>21</v>
      </c>
      <c r="G193" s="10" t="s">
        <v>518</v>
      </c>
      <c r="H193" s="10" t="s">
        <v>161</v>
      </c>
      <c r="I193" s="11" t="s">
        <v>141</v>
      </c>
      <c r="J193" s="11" t="s">
        <v>142</v>
      </c>
      <c r="K193" s="11" t="s">
        <v>48</v>
      </c>
      <c r="L193" s="11" t="s">
        <v>267</v>
      </c>
      <c r="M193" s="24"/>
      <c r="N193" s="24"/>
    </row>
    <row r="194" spans="2:14" s="1" customFormat="1" x14ac:dyDescent="0.35">
      <c r="B194" s="10">
        <v>3</v>
      </c>
      <c r="C194" s="10">
        <v>6</v>
      </c>
      <c r="D194" s="10" t="s">
        <v>21</v>
      </c>
      <c r="E194" s="10" t="s">
        <v>519</v>
      </c>
      <c r="F194" s="10" t="s">
        <v>21</v>
      </c>
      <c r="G194" s="10" t="s">
        <v>519</v>
      </c>
      <c r="H194" s="10" t="s">
        <v>156</v>
      </c>
      <c r="I194" s="11" t="s">
        <v>46</v>
      </c>
      <c r="J194" s="11" t="s">
        <v>47</v>
      </c>
      <c r="K194" s="11" t="s">
        <v>139</v>
      </c>
      <c r="L194" s="11" t="s">
        <v>267</v>
      </c>
      <c r="M194" s="24"/>
      <c r="N194" s="24"/>
    </row>
    <row r="195" spans="2:14" s="1" customFormat="1" x14ac:dyDescent="0.35">
      <c r="B195" s="10">
        <v>3</v>
      </c>
      <c r="C195" s="10">
        <v>6</v>
      </c>
      <c r="D195" s="10" t="s">
        <v>21</v>
      </c>
      <c r="E195" s="10" t="s">
        <v>519</v>
      </c>
      <c r="F195" s="10" t="s">
        <v>21</v>
      </c>
      <c r="G195" s="10" t="s">
        <v>519</v>
      </c>
      <c r="H195" s="10" t="s">
        <v>486</v>
      </c>
      <c r="I195" s="11" t="s">
        <v>46</v>
      </c>
      <c r="J195" s="11" t="s">
        <v>47</v>
      </c>
      <c r="K195" s="11" t="s">
        <v>139</v>
      </c>
      <c r="L195" s="11" t="s">
        <v>267</v>
      </c>
      <c r="M195" s="24"/>
      <c r="N195" s="24"/>
    </row>
    <row r="196" spans="2:14" s="1" customFormat="1" x14ac:dyDescent="0.35">
      <c r="B196" s="10">
        <v>3</v>
      </c>
      <c r="C196" s="10">
        <v>6</v>
      </c>
      <c r="D196" s="10" t="s">
        <v>21</v>
      </c>
      <c r="E196" s="10" t="s">
        <v>519</v>
      </c>
      <c r="F196" s="10" t="s">
        <v>21</v>
      </c>
      <c r="G196" s="10" t="s">
        <v>519</v>
      </c>
      <c r="H196" s="10" t="s">
        <v>520</v>
      </c>
      <c r="I196" s="11" t="s">
        <v>46</v>
      </c>
      <c r="J196" s="11" t="s">
        <v>47</v>
      </c>
      <c r="K196" s="11" t="s">
        <v>139</v>
      </c>
      <c r="L196" s="11" t="s">
        <v>267</v>
      </c>
      <c r="M196" s="24"/>
      <c r="N196" s="24"/>
    </row>
    <row r="197" spans="2:14" s="1" customFormat="1" x14ac:dyDescent="0.35">
      <c r="B197" s="10">
        <v>3</v>
      </c>
      <c r="C197" s="10">
        <v>6</v>
      </c>
      <c r="D197" s="10" t="s">
        <v>21</v>
      </c>
      <c r="E197" s="10" t="s">
        <v>521</v>
      </c>
      <c r="F197" s="10" t="s">
        <v>21</v>
      </c>
      <c r="G197" s="10" t="s">
        <v>521</v>
      </c>
      <c r="H197" s="10" t="s">
        <v>160</v>
      </c>
      <c r="I197" s="11" t="s">
        <v>46</v>
      </c>
      <c r="J197" s="11" t="s">
        <v>47</v>
      </c>
      <c r="K197" s="11" t="s">
        <v>139</v>
      </c>
      <c r="L197" s="11" t="s">
        <v>267</v>
      </c>
      <c r="M197" s="24"/>
      <c r="N197" s="24"/>
    </row>
    <row r="198" spans="2:14" s="1" customFormat="1" x14ac:dyDescent="0.35">
      <c r="B198" s="10">
        <v>3</v>
      </c>
      <c r="C198" s="10">
        <v>6</v>
      </c>
      <c r="D198" s="10" t="s">
        <v>21</v>
      </c>
      <c r="E198" s="10" t="s">
        <v>521</v>
      </c>
      <c r="F198" s="10" t="s">
        <v>21</v>
      </c>
      <c r="G198" s="10" t="s">
        <v>521</v>
      </c>
      <c r="H198" s="10" t="s">
        <v>161</v>
      </c>
      <c r="I198" s="11" t="s">
        <v>141</v>
      </c>
      <c r="J198" s="11" t="s">
        <v>142</v>
      </c>
      <c r="K198" s="11" t="s">
        <v>48</v>
      </c>
      <c r="L198" s="11" t="s">
        <v>267</v>
      </c>
      <c r="M198" s="24"/>
      <c r="N198" s="24"/>
    </row>
    <row r="199" spans="2:14" s="1" customFormat="1" x14ac:dyDescent="0.35">
      <c r="B199" s="10">
        <v>3</v>
      </c>
      <c r="C199" s="10">
        <v>6</v>
      </c>
      <c r="D199" s="10" t="s">
        <v>21</v>
      </c>
      <c r="E199" s="10" t="s">
        <v>522</v>
      </c>
      <c r="F199" s="10" t="s">
        <v>21</v>
      </c>
      <c r="G199" s="10" t="s">
        <v>522</v>
      </c>
      <c r="H199" s="10" t="s">
        <v>520</v>
      </c>
      <c r="I199" s="11" t="s">
        <v>46</v>
      </c>
      <c r="J199" s="11" t="s">
        <v>47</v>
      </c>
      <c r="K199" s="11" t="s">
        <v>139</v>
      </c>
      <c r="L199" s="11" t="s">
        <v>267</v>
      </c>
      <c r="M199" s="24"/>
      <c r="N199" s="24"/>
    </row>
    <row r="200" spans="2:14" s="1" customFormat="1" x14ac:dyDescent="0.35">
      <c r="B200" s="10">
        <v>3</v>
      </c>
      <c r="C200" s="10">
        <v>6</v>
      </c>
      <c r="D200" s="10" t="s">
        <v>21</v>
      </c>
      <c r="E200" s="10" t="s">
        <v>522</v>
      </c>
      <c r="F200" s="10" t="s">
        <v>21</v>
      </c>
      <c r="G200" s="10" t="s">
        <v>522</v>
      </c>
      <c r="H200" s="10" t="s">
        <v>146</v>
      </c>
      <c r="I200" s="11" t="s">
        <v>46</v>
      </c>
      <c r="J200" s="11" t="s">
        <v>47</v>
      </c>
      <c r="K200" s="11" t="s">
        <v>139</v>
      </c>
      <c r="L200" s="11" t="s">
        <v>267</v>
      </c>
      <c r="M200" s="24"/>
      <c r="N200" s="24"/>
    </row>
    <row r="201" spans="2:14" s="1" customFormat="1" x14ac:dyDescent="0.35">
      <c r="B201" s="10">
        <v>3</v>
      </c>
      <c r="C201" s="10">
        <v>6</v>
      </c>
      <c r="D201" s="10" t="s">
        <v>21</v>
      </c>
      <c r="E201" s="10" t="s">
        <v>522</v>
      </c>
      <c r="F201" s="10" t="s">
        <v>21</v>
      </c>
      <c r="G201" s="10" t="s">
        <v>522</v>
      </c>
      <c r="H201" s="10" t="s">
        <v>147</v>
      </c>
      <c r="I201" s="11" t="s">
        <v>141</v>
      </c>
      <c r="J201" s="11" t="s">
        <v>142</v>
      </c>
      <c r="K201" s="11" t="s">
        <v>139</v>
      </c>
      <c r="L201" s="11" t="s">
        <v>267</v>
      </c>
      <c r="M201" s="24"/>
      <c r="N201" s="24"/>
    </row>
    <row r="202" spans="2:14" s="1" customFormat="1" x14ac:dyDescent="0.35">
      <c r="B202" s="10">
        <v>3</v>
      </c>
      <c r="C202" s="10">
        <v>6</v>
      </c>
      <c r="D202" s="10" t="s">
        <v>21</v>
      </c>
      <c r="E202" s="10" t="s">
        <v>522</v>
      </c>
      <c r="F202" s="10" t="s">
        <v>21</v>
      </c>
      <c r="G202" s="10" t="s">
        <v>522</v>
      </c>
      <c r="H202" s="10" t="s">
        <v>126</v>
      </c>
      <c r="I202" s="11" t="s">
        <v>46</v>
      </c>
      <c r="J202" s="11" t="s">
        <v>47</v>
      </c>
      <c r="K202" s="11" t="s">
        <v>54</v>
      </c>
      <c r="L202" s="11" t="s">
        <v>267</v>
      </c>
      <c r="M202" s="24"/>
      <c r="N202" s="24"/>
    </row>
    <row r="203" spans="2:14" s="1" customFormat="1" x14ac:dyDescent="0.35">
      <c r="B203" s="10">
        <v>3</v>
      </c>
      <c r="C203" s="10">
        <v>6</v>
      </c>
      <c r="D203" s="10" t="s">
        <v>21</v>
      </c>
      <c r="E203" s="10" t="s">
        <v>522</v>
      </c>
      <c r="F203" s="10" t="s">
        <v>21</v>
      </c>
      <c r="G203" s="10" t="s">
        <v>522</v>
      </c>
      <c r="H203" s="10" t="s">
        <v>127</v>
      </c>
      <c r="I203" s="11" t="s">
        <v>46</v>
      </c>
      <c r="J203" s="11" t="s">
        <v>47</v>
      </c>
      <c r="K203" s="11" t="s">
        <v>54</v>
      </c>
      <c r="L203" s="11" t="s">
        <v>267</v>
      </c>
      <c r="M203" s="24"/>
      <c r="N203" s="24"/>
    </row>
    <row r="204" spans="2:14" s="1" customFormat="1" x14ac:dyDescent="0.35">
      <c r="B204" s="10">
        <v>3</v>
      </c>
      <c r="C204" s="10">
        <v>6</v>
      </c>
      <c r="D204" s="10" t="s">
        <v>21</v>
      </c>
      <c r="E204" s="10" t="s">
        <v>522</v>
      </c>
      <c r="F204" s="10" t="s">
        <v>21</v>
      </c>
      <c r="G204" s="10" t="s">
        <v>522</v>
      </c>
      <c r="H204" s="10" t="s">
        <v>128</v>
      </c>
      <c r="I204" s="11" t="s">
        <v>46</v>
      </c>
      <c r="J204" s="11" t="s">
        <v>47</v>
      </c>
      <c r="K204" s="11" t="s">
        <v>54</v>
      </c>
      <c r="L204" s="11" t="s">
        <v>267</v>
      </c>
      <c r="M204" s="24"/>
      <c r="N204" s="24"/>
    </row>
    <row r="205" spans="2:14" s="1" customFormat="1" x14ac:dyDescent="0.35">
      <c r="B205" s="10">
        <v>3</v>
      </c>
      <c r="C205" s="10">
        <v>6</v>
      </c>
      <c r="D205" s="10" t="s">
        <v>21</v>
      </c>
      <c r="E205" s="10" t="s">
        <v>522</v>
      </c>
      <c r="F205" s="10" t="s">
        <v>21</v>
      </c>
      <c r="G205" s="10" t="s">
        <v>522</v>
      </c>
      <c r="H205" s="10" t="s">
        <v>129</v>
      </c>
      <c r="I205" s="11" t="s">
        <v>46</v>
      </c>
      <c r="J205" s="11" t="s">
        <v>47</v>
      </c>
      <c r="K205" s="11" t="s">
        <v>54</v>
      </c>
      <c r="L205" s="11" t="s">
        <v>267</v>
      </c>
      <c r="M205" s="24"/>
      <c r="N205" s="24"/>
    </row>
    <row r="206" spans="2:14" s="1" customFormat="1" ht="29" x14ac:dyDescent="0.35">
      <c r="B206" s="10">
        <v>3</v>
      </c>
      <c r="C206" s="10">
        <v>6</v>
      </c>
      <c r="D206" s="10" t="s">
        <v>21</v>
      </c>
      <c r="E206" s="10" t="s">
        <v>522</v>
      </c>
      <c r="F206" s="10" t="s">
        <v>21</v>
      </c>
      <c r="G206" s="10" t="s">
        <v>522</v>
      </c>
      <c r="H206" s="10" t="s">
        <v>130</v>
      </c>
      <c r="I206" s="11" t="s">
        <v>46</v>
      </c>
      <c r="J206" s="11" t="s">
        <v>47</v>
      </c>
      <c r="K206" s="11" t="s">
        <v>54</v>
      </c>
      <c r="L206" s="11" t="s">
        <v>267</v>
      </c>
      <c r="M206" s="24"/>
      <c r="N206" s="24"/>
    </row>
    <row r="207" spans="2:14" s="1" customFormat="1" x14ac:dyDescent="0.35">
      <c r="B207" s="10">
        <v>3</v>
      </c>
      <c r="C207" s="10">
        <v>6</v>
      </c>
      <c r="D207" s="10" t="s">
        <v>21</v>
      </c>
      <c r="E207" s="10" t="s">
        <v>522</v>
      </c>
      <c r="F207" s="10" t="s">
        <v>21</v>
      </c>
      <c r="G207" s="10" t="s">
        <v>522</v>
      </c>
      <c r="H207" s="10" t="s">
        <v>131</v>
      </c>
      <c r="I207" s="11" t="s">
        <v>46</v>
      </c>
      <c r="J207" s="11" t="s">
        <v>47</v>
      </c>
      <c r="K207" s="11" t="s">
        <v>54</v>
      </c>
      <c r="L207" s="11" t="s">
        <v>267</v>
      </c>
      <c r="M207" s="24"/>
      <c r="N207" s="24"/>
    </row>
    <row r="208" spans="2:14" s="1" customFormat="1" x14ac:dyDescent="0.35">
      <c r="B208" s="10">
        <v>3</v>
      </c>
      <c r="C208" s="10">
        <v>6</v>
      </c>
      <c r="D208" s="10" t="s">
        <v>21</v>
      </c>
      <c r="E208" s="10" t="s">
        <v>523</v>
      </c>
      <c r="F208" s="10" t="s">
        <v>21</v>
      </c>
      <c r="G208" s="10" t="s">
        <v>523</v>
      </c>
      <c r="H208" s="10" t="s">
        <v>121</v>
      </c>
      <c r="I208" s="11" t="s">
        <v>46</v>
      </c>
      <c r="J208" s="11" t="s">
        <v>47</v>
      </c>
      <c r="K208" s="11" t="s">
        <v>54</v>
      </c>
      <c r="L208" s="11" t="s">
        <v>267</v>
      </c>
      <c r="M208" s="24"/>
      <c r="N208" s="24"/>
    </row>
    <row r="209" spans="2:14" s="1" customFormat="1" x14ac:dyDescent="0.35">
      <c r="B209" s="10">
        <v>3</v>
      </c>
      <c r="C209" s="10">
        <v>6</v>
      </c>
      <c r="D209" s="10" t="s">
        <v>21</v>
      </c>
      <c r="E209" s="10" t="s">
        <v>523</v>
      </c>
      <c r="F209" s="10" t="s">
        <v>21</v>
      </c>
      <c r="G209" s="10" t="s">
        <v>523</v>
      </c>
      <c r="H209" s="10" t="s">
        <v>122</v>
      </c>
      <c r="I209" s="11" t="s">
        <v>46</v>
      </c>
      <c r="J209" s="11" t="s">
        <v>47</v>
      </c>
      <c r="K209" s="11" t="s">
        <v>139</v>
      </c>
      <c r="L209" s="11" t="s">
        <v>267</v>
      </c>
      <c r="M209" s="24"/>
      <c r="N209" s="24"/>
    </row>
    <row r="210" spans="2:14" s="1" customFormat="1" x14ac:dyDescent="0.35">
      <c r="B210" s="10">
        <v>3</v>
      </c>
      <c r="C210" s="10">
        <v>6</v>
      </c>
      <c r="D210" s="10" t="s">
        <v>21</v>
      </c>
      <c r="E210" s="10" t="s">
        <v>523</v>
      </c>
      <c r="F210" s="10" t="s">
        <v>21</v>
      </c>
      <c r="G210" s="10" t="s">
        <v>523</v>
      </c>
      <c r="H210" s="10" t="s">
        <v>124</v>
      </c>
      <c r="I210" s="11" t="s">
        <v>46</v>
      </c>
      <c r="J210" s="11" t="s">
        <v>47</v>
      </c>
      <c r="K210" s="11" t="s">
        <v>139</v>
      </c>
      <c r="L210" s="11" t="s">
        <v>267</v>
      </c>
      <c r="M210" s="24"/>
      <c r="N210" s="24"/>
    </row>
    <row r="211" spans="2:14" s="1" customFormat="1" x14ac:dyDescent="0.35">
      <c r="B211" s="10">
        <v>3</v>
      </c>
      <c r="C211" s="10">
        <v>6</v>
      </c>
      <c r="D211" s="10" t="s">
        <v>21</v>
      </c>
      <c r="E211" s="10" t="s">
        <v>524</v>
      </c>
      <c r="F211" s="10" t="s">
        <v>21</v>
      </c>
      <c r="G211" s="10" t="s">
        <v>524</v>
      </c>
      <c r="H211" s="10" t="s">
        <v>525</v>
      </c>
      <c r="I211" s="11" t="s">
        <v>46</v>
      </c>
      <c r="J211" s="11" t="s">
        <v>47</v>
      </c>
      <c r="K211" s="11" t="s">
        <v>139</v>
      </c>
      <c r="L211" s="11" t="s">
        <v>267</v>
      </c>
      <c r="M211" s="24"/>
      <c r="N211" s="24"/>
    </row>
    <row r="212" spans="2:14" s="1" customFormat="1" ht="29" x14ac:dyDescent="0.35">
      <c r="B212" s="10">
        <v>3</v>
      </c>
      <c r="C212" s="10">
        <v>7</v>
      </c>
      <c r="D212" s="10" t="s">
        <v>526</v>
      </c>
      <c r="E212" s="10" t="s">
        <v>527</v>
      </c>
      <c r="F212" s="10" t="s">
        <v>22</v>
      </c>
      <c r="G212" s="10" t="s">
        <v>527</v>
      </c>
      <c r="H212" s="10" t="s">
        <v>164</v>
      </c>
      <c r="I212" s="11" t="s">
        <v>46</v>
      </c>
      <c r="J212" s="11" t="s">
        <v>47</v>
      </c>
      <c r="K212" s="11" t="s">
        <v>54</v>
      </c>
      <c r="L212" s="11" t="s">
        <v>267</v>
      </c>
      <c r="M212" s="24"/>
      <c r="N212" s="24"/>
    </row>
    <row r="213" spans="2:14" s="1" customFormat="1" ht="29" x14ac:dyDescent="0.35">
      <c r="B213" s="10">
        <v>3</v>
      </c>
      <c r="C213" s="10">
        <v>7</v>
      </c>
      <c r="D213" s="10" t="s">
        <v>526</v>
      </c>
      <c r="E213" s="10" t="s">
        <v>527</v>
      </c>
      <c r="F213" s="10" t="s">
        <v>22</v>
      </c>
      <c r="G213" s="10" t="s">
        <v>527</v>
      </c>
      <c r="H213" s="10" t="s">
        <v>161</v>
      </c>
      <c r="I213" s="11" t="s">
        <v>141</v>
      </c>
      <c r="J213" s="11" t="s">
        <v>142</v>
      </c>
      <c r="K213" s="11" t="s">
        <v>48</v>
      </c>
      <c r="L213" s="11" t="s">
        <v>267</v>
      </c>
      <c r="M213" s="24"/>
      <c r="N213" s="24"/>
    </row>
    <row r="214" spans="2:14" s="1" customFormat="1" ht="29" x14ac:dyDescent="0.35">
      <c r="B214" s="10">
        <v>3</v>
      </c>
      <c r="C214" s="10">
        <v>7</v>
      </c>
      <c r="D214" s="10" t="s">
        <v>526</v>
      </c>
      <c r="E214" s="10" t="s">
        <v>528</v>
      </c>
      <c r="F214" s="10" t="s">
        <v>22</v>
      </c>
      <c r="G214" s="10" t="s">
        <v>528</v>
      </c>
      <c r="H214" s="10" t="s">
        <v>156</v>
      </c>
      <c r="I214" s="11" t="s">
        <v>46</v>
      </c>
      <c r="J214" s="11" t="s">
        <v>47</v>
      </c>
      <c r="K214" s="11" t="s">
        <v>54</v>
      </c>
      <c r="L214" s="11" t="s">
        <v>267</v>
      </c>
      <c r="M214" s="24"/>
      <c r="N214" s="24"/>
    </row>
    <row r="215" spans="2:14" s="1" customFormat="1" ht="29" x14ac:dyDescent="0.35">
      <c r="B215" s="10">
        <v>3</v>
      </c>
      <c r="C215" s="10">
        <v>7</v>
      </c>
      <c r="D215" s="10" t="s">
        <v>526</v>
      </c>
      <c r="E215" s="10" t="s">
        <v>528</v>
      </c>
      <c r="F215" s="10" t="s">
        <v>22</v>
      </c>
      <c r="G215" s="10" t="s">
        <v>528</v>
      </c>
      <c r="H215" s="10" t="s">
        <v>486</v>
      </c>
      <c r="I215" s="11" t="s">
        <v>46</v>
      </c>
      <c r="J215" s="11" t="s">
        <v>47</v>
      </c>
      <c r="K215" s="11" t="s">
        <v>54</v>
      </c>
      <c r="L215" s="11" t="s">
        <v>267</v>
      </c>
      <c r="M215" s="24"/>
      <c r="N215" s="24"/>
    </row>
    <row r="216" spans="2:14" s="1" customFormat="1" ht="29" x14ac:dyDescent="0.35">
      <c r="B216" s="10">
        <v>3</v>
      </c>
      <c r="C216" s="10">
        <v>7</v>
      </c>
      <c r="D216" s="10" t="s">
        <v>526</v>
      </c>
      <c r="E216" s="10" t="s">
        <v>528</v>
      </c>
      <c r="F216" s="10" t="s">
        <v>22</v>
      </c>
      <c r="G216" s="10" t="s">
        <v>528</v>
      </c>
      <c r="H216" s="10" t="s">
        <v>520</v>
      </c>
      <c r="I216" s="11" t="s">
        <v>46</v>
      </c>
      <c r="J216" s="11" t="s">
        <v>47</v>
      </c>
      <c r="K216" s="11" t="s">
        <v>54</v>
      </c>
      <c r="L216" s="11" t="s">
        <v>267</v>
      </c>
      <c r="M216" s="24"/>
      <c r="N216" s="24"/>
    </row>
    <row r="217" spans="2:14" s="1" customFormat="1" ht="29" x14ac:dyDescent="0.35">
      <c r="B217" s="10">
        <v>3</v>
      </c>
      <c r="C217" s="10">
        <v>7</v>
      </c>
      <c r="D217" s="10" t="s">
        <v>526</v>
      </c>
      <c r="E217" s="10" t="s">
        <v>529</v>
      </c>
      <c r="F217" s="10" t="s">
        <v>22</v>
      </c>
      <c r="G217" s="10" t="s">
        <v>529</v>
      </c>
      <c r="H217" s="10" t="s">
        <v>160</v>
      </c>
      <c r="I217" s="11" t="s">
        <v>46</v>
      </c>
      <c r="J217" s="11" t="s">
        <v>47</v>
      </c>
      <c r="K217" s="11" t="s">
        <v>54</v>
      </c>
      <c r="L217" s="11" t="s">
        <v>267</v>
      </c>
      <c r="M217" s="24"/>
      <c r="N217" s="24"/>
    </row>
    <row r="218" spans="2:14" s="1" customFormat="1" ht="29" x14ac:dyDescent="0.35">
      <c r="B218" s="10">
        <v>3</v>
      </c>
      <c r="C218" s="10">
        <v>7</v>
      </c>
      <c r="D218" s="10" t="s">
        <v>526</v>
      </c>
      <c r="E218" s="10" t="s">
        <v>529</v>
      </c>
      <c r="F218" s="10" t="s">
        <v>22</v>
      </c>
      <c r="G218" s="10" t="s">
        <v>529</v>
      </c>
      <c r="H218" s="10" t="s">
        <v>161</v>
      </c>
      <c r="I218" s="11" t="s">
        <v>141</v>
      </c>
      <c r="J218" s="11" t="s">
        <v>142</v>
      </c>
      <c r="K218" s="11" t="s">
        <v>48</v>
      </c>
      <c r="L218" s="11" t="s">
        <v>267</v>
      </c>
      <c r="M218" s="24"/>
      <c r="N218" s="24"/>
    </row>
    <row r="219" spans="2:14" s="1" customFormat="1" ht="29" x14ac:dyDescent="0.35">
      <c r="B219" s="10">
        <v>3</v>
      </c>
      <c r="C219" s="10">
        <v>7</v>
      </c>
      <c r="D219" s="10" t="s">
        <v>526</v>
      </c>
      <c r="E219" s="10" t="s">
        <v>530</v>
      </c>
      <c r="F219" s="10" t="s">
        <v>22</v>
      </c>
      <c r="G219" s="10" t="s">
        <v>530</v>
      </c>
      <c r="H219" s="10" t="s">
        <v>520</v>
      </c>
      <c r="I219" s="11" t="s">
        <v>46</v>
      </c>
      <c r="J219" s="11" t="s">
        <v>47</v>
      </c>
      <c r="K219" s="11" t="s">
        <v>54</v>
      </c>
      <c r="L219" s="11" t="s">
        <v>267</v>
      </c>
      <c r="M219" s="24"/>
      <c r="N219" s="24"/>
    </row>
    <row r="220" spans="2:14" s="1" customFormat="1" ht="29" x14ac:dyDescent="0.35">
      <c r="B220" s="10">
        <v>3</v>
      </c>
      <c r="C220" s="10">
        <v>7</v>
      </c>
      <c r="D220" s="10" t="s">
        <v>526</v>
      </c>
      <c r="E220" s="10" t="s">
        <v>530</v>
      </c>
      <c r="F220" s="10" t="s">
        <v>22</v>
      </c>
      <c r="G220" s="10" t="s">
        <v>530</v>
      </c>
      <c r="H220" s="10" t="s">
        <v>146</v>
      </c>
      <c r="I220" s="11" t="s">
        <v>46</v>
      </c>
      <c r="J220" s="11" t="s">
        <v>47</v>
      </c>
      <c r="K220" s="11" t="s">
        <v>54</v>
      </c>
      <c r="L220" s="11" t="s">
        <v>267</v>
      </c>
      <c r="M220" s="24"/>
      <c r="N220" s="24"/>
    </row>
    <row r="221" spans="2:14" s="1" customFormat="1" ht="29" x14ac:dyDescent="0.35">
      <c r="B221" s="10">
        <v>3</v>
      </c>
      <c r="C221" s="10">
        <v>7</v>
      </c>
      <c r="D221" s="10" t="s">
        <v>526</v>
      </c>
      <c r="E221" s="10" t="s">
        <v>530</v>
      </c>
      <c r="F221" s="10" t="s">
        <v>22</v>
      </c>
      <c r="G221" s="10" t="s">
        <v>530</v>
      </c>
      <c r="H221" s="10" t="s">
        <v>147</v>
      </c>
      <c r="I221" s="11" t="s">
        <v>141</v>
      </c>
      <c r="J221" s="11" t="s">
        <v>142</v>
      </c>
      <c r="K221" s="11" t="s">
        <v>139</v>
      </c>
      <c r="L221" s="11" t="s">
        <v>267</v>
      </c>
      <c r="M221" s="24"/>
      <c r="N221" s="24"/>
    </row>
    <row r="222" spans="2:14" s="1" customFormat="1" ht="29" x14ac:dyDescent="0.35">
      <c r="B222" s="10">
        <v>3</v>
      </c>
      <c r="C222" s="10">
        <v>7</v>
      </c>
      <c r="D222" s="10" t="s">
        <v>526</v>
      </c>
      <c r="E222" s="10" t="s">
        <v>530</v>
      </c>
      <c r="F222" s="10" t="s">
        <v>22</v>
      </c>
      <c r="G222" s="10" t="s">
        <v>530</v>
      </c>
      <c r="H222" s="10" t="s">
        <v>126</v>
      </c>
      <c r="I222" s="11" t="s">
        <v>46</v>
      </c>
      <c r="J222" s="11" t="s">
        <v>47</v>
      </c>
      <c r="K222" s="11" t="s">
        <v>54</v>
      </c>
      <c r="L222" s="11" t="s">
        <v>267</v>
      </c>
      <c r="M222" s="24"/>
      <c r="N222" s="24"/>
    </row>
    <row r="223" spans="2:14" s="1" customFormat="1" ht="29" x14ac:dyDescent="0.35">
      <c r="B223" s="10">
        <v>3</v>
      </c>
      <c r="C223" s="10">
        <v>7</v>
      </c>
      <c r="D223" s="10" t="s">
        <v>526</v>
      </c>
      <c r="E223" s="10" t="s">
        <v>530</v>
      </c>
      <c r="F223" s="10" t="s">
        <v>22</v>
      </c>
      <c r="G223" s="10" t="s">
        <v>530</v>
      </c>
      <c r="H223" s="10" t="s">
        <v>127</v>
      </c>
      <c r="I223" s="11" t="s">
        <v>46</v>
      </c>
      <c r="J223" s="11" t="s">
        <v>47</v>
      </c>
      <c r="K223" s="11" t="s">
        <v>54</v>
      </c>
      <c r="L223" s="11" t="s">
        <v>267</v>
      </c>
      <c r="M223" s="24"/>
      <c r="N223" s="24"/>
    </row>
    <row r="224" spans="2:14" s="1" customFormat="1" ht="29" x14ac:dyDescent="0.35">
      <c r="B224" s="10">
        <v>3</v>
      </c>
      <c r="C224" s="10">
        <v>7</v>
      </c>
      <c r="D224" s="10" t="s">
        <v>526</v>
      </c>
      <c r="E224" s="10" t="s">
        <v>530</v>
      </c>
      <c r="F224" s="10" t="s">
        <v>22</v>
      </c>
      <c r="G224" s="10" t="s">
        <v>530</v>
      </c>
      <c r="H224" s="10" t="s">
        <v>128</v>
      </c>
      <c r="I224" s="11" t="s">
        <v>46</v>
      </c>
      <c r="J224" s="11" t="s">
        <v>47</v>
      </c>
      <c r="K224" s="11" t="s">
        <v>54</v>
      </c>
      <c r="L224" s="11" t="s">
        <v>267</v>
      </c>
      <c r="M224" s="24"/>
      <c r="N224" s="24"/>
    </row>
    <row r="225" spans="2:14" s="1" customFormat="1" ht="29" x14ac:dyDescent="0.35">
      <c r="B225" s="10">
        <v>3</v>
      </c>
      <c r="C225" s="10">
        <v>7</v>
      </c>
      <c r="D225" s="10" t="s">
        <v>526</v>
      </c>
      <c r="E225" s="10" t="s">
        <v>530</v>
      </c>
      <c r="F225" s="10" t="s">
        <v>22</v>
      </c>
      <c r="G225" s="10" t="s">
        <v>530</v>
      </c>
      <c r="H225" s="10" t="s">
        <v>129</v>
      </c>
      <c r="I225" s="11" t="s">
        <v>46</v>
      </c>
      <c r="J225" s="11" t="s">
        <v>47</v>
      </c>
      <c r="K225" s="11" t="s">
        <v>54</v>
      </c>
      <c r="L225" s="11" t="s">
        <v>267</v>
      </c>
      <c r="M225" s="24"/>
      <c r="N225" s="24"/>
    </row>
    <row r="226" spans="2:14" s="1" customFormat="1" ht="29" x14ac:dyDescent="0.35">
      <c r="B226" s="10">
        <v>3</v>
      </c>
      <c r="C226" s="10">
        <v>7</v>
      </c>
      <c r="D226" s="10" t="s">
        <v>526</v>
      </c>
      <c r="E226" s="10" t="s">
        <v>530</v>
      </c>
      <c r="F226" s="10" t="s">
        <v>22</v>
      </c>
      <c r="G226" s="10" t="s">
        <v>530</v>
      </c>
      <c r="H226" s="10" t="s">
        <v>130</v>
      </c>
      <c r="I226" s="11" t="s">
        <v>46</v>
      </c>
      <c r="J226" s="11" t="s">
        <v>47</v>
      </c>
      <c r="K226" s="11" t="s">
        <v>54</v>
      </c>
      <c r="L226" s="11" t="s">
        <v>267</v>
      </c>
      <c r="M226" s="24"/>
      <c r="N226" s="24"/>
    </row>
    <row r="227" spans="2:14" s="1" customFormat="1" ht="29" x14ac:dyDescent="0.35">
      <c r="B227" s="10">
        <v>3</v>
      </c>
      <c r="C227" s="10">
        <v>7</v>
      </c>
      <c r="D227" s="10" t="s">
        <v>526</v>
      </c>
      <c r="E227" s="10" t="s">
        <v>530</v>
      </c>
      <c r="F227" s="10" t="s">
        <v>22</v>
      </c>
      <c r="G227" s="10" t="s">
        <v>530</v>
      </c>
      <c r="H227" s="10" t="s">
        <v>131</v>
      </c>
      <c r="I227" s="11" t="s">
        <v>46</v>
      </c>
      <c r="J227" s="11" t="s">
        <v>47</v>
      </c>
      <c r="K227" s="11" t="s">
        <v>54</v>
      </c>
      <c r="L227" s="11" t="s">
        <v>267</v>
      </c>
      <c r="M227" s="24"/>
      <c r="N227" s="24"/>
    </row>
    <row r="228" spans="2:14" s="1" customFormat="1" ht="29" x14ac:dyDescent="0.35">
      <c r="B228" s="10">
        <v>3</v>
      </c>
      <c r="C228" s="10">
        <v>7</v>
      </c>
      <c r="D228" s="10" t="s">
        <v>526</v>
      </c>
      <c r="E228" s="10" t="s">
        <v>531</v>
      </c>
      <c r="F228" s="10" t="s">
        <v>22</v>
      </c>
      <c r="G228" s="10" t="s">
        <v>531</v>
      </c>
      <c r="H228" s="10" t="s">
        <v>121</v>
      </c>
      <c r="I228" s="11" t="s">
        <v>46</v>
      </c>
      <c r="J228" s="11" t="s">
        <v>47</v>
      </c>
      <c r="K228" s="11" t="s">
        <v>54</v>
      </c>
      <c r="L228" s="11" t="s">
        <v>267</v>
      </c>
      <c r="M228" s="24"/>
      <c r="N228" s="24"/>
    </row>
    <row r="229" spans="2:14" s="1" customFormat="1" ht="29" x14ac:dyDescent="0.35">
      <c r="B229" s="10">
        <v>3</v>
      </c>
      <c r="C229" s="10">
        <v>7</v>
      </c>
      <c r="D229" s="10" t="s">
        <v>526</v>
      </c>
      <c r="E229" s="10" t="s">
        <v>531</v>
      </c>
      <c r="F229" s="10" t="s">
        <v>22</v>
      </c>
      <c r="G229" s="10" t="s">
        <v>531</v>
      </c>
      <c r="H229" s="10" t="s">
        <v>122</v>
      </c>
      <c r="I229" s="11" t="s">
        <v>46</v>
      </c>
      <c r="J229" s="11" t="s">
        <v>47</v>
      </c>
      <c r="K229" s="11" t="s">
        <v>54</v>
      </c>
      <c r="L229" s="11" t="s">
        <v>267</v>
      </c>
      <c r="M229" s="24"/>
      <c r="N229" s="24"/>
    </row>
    <row r="230" spans="2:14" s="1" customFormat="1" ht="29" x14ac:dyDescent="0.35">
      <c r="B230" s="10">
        <v>3</v>
      </c>
      <c r="C230" s="10">
        <v>7</v>
      </c>
      <c r="D230" s="10" t="s">
        <v>526</v>
      </c>
      <c r="E230" s="10" t="s">
        <v>531</v>
      </c>
      <c r="F230" s="10" t="s">
        <v>22</v>
      </c>
      <c r="G230" s="10" t="s">
        <v>531</v>
      </c>
      <c r="H230" s="10" t="s">
        <v>124</v>
      </c>
      <c r="I230" s="11" t="s">
        <v>46</v>
      </c>
      <c r="J230" s="11" t="s">
        <v>47</v>
      </c>
      <c r="K230" s="11" t="s">
        <v>54</v>
      </c>
      <c r="L230" s="11" t="s">
        <v>267</v>
      </c>
      <c r="M230" s="24"/>
      <c r="N230" s="24"/>
    </row>
    <row r="231" spans="2:14" s="1" customFormat="1" ht="29" x14ac:dyDescent="0.35">
      <c r="B231" s="10">
        <v>3</v>
      </c>
      <c r="C231" s="10">
        <v>7</v>
      </c>
      <c r="D231" s="10" t="s">
        <v>526</v>
      </c>
      <c r="E231" s="10" t="s">
        <v>532</v>
      </c>
      <c r="F231" s="10" t="s">
        <v>22</v>
      </c>
      <c r="G231" s="10" t="s">
        <v>532</v>
      </c>
      <c r="H231" s="10" t="s">
        <v>525</v>
      </c>
      <c r="I231" s="11" t="s">
        <v>46</v>
      </c>
      <c r="J231" s="11" t="s">
        <v>47</v>
      </c>
      <c r="K231" s="11" t="s">
        <v>54</v>
      </c>
      <c r="L231" s="11" t="s">
        <v>267</v>
      </c>
      <c r="M231" s="24"/>
      <c r="N231" s="24"/>
    </row>
    <row r="232" spans="2:14" s="1" customFormat="1" ht="29" x14ac:dyDescent="0.35">
      <c r="B232" s="10">
        <v>3</v>
      </c>
      <c r="C232" s="10">
        <v>7</v>
      </c>
      <c r="D232" s="10" t="s">
        <v>526</v>
      </c>
      <c r="E232" s="10" t="s">
        <v>533</v>
      </c>
      <c r="F232" s="10" t="s">
        <v>22</v>
      </c>
      <c r="G232" s="10" t="s">
        <v>533</v>
      </c>
      <c r="H232" s="10" t="s">
        <v>534</v>
      </c>
      <c r="I232" s="11" t="s">
        <v>46</v>
      </c>
      <c r="J232" s="11" t="s">
        <v>47</v>
      </c>
      <c r="K232" s="11" t="s">
        <v>54</v>
      </c>
      <c r="L232" s="11" t="s">
        <v>267</v>
      </c>
      <c r="M232" s="24"/>
      <c r="N232" s="24"/>
    </row>
    <row r="233" spans="2:14" s="1" customFormat="1" ht="29" x14ac:dyDescent="0.35">
      <c r="B233" s="10">
        <v>3</v>
      </c>
      <c r="C233" s="10">
        <v>8</v>
      </c>
      <c r="D233" s="10" t="s">
        <v>535</v>
      </c>
      <c r="E233" s="10" t="s">
        <v>536</v>
      </c>
      <c r="F233" s="10" t="s">
        <v>20</v>
      </c>
      <c r="G233" s="10" t="s">
        <v>536</v>
      </c>
      <c r="H233" s="10" t="s">
        <v>537</v>
      </c>
      <c r="I233" s="11" t="s">
        <v>46</v>
      </c>
      <c r="J233" s="11" t="s">
        <v>47</v>
      </c>
      <c r="K233" s="11" t="s">
        <v>88</v>
      </c>
      <c r="L233" s="11" t="s">
        <v>267</v>
      </c>
      <c r="M233" s="24"/>
      <c r="N233" s="24"/>
    </row>
    <row r="234" spans="2:14" s="1" customFormat="1" ht="29" x14ac:dyDescent="0.35">
      <c r="B234" s="10">
        <v>3</v>
      </c>
      <c r="C234" s="10">
        <v>8</v>
      </c>
      <c r="D234" s="10" t="s">
        <v>535</v>
      </c>
      <c r="E234" s="10" t="s">
        <v>538</v>
      </c>
      <c r="F234" s="10" t="s">
        <v>20</v>
      </c>
      <c r="G234" s="10" t="s">
        <v>538</v>
      </c>
      <c r="H234" s="10" t="s">
        <v>537</v>
      </c>
      <c r="I234" s="11" t="s">
        <v>46</v>
      </c>
      <c r="J234" s="11" t="s">
        <v>47</v>
      </c>
      <c r="K234" s="11" t="s">
        <v>88</v>
      </c>
      <c r="L234" s="11" t="s">
        <v>267</v>
      </c>
      <c r="M234" s="24"/>
      <c r="N234" s="24"/>
    </row>
    <row r="235" spans="2:14" s="1" customFormat="1" ht="29" x14ac:dyDescent="0.35">
      <c r="B235" s="10">
        <v>3</v>
      </c>
      <c r="C235" s="10">
        <v>8</v>
      </c>
      <c r="D235" s="10" t="s">
        <v>535</v>
      </c>
      <c r="E235" s="10" t="s">
        <v>539</v>
      </c>
      <c r="F235" s="10" t="s">
        <v>20</v>
      </c>
      <c r="G235" s="10" t="s">
        <v>539</v>
      </c>
      <c r="H235" s="10" t="s">
        <v>540</v>
      </c>
      <c r="I235" s="11" t="s">
        <v>46</v>
      </c>
      <c r="J235" s="11" t="s">
        <v>47</v>
      </c>
      <c r="K235" s="11" t="s">
        <v>88</v>
      </c>
      <c r="L235" s="11" t="s">
        <v>267</v>
      </c>
      <c r="M235" s="24"/>
      <c r="N235" s="24"/>
    </row>
    <row r="236" spans="2:14" s="1" customFormat="1" ht="29" x14ac:dyDescent="0.35">
      <c r="B236" s="10">
        <v>0</v>
      </c>
      <c r="C236" s="10" t="s">
        <v>541</v>
      </c>
      <c r="D236" s="10" t="s">
        <v>542</v>
      </c>
      <c r="E236" s="10" t="s">
        <v>15</v>
      </c>
      <c r="F236" s="10" t="s">
        <v>31</v>
      </c>
      <c r="G236" s="10" t="s">
        <v>15</v>
      </c>
      <c r="H236" s="10" t="s">
        <v>543</v>
      </c>
      <c r="I236" s="11" t="s">
        <v>61</v>
      </c>
      <c r="J236" s="11" t="s">
        <v>47</v>
      </c>
      <c r="K236" s="11" t="s">
        <v>139</v>
      </c>
      <c r="L236" s="11" t="s">
        <v>62</v>
      </c>
      <c r="M236" s="24"/>
      <c r="N236" s="24"/>
    </row>
    <row r="237" spans="2:14" s="1" customFormat="1" ht="29" x14ac:dyDescent="0.35">
      <c r="B237" s="10">
        <v>0</v>
      </c>
      <c r="C237" s="10" t="s">
        <v>541</v>
      </c>
      <c r="D237" s="10" t="s">
        <v>542</v>
      </c>
      <c r="E237" s="10" t="s">
        <v>544</v>
      </c>
      <c r="F237" s="10" t="s">
        <v>31</v>
      </c>
      <c r="G237" s="10" t="s">
        <v>544</v>
      </c>
      <c r="H237" s="10" t="s">
        <v>545</v>
      </c>
      <c r="I237" s="11" t="s">
        <v>61</v>
      </c>
      <c r="J237" s="11" t="s">
        <v>47</v>
      </c>
      <c r="K237" s="11" t="s">
        <v>88</v>
      </c>
      <c r="L237" s="11" t="s">
        <v>267</v>
      </c>
      <c r="M237" s="24"/>
      <c r="N237" s="24"/>
    </row>
    <row r="238" spans="2:14" s="1" customFormat="1" ht="29" x14ac:dyDescent="0.35">
      <c r="B238" s="10">
        <v>0</v>
      </c>
      <c r="C238" s="10" t="s">
        <v>541</v>
      </c>
      <c r="D238" s="10" t="s">
        <v>542</v>
      </c>
      <c r="E238" s="10" t="s">
        <v>546</v>
      </c>
      <c r="F238" s="10" t="s">
        <v>31</v>
      </c>
      <c r="G238" s="10" t="s">
        <v>546</v>
      </c>
      <c r="H238" s="10" t="s">
        <v>546</v>
      </c>
      <c r="I238" s="11" t="s">
        <v>61</v>
      </c>
      <c r="J238" s="11" t="s">
        <v>47</v>
      </c>
      <c r="K238" s="11" t="s">
        <v>88</v>
      </c>
      <c r="L238" s="11" t="s">
        <v>267</v>
      </c>
      <c r="M238" s="24"/>
      <c r="N238" s="24"/>
    </row>
    <row r="239" spans="2:14" s="1" customFormat="1" ht="29" x14ac:dyDescent="0.35">
      <c r="B239" s="10">
        <v>0</v>
      </c>
      <c r="C239" s="10" t="s">
        <v>541</v>
      </c>
      <c r="D239" s="10" t="s">
        <v>542</v>
      </c>
      <c r="E239" s="10" t="s">
        <v>547</v>
      </c>
      <c r="F239" s="10" t="s">
        <v>31</v>
      </c>
      <c r="G239" s="10" t="s">
        <v>547</v>
      </c>
      <c r="H239" s="10" t="s">
        <v>547</v>
      </c>
      <c r="I239" s="11" t="s">
        <v>61</v>
      </c>
      <c r="J239" s="11" t="s">
        <v>47</v>
      </c>
      <c r="K239" s="11" t="s">
        <v>88</v>
      </c>
      <c r="L239" s="11" t="s">
        <v>267</v>
      </c>
      <c r="M239" s="24"/>
      <c r="N239" s="24"/>
    </row>
    <row r="240" spans="2:14" s="1" customFormat="1" ht="29" x14ac:dyDescent="0.35">
      <c r="B240" s="10">
        <v>0</v>
      </c>
      <c r="C240" s="10" t="s">
        <v>541</v>
      </c>
      <c r="D240" s="10" t="s">
        <v>542</v>
      </c>
      <c r="E240" s="10" t="s">
        <v>548</v>
      </c>
      <c r="F240" s="10" t="s">
        <v>31</v>
      </c>
      <c r="G240" s="10" t="s">
        <v>548</v>
      </c>
      <c r="H240" s="10" t="s">
        <v>549</v>
      </c>
      <c r="I240" s="11" t="s">
        <v>61</v>
      </c>
      <c r="J240" s="11" t="s">
        <v>47</v>
      </c>
      <c r="K240" s="11" t="s">
        <v>139</v>
      </c>
      <c r="L240" s="11" t="s">
        <v>267</v>
      </c>
      <c r="M240" s="24"/>
      <c r="N240" s="24"/>
    </row>
    <row r="241" spans="2:14" s="1" customFormat="1" ht="29" x14ac:dyDescent="0.35">
      <c r="B241" s="10">
        <v>0</v>
      </c>
      <c r="C241" s="10" t="s">
        <v>541</v>
      </c>
      <c r="D241" s="10" t="s">
        <v>542</v>
      </c>
      <c r="E241" s="10" t="s">
        <v>548</v>
      </c>
      <c r="F241" s="10" t="s">
        <v>31</v>
      </c>
      <c r="G241" s="10" t="s">
        <v>548</v>
      </c>
      <c r="H241" s="10" t="s">
        <v>550</v>
      </c>
      <c r="I241" s="11" t="s">
        <v>61</v>
      </c>
      <c r="J241" s="11" t="s">
        <v>47</v>
      </c>
      <c r="K241" s="11" t="s">
        <v>139</v>
      </c>
      <c r="L241" s="11" t="s">
        <v>267</v>
      </c>
      <c r="M241" s="24"/>
      <c r="N241" s="24"/>
    </row>
    <row r="242" spans="2:14" s="1" customFormat="1" ht="29" x14ac:dyDescent="0.35">
      <c r="B242" s="10">
        <v>0</v>
      </c>
      <c r="C242" s="10" t="s">
        <v>541</v>
      </c>
      <c r="D242" s="10" t="s">
        <v>542</v>
      </c>
      <c r="E242" s="10" t="s">
        <v>548</v>
      </c>
      <c r="F242" s="10" t="s">
        <v>31</v>
      </c>
      <c r="G242" s="10" t="s">
        <v>548</v>
      </c>
      <c r="H242" s="10" t="s">
        <v>551</v>
      </c>
      <c r="I242" s="11" t="s">
        <v>61</v>
      </c>
      <c r="J242" s="11" t="s">
        <v>47</v>
      </c>
      <c r="K242" s="11" t="s">
        <v>139</v>
      </c>
      <c r="L242" s="11" t="s">
        <v>267</v>
      </c>
      <c r="M242" s="24"/>
      <c r="N242" s="24"/>
    </row>
    <row r="243" spans="2:14" s="1" customFormat="1" ht="29" x14ac:dyDescent="0.35">
      <c r="B243" s="10">
        <v>0</v>
      </c>
      <c r="C243" s="10" t="s">
        <v>541</v>
      </c>
      <c r="D243" s="10" t="s">
        <v>542</v>
      </c>
      <c r="E243" s="10" t="s">
        <v>548</v>
      </c>
      <c r="F243" s="10" t="s">
        <v>31</v>
      </c>
      <c r="G243" s="10" t="s">
        <v>548</v>
      </c>
      <c r="H243" s="10" t="s">
        <v>552</v>
      </c>
      <c r="I243" s="11" t="s">
        <v>61</v>
      </c>
      <c r="J243" s="11" t="s">
        <v>47</v>
      </c>
      <c r="K243" s="11" t="s">
        <v>139</v>
      </c>
      <c r="L243" s="11" t="s">
        <v>267</v>
      </c>
      <c r="M243" s="24"/>
      <c r="N243" s="24"/>
    </row>
    <row r="244" spans="2:14" s="1" customFormat="1" ht="29" x14ac:dyDescent="0.35">
      <c r="B244" s="10">
        <v>0</v>
      </c>
      <c r="C244" s="10" t="s">
        <v>541</v>
      </c>
      <c r="D244" s="10" t="s">
        <v>542</v>
      </c>
      <c r="E244" s="10" t="s">
        <v>548</v>
      </c>
      <c r="F244" s="10" t="s">
        <v>31</v>
      </c>
      <c r="G244" s="10" t="s">
        <v>548</v>
      </c>
      <c r="H244" s="10" t="s">
        <v>553</v>
      </c>
      <c r="I244" s="11" t="s">
        <v>61</v>
      </c>
      <c r="J244" s="11" t="s">
        <v>47</v>
      </c>
      <c r="K244" s="11" t="s">
        <v>139</v>
      </c>
      <c r="L244" s="11" t="s">
        <v>267</v>
      </c>
      <c r="M244" s="24"/>
      <c r="N244" s="24"/>
    </row>
    <row r="245" spans="2:14" s="1" customFormat="1" ht="29" x14ac:dyDescent="0.35">
      <c r="B245" s="10">
        <v>0</v>
      </c>
      <c r="C245" s="10" t="s">
        <v>541</v>
      </c>
      <c r="D245" s="10" t="s">
        <v>542</v>
      </c>
      <c r="E245" s="10" t="s">
        <v>554</v>
      </c>
      <c r="F245" s="10" t="s">
        <v>31</v>
      </c>
      <c r="G245" s="10" t="s">
        <v>554</v>
      </c>
      <c r="H245" s="10" t="s">
        <v>555</v>
      </c>
      <c r="I245" s="11" t="s">
        <v>61</v>
      </c>
      <c r="J245" s="11" t="s">
        <v>47</v>
      </c>
      <c r="K245" s="11" t="s">
        <v>48</v>
      </c>
      <c r="L245" s="11" t="s">
        <v>267</v>
      </c>
      <c r="M245" s="24"/>
      <c r="N245" s="24"/>
    </row>
    <row r="246" spans="2:14" s="1" customFormat="1" ht="29" x14ac:dyDescent="0.35">
      <c r="B246" s="10">
        <v>0</v>
      </c>
      <c r="C246" s="10" t="s">
        <v>541</v>
      </c>
      <c r="D246" s="10" t="s">
        <v>542</v>
      </c>
      <c r="E246" s="10" t="s">
        <v>554</v>
      </c>
      <c r="F246" s="10" t="s">
        <v>31</v>
      </c>
      <c r="G246" s="10" t="s">
        <v>554</v>
      </c>
      <c r="H246" s="10" t="s">
        <v>115</v>
      </c>
      <c r="I246" s="11" t="s">
        <v>61</v>
      </c>
      <c r="J246" s="11" t="s">
        <v>47</v>
      </c>
      <c r="K246" s="11" t="s">
        <v>48</v>
      </c>
      <c r="L246" s="11" t="s">
        <v>267</v>
      </c>
      <c r="M246" s="24"/>
      <c r="N246" s="24"/>
    </row>
    <row r="247" spans="2:14" s="1" customFormat="1" ht="29" x14ac:dyDescent="0.35">
      <c r="B247" s="10">
        <v>0</v>
      </c>
      <c r="C247" s="10" t="s">
        <v>541</v>
      </c>
      <c r="D247" s="10" t="s">
        <v>542</v>
      </c>
      <c r="E247" s="10" t="s">
        <v>554</v>
      </c>
      <c r="F247" s="10" t="s">
        <v>31</v>
      </c>
      <c r="G247" s="10" t="s">
        <v>554</v>
      </c>
      <c r="H247" s="10" t="s">
        <v>116</v>
      </c>
      <c r="I247" s="11" t="s">
        <v>61</v>
      </c>
      <c r="J247" s="11" t="s">
        <v>47</v>
      </c>
      <c r="K247" s="11" t="s">
        <v>48</v>
      </c>
      <c r="L247" s="11" t="s">
        <v>267</v>
      </c>
      <c r="M247" s="24"/>
      <c r="N247" s="24"/>
    </row>
    <row r="248" spans="2:14" s="1" customFormat="1" ht="29" x14ac:dyDescent="0.35">
      <c r="B248" s="10">
        <v>0</v>
      </c>
      <c r="C248" s="10" t="s">
        <v>541</v>
      </c>
      <c r="D248" s="10" t="s">
        <v>542</v>
      </c>
      <c r="E248" s="10" t="s">
        <v>554</v>
      </c>
      <c r="F248" s="10" t="s">
        <v>31</v>
      </c>
      <c r="G248" s="10" t="s">
        <v>554</v>
      </c>
      <c r="H248" s="10" t="s">
        <v>266</v>
      </c>
      <c r="I248" s="11" t="s">
        <v>61</v>
      </c>
      <c r="J248" s="11" t="s">
        <v>47</v>
      </c>
      <c r="K248" s="11" t="s">
        <v>48</v>
      </c>
      <c r="L248" s="11" t="s">
        <v>267</v>
      </c>
      <c r="M248" s="24"/>
      <c r="N248" s="24"/>
    </row>
    <row r="249" spans="2:14" s="1" customFormat="1" ht="29" x14ac:dyDescent="0.35">
      <c r="B249" s="10">
        <v>0</v>
      </c>
      <c r="C249" s="10" t="s">
        <v>541</v>
      </c>
      <c r="D249" s="10" t="s">
        <v>542</v>
      </c>
      <c r="E249" s="10" t="s">
        <v>554</v>
      </c>
      <c r="F249" s="10" t="s">
        <v>31</v>
      </c>
      <c r="G249" s="10" t="s">
        <v>554</v>
      </c>
      <c r="H249" s="10" t="s">
        <v>268</v>
      </c>
      <c r="I249" s="11" t="s">
        <v>61</v>
      </c>
      <c r="J249" s="11" t="s">
        <v>47</v>
      </c>
      <c r="K249" s="11" t="s">
        <v>48</v>
      </c>
      <c r="L249" s="11" t="s">
        <v>267</v>
      </c>
      <c r="M249" s="24"/>
      <c r="N249" s="24"/>
    </row>
    <row r="250" spans="2:14" s="1" customFormat="1" ht="29" x14ac:dyDescent="0.35">
      <c r="B250" s="10">
        <v>0</v>
      </c>
      <c r="C250" s="10" t="s">
        <v>541</v>
      </c>
      <c r="D250" s="10" t="s">
        <v>542</v>
      </c>
      <c r="E250" s="10" t="s">
        <v>554</v>
      </c>
      <c r="F250" s="10" t="s">
        <v>31</v>
      </c>
      <c r="G250" s="10" t="s">
        <v>554</v>
      </c>
      <c r="H250" s="10" t="s">
        <v>272</v>
      </c>
      <c r="I250" s="11" t="s">
        <v>61</v>
      </c>
      <c r="J250" s="11" t="s">
        <v>47</v>
      </c>
      <c r="K250" s="11" t="s">
        <v>48</v>
      </c>
      <c r="L250" s="11" t="s">
        <v>267</v>
      </c>
      <c r="M250" s="24"/>
      <c r="N250" s="24"/>
    </row>
    <row r="251" spans="2:14" s="1" customFormat="1" ht="29" x14ac:dyDescent="0.35">
      <c r="B251" s="10">
        <v>0</v>
      </c>
      <c r="C251" s="10" t="s">
        <v>541</v>
      </c>
      <c r="D251" s="10" t="s">
        <v>542</v>
      </c>
      <c r="E251" s="10" t="s">
        <v>554</v>
      </c>
      <c r="F251" s="10" t="s">
        <v>31</v>
      </c>
      <c r="G251" s="10" t="s">
        <v>554</v>
      </c>
      <c r="H251" s="10" t="s">
        <v>556</v>
      </c>
      <c r="I251" s="11" t="s">
        <v>61</v>
      </c>
      <c r="J251" s="11" t="s">
        <v>47</v>
      </c>
      <c r="K251" s="11" t="s">
        <v>48</v>
      </c>
      <c r="L251" s="11" t="s">
        <v>267</v>
      </c>
      <c r="M251" s="24"/>
      <c r="N251" s="24"/>
    </row>
    <row r="252" spans="2:14" s="1" customFormat="1" ht="29" x14ac:dyDescent="0.35">
      <c r="B252" s="10">
        <v>0</v>
      </c>
      <c r="C252" s="10" t="s">
        <v>541</v>
      </c>
      <c r="D252" s="10" t="s">
        <v>542</v>
      </c>
      <c r="E252" s="10" t="s">
        <v>554</v>
      </c>
      <c r="F252" s="10" t="s">
        <v>31</v>
      </c>
      <c r="G252" s="10" t="s">
        <v>554</v>
      </c>
      <c r="H252" s="10" t="s">
        <v>557</v>
      </c>
      <c r="I252" s="11" t="s">
        <v>61</v>
      </c>
      <c r="J252" s="11" t="s">
        <v>47</v>
      </c>
      <c r="K252" s="11" t="s">
        <v>48</v>
      </c>
      <c r="L252" s="11" t="s">
        <v>267</v>
      </c>
      <c r="M252" s="24"/>
      <c r="N252" s="24"/>
    </row>
    <row r="253" spans="2:14" s="1" customFormat="1" ht="29" x14ac:dyDescent="0.35">
      <c r="B253" s="10">
        <v>0</v>
      </c>
      <c r="C253" s="10" t="s">
        <v>541</v>
      </c>
      <c r="D253" s="10" t="s">
        <v>542</v>
      </c>
      <c r="E253" s="10" t="s">
        <v>554</v>
      </c>
      <c r="F253" s="10" t="s">
        <v>31</v>
      </c>
      <c r="G253" s="10" t="s">
        <v>554</v>
      </c>
      <c r="H253" s="10" t="s">
        <v>186</v>
      </c>
      <c r="I253" s="11" t="s">
        <v>61</v>
      </c>
      <c r="J253" s="11" t="s">
        <v>47</v>
      </c>
      <c r="K253" s="11" t="s">
        <v>48</v>
      </c>
      <c r="L253" s="11" t="s">
        <v>267</v>
      </c>
      <c r="M253" s="24"/>
      <c r="N253" s="24"/>
    </row>
    <row r="254" spans="2:14" s="1" customFormat="1" ht="29" x14ac:dyDescent="0.35">
      <c r="B254" s="10">
        <v>0</v>
      </c>
      <c r="C254" s="10" t="s">
        <v>541</v>
      </c>
      <c r="D254" s="10" t="s">
        <v>542</v>
      </c>
      <c r="E254" s="10" t="s">
        <v>554</v>
      </c>
      <c r="F254" s="10" t="s">
        <v>31</v>
      </c>
      <c r="G254" s="10" t="s">
        <v>554</v>
      </c>
      <c r="H254" s="10" t="s">
        <v>283</v>
      </c>
      <c r="I254" s="11" t="s">
        <v>61</v>
      </c>
      <c r="J254" s="11" t="s">
        <v>47</v>
      </c>
      <c r="K254" s="11" t="s">
        <v>48</v>
      </c>
      <c r="L254" s="11" t="s">
        <v>267</v>
      </c>
      <c r="M254" s="24"/>
      <c r="N254" s="24"/>
    </row>
    <row r="255" spans="2:14" s="1" customFormat="1" ht="29" x14ac:dyDescent="0.35">
      <c r="B255" s="10">
        <v>0</v>
      </c>
      <c r="C255" s="10" t="s">
        <v>541</v>
      </c>
      <c r="D255" s="10" t="s">
        <v>542</v>
      </c>
      <c r="E255" s="10" t="s">
        <v>554</v>
      </c>
      <c r="F255" s="10" t="s">
        <v>31</v>
      </c>
      <c r="G255" s="10" t="s">
        <v>554</v>
      </c>
      <c r="H255" s="10" t="s">
        <v>558</v>
      </c>
      <c r="I255" s="11" t="s">
        <v>61</v>
      </c>
      <c r="J255" s="11" t="s">
        <v>47</v>
      </c>
      <c r="K255" s="11" t="s">
        <v>48</v>
      </c>
      <c r="L255" s="11" t="s">
        <v>267</v>
      </c>
      <c r="M255" s="24"/>
      <c r="N255" s="24"/>
    </row>
    <row r="256" spans="2:14" s="1" customFormat="1" ht="29" x14ac:dyDescent="0.35">
      <c r="B256" s="10">
        <v>0</v>
      </c>
      <c r="C256" s="10" t="s">
        <v>541</v>
      </c>
      <c r="D256" s="10" t="s">
        <v>542</v>
      </c>
      <c r="E256" s="10" t="s">
        <v>554</v>
      </c>
      <c r="F256" s="10" t="s">
        <v>31</v>
      </c>
      <c r="G256" s="10" t="s">
        <v>554</v>
      </c>
      <c r="H256" s="10" t="s">
        <v>559</v>
      </c>
      <c r="I256" s="11" t="s">
        <v>61</v>
      </c>
      <c r="J256" s="11" t="s">
        <v>47</v>
      </c>
      <c r="K256" s="11" t="s">
        <v>48</v>
      </c>
      <c r="L256" s="11" t="s">
        <v>267</v>
      </c>
      <c r="M256" s="24"/>
      <c r="N256" s="24"/>
    </row>
    <row r="257" spans="2:14" s="1" customFormat="1" ht="29" x14ac:dyDescent="0.35">
      <c r="B257" s="10">
        <v>0</v>
      </c>
      <c r="C257" s="10" t="s">
        <v>541</v>
      </c>
      <c r="D257" s="10" t="s">
        <v>542</v>
      </c>
      <c r="E257" s="10" t="s">
        <v>554</v>
      </c>
      <c r="F257" s="10" t="s">
        <v>31</v>
      </c>
      <c r="G257" s="10" t="s">
        <v>554</v>
      </c>
      <c r="H257" s="10" t="s">
        <v>560</v>
      </c>
      <c r="I257" s="11" t="s">
        <v>61</v>
      </c>
      <c r="J257" s="11" t="s">
        <v>47</v>
      </c>
      <c r="K257" s="11" t="s">
        <v>48</v>
      </c>
      <c r="L257" s="11" t="s">
        <v>267</v>
      </c>
      <c r="M257" s="24"/>
      <c r="N257" s="24"/>
    </row>
    <row r="258" spans="2:14" s="1" customFormat="1" ht="29" x14ac:dyDescent="0.35">
      <c r="B258" s="10">
        <v>0</v>
      </c>
      <c r="C258" s="10" t="s">
        <v>541</v>
      </c>
      <c r="D258" s="10" t="s">
        <v>542</v>
      </c>
      <c r="E258" s="10" t="s">
        <v>554</v>
      </c>
      <c r="F258" s="10" t="s">
        <v>31</v>
      </c>
      <c r="G258" s="10" t="s">
        <v>554</v>
      </c>
      <c r="H258" s="10" t="s">
        <v>273</v>
      </c>
      <c r="I258" s="11" t="s">
        <v>61</v>
      </c>
      <c r="J258" s="11" t="s">
        <v>47</v>
      </c>
      <c r="K258" s="11" t="s">
        <v>48</v>
      </c>
      <c r="L258" s="11" t="s">
        <v>267</v>
      </c>
      <c r="M258" s="24"/>
      <c r="N258" s="24"/>
    </row>
    <row r="259" spans="2:14" s="1" customFormat="1" ht="29" x14ac:dyDescent="0.35">
      <c r="B259" s="10">
        <v>0</v>
      </c>
      <c r="C259" s="10" t="s">
        <v>541</v>
      </c>
      <c r="D259" s="10" t="s">
        <v>542</v>
      </c>
      <c r="E259" s="10" t="s">
        <v>554</v>
      </c>
      <c r="F259" s="10" t="s">
        <v>31</v>
      </c>
      <c r="G259" s="10" t="s">
        <v>554</v>
      </c>
      <c r="H259" s="10" t="s">
        <v>561</v>
      </c>
      <c r="I259" s="11" t="s">
        <v>61</v>
      </c>
      <c r="J259" s="11" t="s">
        <v>47</v>
      </c>
      <c r="K259" s="11" t="s">
        <v>48</v>
      </c>
      <c r="L259" s="11" t="s">
        <v>267</v>
      </c>
      <c r="M259" s="24"/>
      <c r="N259" s="24"/>
    </row>
    <row r="260" spans="2:14" s="1" customFormat="1" ht="29" x14ac:dyDescent="0.35">
      <c r="B260" s="10">
        <v>0</v>
      </c>
      <c r="C260" s="10" t="s">
        <v>541</v>
      </c>
      <c r="D260" s="10" t="s">
        <v>542</v>
      </c>
      <c r="E260" s="10" t="s">
        <v>562</v>
      </c>
      <c r="F260" s="10" t="s">
        <v>31</v>
      </c>
      <c r="G260" s="10" t="s">
        <v>562</v>
      </c>
      <c r="H260" s="10" t="s">
        <v>563</v>
      </c>
      <c r="I260" s="11" t="s">
        <v>141</v>
      </c>
      <c r="J260" s="11" t="s">
        <v>196</v>
      </c>
      <c r="K260" s="11" t="s">
        <v>139</v>
      </c>
      <c r="L260" s="11" t="s">
        <v>62</v>
      </c>
      <c r="M260" s="24"/>
      <c r="N260" s="24"/>
    </row>
    <row r="261" spans="2:14" s="1" customFormat="1" ht="29" x14ac:dyDescent="0.35">
      <c r="B261" s="10">
        <v>0</v>
      </c>
      <c r="C261" s="10" t="s">
        <v>541</v>
      </c>
      <c r="D261" s="10" t="s">
        <v>542</v>
      </c>
      <c r="E261" s="10" t="s">
        <v>562</v>
      </c>
      <c r="F261" s="10" t="s">
        <v>31</v>
      </c>
      <c r="G261" s="10" t="s">
        <v>562</v>
      </c>
      <c r="H261" s="10" t="s">
        <v>564</v>
      </c>
      <c r="I261" s="11" t="s">
        <v>141</v>
      </c>
      <c r="J261" s="11" t="s">
        <v>196</v>
      </c>
      <c r="K261" s="11" t="s">
        <v>139</v>
      </c>
      <c r="L261" s="11" t="s">
        <v>62</v>
      </c>
      <c r="M261" s="24"/>
      <c r="N261" s="24"/>
    </row>
    <row r="262" spans="2:14" s="1" customFormat="1" ht="29" x14ac:dyDescent="0.35">
      <c r="B262" s="10">
        <v>0</v>
      </c>
      <c r="C262" s="10" t="s">
        <v>541</v>
      </c>
      <c r="D262" s="10" t="s">
        <v>542</v>
      </c>
      <c r="E262" s="10" t="s">
        <v>562</v>
      </c>
      <c r="F262" s="10" t="s">
        <v>31</v>
      </c>
      <c r="G262" s="10" t="s">
        <v>562</v>
      </c>
      <c r="H262" s="10" t="s">
        <v>565</v>
      </c>
      <c r="I262" s="11" t="s">
        <v>141</v>
      </c>
      <c r="J262" s="11" t="s">
        <v>196</v>
      </c>
      <c r="K262" s="11" t="s">
        <v>139</v>
      </c>
      <c r="L262" s="11" t="s">
        <v>62</v>
      </c>
      <c r="M262" s="24"/>
      <c r="N262" s="24"/>
    </row>
    <row r="263" spans="2:14" s="1" customFormat="1" ht="29" x14ac:dyDescent="0.35">
      <c r="B263" s="10">
        <v>0</v>
      </c>
      <c r="C263" s="10" t="s">
        <v>541</v>
      </c>
      <c r="D263" s="10" t="s">
        <v>542</v>
      </c>
      <c r="E263" s="10" t="s">
        <v>562</v>
      </c>
      <c r="F263" s="10" t="s">
        <v>31</v>
      </c>
      <c r="G263" s="10" t="s">
        <v>562</v>
      </c>
      <c r="H263" s="10" t="s">
        <v>566</v>
      </c>
      <c r="I263" s="11" t="s">
        <v>141</v>
      </c>
      <c r="J263" s="11" t="s">
        <v>196</v>
      </c>
      <c r="K263" s="11" t="s">
        <v>139</v>
      </c>
      <c r="L263" s="11" t="s">
        <v>62</v>
      </c>
      <c r="M263" s="24"/>
      <c r="N263" s="24"/>
    </row>
    <row r="264" spans="2:14" s="1" customFormat="1" ht="29" x14ac:dyDescent="0.35">
      <c r="B264" s="10">
        <v>0</v>
      </c>
      <c r="C264" s="10" t="s">
        <v>541</v>
      </c>
      <c r="D264" s="10" t="s">
        <v>542</v>
      </c>
      <c r="E264" s="10" t="s">
        <v>562</v>
      </c>
      <c r="F264" s="10" t="s">
        <v>31</v>
      </c>
      <c r="G264" s="10" t="s">
        <v>562</v>
      </c>
      <c r="H264" s="10" t="s">
        <v>567</v>
      </c>
      <c r="I264" s="11" t="s">
        <v>141</v>
      </c>
      <c r="J264" s="11" t="s">
        <v>196</v>
      </c>
      <c r="K264" s="11" t="s">
        <v>139</v>
      </c>
      <c r="L264" s="11" t="s">
        <v>62</v>
      </c>
      <c r="M264" s="24"/>
      <c r="N264" s="24"/>
    </row>
    <row r="265" spans="2:14" s="1" customFormat="1" ht="29" x14ac:dyDescent="0.35">
      <c r="B265" s="10">
        <v>0</v>
      </c>
      <c r="C265" s="10" t="s">
        <v>541</v>
      </c>
      <c r="D265" s="10" t="s">
        <v>542</v>
      </c>
      <c r="E265" s="10" t="s">
        <v>568</v>
      </c>
      <c r="F265" s="10" t="s">
        <v>31</v>
      </c>
      <c r="G265" s="10" t="s">
        <v>568</v>
      </c>
      <c r="H265" s="10" t="s">
        <v>565</v>
      </c>
      <c r="I265" s="11" t="s">
        <v>141</v>
      </c>
      <c r="J265" s="11" t="s">
        <v>196</v>
      </c>
      <c r="K265" s="11" t="s">
        <v>139</v>
      </c>
      <c r="L265" s="11" t="s">
        <v>62</v>
      </c>
      <c r="M265" s="24"/>
      <c r="N265" s="24"/>
    </row>
    <row r="266" spans="2:14" s="1" customFormat="1" ht="29" x14ac:dyDescent="0.35">
      <c r="B266" s="10">
        <v>0</v>
      </c>
      <c r="C266" s="10" t="s">
        <v>541</v>
      </c>
      <c r="D266" s="10" t="s">
        <v>542</v>
      </c>
      <c r="E266" s="10" t="s">
        <v>568</v>
      </c>
      <c r="F266" s="10" t="s">
        <v>31</v>
      </c>
      <c r="G266" s="10" t="s">
        <v>568</v>
      </c>
      <c r="H266" s="10" t="s">
        <v>569</v>
      </c>
      <c r="I266" s="11" t="s">
        <v>141</v>
      </c>
      <c r="J266" s="11" t="s">
        <v>196</v>
      </c>
      <c r="K266" s="11" t="s">
        <v>139</v>
      </c>
      <c r="L266" s="11" t="s">
        <v>62</v>
      </c>
      <c r="M266" s="24"/>
      <c r="N266" s="24"/>
    </row>
    <row r="267" spans="2:14" s="1" customFormat="1" ht="29" x14ac:dyDescent="0.35">
      <c r="B267" s="10">
        <v>0</v>
      </c>
      <c r="C267" s="10" t="s">
        <v>541</v>
      </c>
      <c r="D267" s="10" t="s">
        <v>542</v>
      </c>
      <c r="E267" s="10" t="s">
        <v>568</v>
      </c>
      <c r="F267" s="10" t="s">
        <v>31</v>
      </c>
      <c r="G267" s="10" t="s">
        <v>568</v>
      </c>
      <c r="H267" s="10" t="s">
        <v>570</v>
      </c>
      <c r="I267" s="11" t="s">
        <v>141</v>
      </c>
      <c r="J267" s="11" t="s">
        <v>196</v>
      </c>
      <c r="K267" s="11" t="s">
        <v>139</v>
      </c>
      <c r="L267" s="11" t="s">
        <v>62</v>
      </c>
      <c r="M267" s="24"/>
      <c r="N267" s="24"/>
    </row>
    <row r="268" spans="2:14" s="1" customFormat="1" ht="29" x14ac:dyDescent="0.35">
      <c r="B268" s="10">
        <v>0</v>
      </c>
      <c r="C268" s="10" t="s">
        <v>541</v>
      </c>
      <c r="D268" s="10" t="s">
        <v>542</v>
      </c>
      <c r="E268" s="10" t="s">
        <v>568</v>
      </c>
      <c r="F268" s="10" t="s">
        <v>31</v>
      </c>
      <c r="G268" s="10" t="s">
        <v>568</v>
      </c>
      <c r="H268" s="10" t="s">
        <v>571</v>
      </c>
      <c r="I268" s="11" t="s">
        <v>141</v>
      </c>
      <c r="J268" s="11" t="s">
        <v>196</v>
      </c>
      <c r="K268" s="11" t="s">
        <v>139</v>
      </c>
      <c r="L268" s="11" t="s">
        <v>62</v>
      </c>
      <c r="M268" s="24"/>
      <c r="N268" s="24"/>
    </row>
    <row r="269" spans="2:14" s="1" customFormat="1" ht="29" x14ac:dyDescent="0.35">
      <c r="B269" s="10">
        <v>0</v>
      </c>
      <c r="C269" s="10" t="s">
        <v>541</v>
      </c>
      <c r="D269" s="10" t="s">
        <v>542</v>
      </c>
      <c r="E269" s="10" t="s">
        <v>572</v>
      </c>
      <c r="F269" s="10" t="s">
        <v>31</v>
      </c>
      <c r="G269" s="10" t="s">
        <v>573</v>
      </c>
      <c r="H269" s="10" t="s">
        <v>573</v>
      </c>
      <c r="I269" s="11" t="s">
        <v>46</v>
      </c>
      <c r="J269" s="11" t="s">
        <v>47</v>
      </c>
      <c r="K269" s="11" t="s">
        <v>54</v>
      </c>
      <c r="L269" s="11" t="s">
        <v>267</v>
      </c>
      <c r="M269" s="24"/>
      <c r="N269" s="24"/>
    </row>
    <row r="270" spans="2:14" s="1" customFormat="1" ht="29" x14ac:dyDescent="0.35">
      <c r="B270" s="10">
        <v>0</v>
      </c>
      <c r="C270" s="10" t="s">
        <v>541</v>
      </c>
      <c r="D270" s="10" t="s">
        <v>542</v>
      </c>
      <c r="E270" s="10" t="s">
        <v>572</v>
      </c>
      <c r="F270" s="10" t="s">
        <v>31</v>
      </c>
      <c r="G270" s="10" t="s">
        <v>574</v>
      </c>
      <c r="H270" s="10" t="s">
        <v>574</v>
      </c>
      <c r="I270" s="11" t="s">
        <v>46</v>
      </c>
      <c r="J270" s="11" t="s">
        <v>47</v>
      </c>
      <c r="K270" s="11" t="s">
        <v>54</v>
      </c>
      <c r="L270" s="11" t="s">
        <v>267</v>
      </c>
      <c r="M270" s="24"/>
      <c r="N270" s="24"/>
    </row>
    <row r="271" spans="2:14" s="1" customFormat="1" ht="29" x14ac:dyDescent="0.35">
      <c r="B271" s="10">
        <v>0</v>
      </c>
      <c r="C271" s="10" t="s">
        <v>541</v>
      </c>
      <c r="D271" s="10" t="s">
        <v>542</v>
      </c>
      <c r="E271" s="10" t="s">
        <v>572</v>
      </c>
      <c r="F271" s="10" t="s">
        <v>31</v>
      </c>
      <c r="G271" s="10" t="s">
        <v>575</v>
      </c>
      <c r="H271" s="10" t="s">
        <v>575</v>
      </c>
      <c r="I271" s="11" t="s">
        <v>46</v>
      </c>
      <c r="J271" s="11" t="s">
        <v>47</v>
      </c>
      <c r="K271" s="11" t="s">
        <v>54</v>
      </c>
      <c r="L271" s="11" t="s">
        <v>267</v>
      </c>
      <c r="M271" s="24"/>
      <c r="N271" s="24"/>
    </row>
    <row r="272" spans="2:14" s="1" customFormat="1" ht="29" x14ac:dyDescent="0.35">
      <c r="B272" s="10">
        <v>0</v>
      </c>
      <c r="C272" s="10" t="s">
        <v>541</v>
      </c>
      <c r="D272" s="10" t="s">
        <v>542</v>
      </c>
      <c r="E272" s="10" t="s">
        <v>572</v>
      </c>
      <c r="F272" s="10" t="s">
        <v>31</v>
      </c>
      <c r="G272" s="10" t="s">
        <v>576</v>
      </c>
      <c r="H272" s="10" t="s">
        <v>576</v>
      </c>
      <c r="I272" s="11" t="s">
        <v>61</v>
      </c>
      <c r="J272" s="11" t="s">
        <v>47</v>
      </c>
      <c r="K272" s="11" t="s">
        <v>139</v>
      </c>
      <c r="L272" s="11" t="s">
        <v>267</v>
      </c>
      <c r="M272" s="24"/>
      <c r="N272" s="24"/>
    </row>
    <row r="273" spans="2:14" s="1" customFormat="1" ht="29" x14ac:dyDescent="0.35">
      <c r="B273" s="10">
        <v>0</v>
      </c>
      <c r="C273" s="10" t="s">
        <v>541</v>
      </c>
      <c r="D273" s="10" t="s">
        <v>542</v>
      </c>
      <c r="E273" s="10" t="s">
        <v>572</v>
      </c>
      <c r="F273" s="10" t="s">
        <v>31</v>
      </c>
      <c r="G273" s="10" t="s">
        <v>577</v>
      </c>
      <c r="H273" s="10" t="s">
        <v>577</v>
      </c>
      <c r="I273" s="11" t="s">
        <v>61</v>
      </c>
      <c r="J273" s="11" t="s">
        <v>47</v>
      </c>
      <c r="K273" s="11" t="s">
        <v>54</v>
      </c>
      <c r="L273" s="11" t="s">
        <v>267</v>
      </c>
      <c r="M273" s="24"/>
      <c r="N273" s="24"/>
    </row>
    <row r="274" spans="2:14" s="1" customFormat="1" ht="29" x14ac:dyDescent="0.35">
      <c r="B274" s="10">
        <v>0</v>
      </c>
      <c r="C274" s="10" t="s">
        <v>541</v>
      </c>
      <c r="D274" s="10" t="s">
        <v>542</v>
      </c>
      <c r="E274" s="10" t="s">
        <v>572</v>
      </c>
      <c r="F274" s="10" t="s">
        <v>31</v>
      </c>
      <c r="G274" s="10" t="s">
        <v>578</v>
      </c>
      <c r="H274" s="10" t="s">
        <v>578</v>
      </c>
      <c r="I274" s="11" t="s">
        <v>61</v>
      </c>
      <c r="J274" s="11" t="s">
        <v>47</v>
      </c>
      <c r="K274" s="11" t="s">
        <v>54</v>
      </c>
      <c r="L274" s="11" t="s">
        <v>267</v>
      </c>
      <c r="M274" s="24"/>
      <c r="N274" s="24"/>
    </row>
    <row r="275" spans="2:14" s="1" customFormat="1" ht="29" x14ac:dyDescent="0.35">
      <c r="B275" s="10">
        <v>0</v>
      </c>
      <c r="C275" s="10" t="s">
        <v>541</v>
      </c>
      <c r="D275" s="10" t="s">
        <v>542</v>
      </c>
      <c r="E275" s="10" t="s">
        <v>572</v>
      </c>
      <c r="F275" s="10" t="s">
        <v>31</v>
      </c>
      <c r="G275" s="10" t="s">
        <v>579</v>
      </c>
      <c r="H275" s="10" t="s">
        <v>579</v>
      </c>
      <c r="I275" s="11" t="s">
        <v>61</v>
      </c>
      <c r="J275" s="11" t="s">
        <v>47</v>
      </c>
      <c r="K275" s="11" t="s">
        <v>139</v>
      </c>
      <c r="L275" s="11" t="s">
        <v>267</v>
      </c>
      <c r="M275" s="24"/>
      <c r="N275" s="24"/>
    </row>
    <row r="276" spans="2:14" s="1" customFormat="1" ht="29" x14ac:dyDescent="0.35">
      <c r="B276" s="10">
        <v>0</v>
      </c>
      <c r="C276" s="10" t="s">
        <v>541</v>
      </c>
      <c r="D276" s="10" t="s">
        <v>542</v>
      </c>
      <c r="E276" s="10" t="s">
        <v>572</v>
      </c>
      <c r="F276" s="10" t="s">
        <v>31</v>
      </c>
      <c r="G276" s="10" t="s">
        <v>580</v>
      </c>
      <c r="H276" s="10" t="s">
        <v>580</v>
      </c>
      <c r="I276" s="11" t="s">
        <v>61</v>
      </c>
      <c r="J276" s="11" t="s">
        <v>47</v>
      </c>
      <c r="K276" s="11" t="s">
        <v>54</v>
      </c>
      <c r="L276" s="11" t="s">
        <v>267</v>
      </c>
      <c r="M276" s="24"/>
      <c r="N276" s="24"/>
    </row>
    <row r="277" spans="2:14" s="1" customFormat="1" ht="29" x14ac:dyDescent="0.35">
      <c r="B277" s="10">
        <v>0</v>
      </c>
      <c r="C277" s="10" t="s">
        <v>541</v>
      </c>
      <c r="D277" s="10" t="s">
        <v>542</v>
      </c>
      <c r="E277" s="10" t="s">
        <v>572</v>
      </c>
      <c r="F277" s="10" t="s">
        <v>31</v>
      </c>
      <c r="G277" s="10" t="s">
        <v>581</v>
      </c>
      <c r="H277" s="10" t="s">
        <v>581</v>
      </c>
      <c r="I277" s="11" t="s">
        <v>61</v>
      </c>
      <c r="J277" s="11" t="s">
        <v>47</v>
      </c>
      <c r="K277" s="11" t="s">
        <v>54</v>
      </c>
      <c r="L277" s="11" t="s">
        <v>267</v>
      </c>
      <c r="M277" s="24"/>
      <c r="N277" s="24"/>
    </row>
    <row r="278" spans="2:14" s="1" customFormat="1" x14ac:dyDescent="0.35">
      <c r="B278" s="10">
        <v>0</v>
      </c>
      <c r="C278" s="10" t="s">
        <v>582</v>
      </c>
      <c r="D278" s="10" t="s">
        <v>583</v>
      </c>
      <c r="E278" s="10" t="s">
        <v>584</v>
      </c>
      <c r="F278" s="10" t="s">
        <v>31</v>
      </c>
      <c r="G278" s="10" t="s">
        <v>584</v>
      </c>
      <c r="H278" s="10" t="s">
        <v>585</v>
      </c>
      <c r="I278" s="11" t="s">
        <v>61</v>
      </c>
      <c r="J278" s="11" t="s">
        <v>47</v>
      </c>
      <c r="K278" s="11" t="s">
        <v>139</v>
      </c>
      <c r="L278" s="11" t="s">
        <v>267</v>
      </c>
      <c r="M278" s="24"/>
      <c r="N278" s="24"/>
    </row>
    <row r="279" spans="2:14" s="1" customFormat="1" x14ac:dyDescent="0.35">
      <c r="B279" s="10">
        <v>0</v>
      </c>
      <c r="C279" s="10" t="s">
        <v>582</v>
      </c>
      <c r="D279" s="10" t="s">
        <v>583</v>
      </c>
      <c r="E279" s="10" t="s">
        <v>584</v>
      </c>
      <c r="F279" s="10" t="s">
        <v>31</v>
      </c>
      <c r="G279" s="10" t="s">
        <v>584</v>
      </c>
      <c r="H279" s="10" t="s">
        <v>586</v>
      </c>
      <c r="I279" s="11" t="s">
        <v>61</v>
      </c>
      <c r="J279" s="11" t="s">
        <v>47</v>
      </c>
      <c r="K279" s="11" t="s">
        <v>139</v>
      </c>
      <c r="L279" s="11" t="s">
        <v>267</v>
      </c>
      <c r="M279" s="24"/>
      <c r="N279" s="24"/>
    </row>
    <row r="280" spans="2:14" s="1" customFormat="1" x14ac:dyDescent="0.35">
      <c r="B280" s="10">
        <v>0</v>
      </c>
      <c r="C280" s="10" t="s">
        <v>582</v>
      </c>
      <c r="D280" s="10" t="s">
        <v>583</v>
      </c>
      <c r="E280" s="10" t="s">
        <v>584</v>
      </c>
      <c r="F280" s="10" t="s">
        <v>31</v>
      </c>
      <c r="G280" s="10" t="s">
        <v>584</v>
      </c>
      <c r="H280" s="10" t="s">
        <v>587</v>
      </c>
      <c r="I280" s="11" t="s">
        <v>61</v>
      </c>
      <c r="J280" s="11" t="s">
        <v>47</v>
      </c>
      <c r="K280" s="11" t="s">
        <v>139</v>
      </c>
      <c r="L280" s="11" t="s">
        <v>267</v>
      </c>
      <c r="M280" s="24"/>
      <c r="N280" s="24"/>
    </row>
    <row r="281" spans="2:14" s="1" customFormat="1" x14ac:dyDescent="0.35">
      <c r="B281" s="10">
        <v>0</v>
      </c>
      <c r="C281" s="10" t="s">
        <v>582</v>
      </c>
      <c r="D281" s="10" t="s">
        <v>583</v>
      </c>
      <c r="E281" s="10" t="s">
        <v>584</v>
      </c>
      <c r="F281" s="10" t="s">
        <v>31</v>
      </c>
      <c r="G281" s="10" t="s">
        <v>584</v>
      </c>
      <c r="H281" s="10" t="s">
        <v>588</v>
      </c>
      <c r="I281" s="11" t="s">
        <v>61</v>
      </c>
      <c r="J281" s="11" t="s">
        <v>47</v>
      </c>
      <c r="K281" s="11" t="s">
        <v>139</v>
      </c>
      <c r="L281" s="11" t="s">
        <v>267</v>
      </c>
      <c r="M281" s="24"/>
      <c r="N281" s="24"/>
    </row>
    <row r="282" spans="2:14" s="1" customFormat="1" x14ac:dyDescent="0.35">
      <c r="B282" s="10">
        <v>0</v>
      </c>
      <c r="C282" s="10" t="s">
        <v>582</v>
      </c>
      <c r="D282" s="10" t="s">
        <v>583</v>
      </c>
      <c r="E282" s="10" t="s">
        <v>589</v>
      </c>
      <c r="F282" s="10" t="s">
        <v>31</v>
      </c>
      <c r="G282" s="10" t="s">
        <v>589</v>
      </c>
      <c r="H282" s="10" t="s">
        <v>555</v>
      </c>
      <c r="I282" s="11" t="s">
        <v>61</v>
      </c>
      <c r="J282" s="11" t="s">
        <v>47</v>
      </c>
      <c r="K282" s="11" t="s">
        <v>139</v>
      </c>
      <c r="L282" s="11" t="s">
        <v>267</v>
      </c>
      <c r="M282" s="24"/>
      <c r="N282" s="24"/>
    </row>
    <row r="283" spans="2:14" s="1" customFormat="1" x14ac:dyDescent="0.35">
      <c r="B283" s="10">
        <v>0</v>
      </c>
      <c r="C283" s="10" t="s">
        <v>582</v>
      </c>
      <c r="D283" s="10" t="s">
        <v>583</v>
      </c>
      <c r="E283" s="10" t="s">
        <v>589</v>
      </c>
      <c r="F283" s="10" t="s">
        <v>31</v>
      </c>
      <c r="G283" s="10" t="s">
        <v>589</v>
      </c>
      <c r="H283" s="10" t="s">
        <v>116</v>
      </c>
      <c r="I283" s="11" t="s">
        <v>61</v>
      </c>
      <c r="J283" s="11" t="s">
        <v>47</v>
      </c>
      <c r="K283" s="11" t="s">
        <v>139</v>
      </c>
      <c r="L283" s="11" t="s">
        <v>267</v>
      </c>
      <c r="M283" s="24"/>
      <c r="N283" s="24"/>
    </row>
    <row r="284" spans="2:14" s="1" customFormat="1" x14ac:dyDescent="0.35">
      <c r="B284" s="10">
        <v>0</v>
      </c>
      <c r="C284" s="10" t="s">
        <v>582</v>
      </c>
      <c r="D284" s="10" t="s">
        <v>583</v>
      </c>
      <c r="E284" s="10" t="s">
        <v>589</v>
      </c>
      <c r="F284" s="10" t="s">
        <v>31</v>
      </c>
      <c r="G284" s="10" t="s">
        <v>589</v>
      </c>
      <c r="H284" s="10" t="s">
        <v>186</v>
      </c>
      <c r="I284" s="11" t="s">
        <v>61</v>
      </c>
      <c r="J284" s="11" t="s">
        <v>47</v>
      </c>
      <c r="K284" s="11" t="s">
        <v>139</v>
      </c>
      <c r="L284" s="11" t="s">
        <v>267</v>
      </c>
      <c r="M284" s="24"/>
      <c r="N284" s="24"/>
    </row>
    <row r="285" spans="2:14" s="1" customFormat="1" x14ac:dyDescent="0.35">
      <c r="B285" s="10">
        <v>0</v>
      </c>
      <c r="C285" s="10" t="s">
        <v>582</v>
      </c>
      <c r="D285" s="10" t="s">
        <v>583</v>
      </c>
      <c r="E285" s="10" t="s">
        <v>590</v>
      </c>
      <c r="F285" s="10" t="s">
        <v>31</v>
      </c>
      <c r="G285" s="10" t="s">
        <v>590</v>
      </c>
      <c r="H285" s="10" t="s">
        <v>555</v>
      </c>
      <c r="I285" s="11" t="s">
        <v>61</v>
      </c>
      <c r="J285" s="11" t="s">
        <v>47</v>
      </c>
      <c r="K285" s="11" t="s">
        <v>139</v>
      </c>
      <c r="L285" s="11" t="s">
        <v>267</v>
      </c>
      <c r="M285" s="24"/>
      <c r="N285" s="24"/>
    </row>
    <row r="286" spans="2:14" s="1" customFormat="1" x14ac:dyDescent="0.35">
      <c r="B286" s="10">
        <v>0</v>
      </c>
      <c r="C286" s="10" t="s">
        <v>582</v>
      </c>
      <c r="D286" s="10" t="s">
        <v>583</v>
      </c>
      <c r="E286" s="10" t="s">
        <v>590</v>
      </c>
      <c r="F286" s="10" t="s">
        <v>31</v>
      </c>
      <c r="G286" s="10" t="s">
        <v>590</v>
      </c>
      <c r="H286" s="10" t="s">
        <v>116</v>
      </c>
      <c r="I286" s="11" t="s">
        <v>61</v>
      </c>
      <c r="J286" s="11" t="s">
        <v>47</v>
      </c>
      <c r="K286" s="11" t="s">
        <v>139</v>
      </c>
      <c r="L286" s="11" t="s">
        <v>267</v>
      </c>
      <c r="M286" s="24"/>
      <c r="N286" s="24"/>
    </row>
    <row r="287" spans="2:14" s="1" customFormat="1" x14ac:dyDescent="0.35">
      <c r="B287" s="10">
        <v>0</v>
      </c>
      <c r="C287" s="10" t="s">
        <v>582</v>
      </c>
      <c r="D287" s="10" t="s">
        <v>583</v>
      </c>
      <c r="E287" s="10" t="s">
        <v>590</v>
      </c>
      <c r="F287" s="10" t="s">
        <v>31</v>
      </c>
      <c r="G287" s="10" t="s">
        <v>590</v>
      </c>
      <c r="H287" s="10" t="s">
        <v>591</v>
      </c>
      <c r="I287" s="11" t="s">
        <v>61</v>
      </c>
      <c r="J287" s="11" t="s">
        <v>47</v>
      </c>
      <c r="K287" s="11" t="s">
        <v>139</v>
      </c>
      <c r="L287" s="11" t="s">
        <v>267</v>
      </c>
      <c r="M287" s="24"/>
      <c r="N287" s="24"/>
    </row>
    <row r="288" spans="2:14" s="1" customFormat="1" x14ac:dyDescent="0.35">
      <c r="B288" s="10">
        <v>0</v>
      </c>
      <c r="C288" s="10" t="s">
        <v>582</v>
      </c>
      <c r="D288" s="10" t="s">
        <v>583</v>
      </c>
      <c r="E288" s="10" t="s">
        <v>592</v>
      </c>
      <c r="F288" s="10" t="s">
        <v>31</v>
      </c>
      <c r="G288" s="10" t="s">
        <v>592</v>
      </c>
      <c r="H288" s="10" t="s">
        <v>593</v>
      </c>
      <c r="I288" s="11" t="s">
        <v>61</v>
      </c>
      <c r="J288" s="11" t="s">
        <v>47</v>
      </c>
      <c r="K288" s="11" t="s">
        <v>139</v>
      </c>
      <c r="L288" s="11" t="s">
        <v>267</v>
      </c>
      <c r="M288" s="24"/>
      <c r="N288" s="24"/>
    </row>
    <row r="289" spans="2:14" s="1" customFormat="1" x14ac:dyDescent="0.35">
      <c r="B289" s="10">
        <v>0</v>
      </c>
      <c r="C289" s="10" t="s">
        <v>582</v>
      </c>
      <c r="D289" s="10" t="s">
        <v>583</v>
      </c>
      <c r="E289" s="10" t="s">
        <v>592</v>
      </c>
      <c r="F289" s="10" t="s">
        <v>31</v>
      </c>
      <c r="G289" s="10" t="s">
        <v>592</v>
      </c>
      <c r="H289" s="10" t="s">
        <v>594</v>
      </c>
      <c r="I289" s="11" t="s">
        <v>61</v>
      </c>
      <c r="J289" s="11" t="s">
        <v>47</v>
      </c>
      <c r="K289" s="11" t="s">
        <v>139</v>
      </c>
      <c r="L289" s="11" t="s">
        <v>267</v>
      </c>
      <c r="M289" s="24"/>
      <c r="N289" s="24"/>
    </row>
    <row r="290" spans="2:14" s="1" customFormat="1" x14ac:dyDescent="0.35">
      <c r="B290" s="10">
        <v>0</v>
      </c>
      <c r="C290" s="10" t="s">
        <v>582</v>
      </c>
      <c r="D290" s="10" t="s">
        <v>583</v>
      </c>
      <c r="E290" s="10" t="s">
        <v>592</v>
      </c>
      <c r="F290" s="10" t="s">
        <v>31</v>
      </c>
      <c r="G290" s="10" t="s">
        <v>592</v>
      </c>
      <c r="H290" s="10" t="s">
        <v>595</v>
      </c>
      <c r="I290" s="11" t="s">
        <v>61</v>
      </c>
      <c r="J290" s="11" t="s">
        <v>47</v>
      </c>
      <c r="K290" s="11" t="s">
        <v>139</v>
      </c>
      <c r="L290" s="11" t="s">
        <v>267</v>
      </c>
      <c r="M290" s="24"/>
      <c r="N290" s="24"/>
    </row>
    <row r="291" spans="2:14" s="1" customFormat="1" x14ac:dyDescent="0.35">
      <c r="B291" s="10">
        <v>0</v>
      </c>
      <c r="C291" s="10" t="s">
        <v>582</v>
      </c>
      <c r="D291" s="10" t="s">
        <v>583</v>
      </c>
      <c r="E291" s="10" t="s">
        <v>592</v>
      </c>
      <c r="F291" s="10" t="s">
        <v>31</v>
      </c>
      <c r="G291" s="10" t="s">
        <v>592</v>
      </c>
      <c r="H291" s="10" t="s">
        <v>596</v>
      </c>
      <c r="I291" s="11" t="s">
        <v>61</v>
      </c>
      <c r="J291" s="11" t="s">
        <v>47</v>
      </c>
      <c r="K291" s="11" t="s">
        <v>139</v>
      </c>
      <c r="L291" s="11" t="s">
        <v>267</v>
      </c>
      <c r="M291" s="24"/>
      <c r="N291" s="24"/>
    </row>
    <row r="292" spans="2:14" s="1" customFormat="1" x14ac:dyDescent="0.35">
      <c r="B292" s="10">
        <v>0</v>
      </c>
      <c r="C292" s="10" t="s">
        <v>582</v>
      </c>
      <c r="D292" s="10" t="s">
        <v>583</v>
      </c>
      <c r="E292" s="10" t="s">
        <v>597</v>
      </c>
      <c r="F292" s="10" t="s">
        <v>31</v>
      </c>
      <c r="G292" s="10" t="s">
        <v>597</v>
      </c>
      <c r="H292" s="10" t="s">
        <v>563</v>
      </c>
      <c r="I292" s="11" t="s">
        <v>141</v>
      </c>
      <c r="J292" s="11" t="s">
        <v>196</v>
      </c>
      <c r="K292" s="11" t="s">
        <v>139</v>
      </c>
      <c r="L292" s="11" t="s">
        <v>62</v>
      </c>
      <c r="M292" s="24"/>
      <c r="N292" s="24"/>
    </row>
    <row r="293" spans="2:14" s="1" customFormat="1" x14ac:dyDescent="0.35">
      <c r="B293" s="10">
        <v>0</v>
      </c>
      <c r="C293" s="10" t="s">
        <v>582</v>
      </c>
      <c r="D293" s="10" t="s">
        <v>583</v>
      </c>
      <c r="E293" s="10" t="s">
        <v>598</v>
      </c>
      <c r="F293" s="10" t="s">
        <v>31</v>
      </c>
      <c r="G293" s="10" t="s">
        <v>598</v>
      </c>
      <c r="H293" s="10" t="s">
        <v>570</v>
      </c>
      <c r="I293" s="11" t="s">
        <v>141</v>
      </c>
      <c r="J293" s="11" t="s">
        <v>196</v>
      </c>
      <c r="K293" s="11" t="s">
        <v>139</v>
      </c>
      <c r="L293" s="11" t="s">
        <v>62</v>
      </c>
      <c r="M293" s="24"/>
      <c r="N293" s="24"/>
    </row>
    <row r="294" spans="2:14" s="1" customFormat="1" x14ac:dyDescent="0.35">
      <c r="B294" s="10">
        <v>0</v>
      </c>
      <c r="C294" s="10" t="s">
        <v>582</v>
      </c>
      <c r="D294" s="10" t="s">
        <v>583</v>
      </c>
      <c r="E294" s="10" t="s">
        <v>599</v>
      </c>
      <c r="F294" s="10" t="s">
        <v>31</v>
      </c>
      <c r="G294" s="10" t="s">
        <v>599</v>
      </c>
      <c r="H294" s="10" t="s">
        <v>599</v>
      </c>
      <c r="I294" s="11" t="s">
        <v>141</v>
      </c>
      <c r="J294" s="11" t="s">
        <v>142</v>
      </c>
      <c r="K294" s="11" t="s">
        <v>139</v>
      </c>
      <c r="L294" s="11" t="s">
        <v>62</v>
      </c>
      <c r="M294" s="24"/>
      <c r="N294" s="24"/>
    </row>
    <row r="295" spans="2:14" s="1" customFormat="1" x14ac:dyDescent="0.35">
      <c r="B295" s="10">
        <v>0</v>
      </c>
      <c r="C295" s="10" t="s">
        <v>582</v>
      </c>
      <c r="D295" s="10" t="s">
        <v>583</v>
      </c>
      <c r="E295" s="10" t="s">
        <v>600</v>
      </c>
      <c r="F295" s="10" t="s">
        <v>31</v>
      </c>
      <c r="G295" s="10" t="s">
        <v>600</v>
      </c>
      <c r="H295" s="10" t="s">
        <v>600</v>
      </c>
      <c r="I295" s="11" t="s">
        <v>141</v>
      </c>
      <c r="J295" s="11" t="s">
        <v>142</v>
      </c>
      <c r="K295" s="11" t="s">
        <v>139</v>
      </c>
      <c r="L295" s="11" t="s">
        <v>62</v>
      </c>
      <c r="M295" s="24"/>
      <c r="N295" s="24"/>
    </row>
    <row r="296" spans="2:14" s="1" customFormat="1" ht="59" customHeight="1" x14ac:dyDescent="0.35">
      <c r="B296" s="10">
        <v>0</v>
      </c>
      <c r="C296" s="10" t="s">
        <v>601</v>
      </c>
      <c r="D296" s="10" t="s">
        <v>602</v>
      </c>
      <c r="E296" s="10" t="s">
        <v>603</v>
      </c>
      <c r="F296" s="10" t="s">
        <v>31</v>
      </c>
      <c r="G296" s="10" t="s">
        <v>603</v>
      </c>
      <c r="H296" s="10" t="s">
        <v>603</v>
      </c>
      <c r="I296" s="11" t="s">
        <v>61</v>
      </c>
      <c r="J296" s="11" t="s">
        <v>47</v>
      </c>
      <c r="K296" s="11" t="s">
        <v>139</v>
      </c>
      <c r="L296" s="11" t="s">
        <v>62</v>
      </c>
      <c r="M296" s="24"/>
      <c r="N296" s="24"/>
    </row>
    <row r="297" spans="2:14" s="1" customFormat="1" ht="59" customHeight="1" x14ac:dyDescent="0.35">
      <c r="B297" s="10">
        <v>0</v>
      </c>
      <c r="C297" s="10" t="s">
        <v>601</v>
      </c>
      <c r="D297" s="10" t="s">
        <v>602</v>
      </c>
      <c r="E297" s="10" t="s">
        <v>604</v>
      </c>
      <c r="F297" s="10" t="s">
        <v>31</v>
      </c>
      <c r="G297" s="10" t="s">
        <v>604</v>
      </c>
      <c r="H297" s="10" t="s">
        <v>604</v>
      </c>
      <c r="I297" s="11" t="s">
        <v>61</v>
      </c>
      <c r="J297" s="11" t="s">
        <v>47</v>
      </c>
      <c r="K297" s="11" t="s">
        <v>139</v>
      </c>
      <c r="L297" s="11" t="s">
        <v>62</v>
      </c>
      <c r="M297" s="24"/>
      <c r="N297" s="24"/>
    </row>
    <row r="298" spans="2:14" s="1" customFormat="1" ht="59" customHeight="1" x14ac:dyDescent="0.35">
      <c r="B298" s="10">
        <v>0</v>
      </c>
      <c r="C298" s="10" t="s">
        <v>601</v>
      </c>
      <c r="D298" s="10" t="s">
        <v>602</v>
      </c>
      <c r="E298" s="10" t="s">
        <v>605</v>
      </c>
      <c r="F298" s="10" t="s">
        <v>31</v>
      </c>
      <c r="G298" s="10" t="s">
        <v>605</v>
      </c>
      <c r="H298" s="10" t="s">
        <v>606</v>
      </c>
      <c r="I298" s="11" t="s">
        <v>61</v>
      </c>
      <c r="J298" s="11" t="s">
        <v>47</v>
      </c>
      <c r="K298" s="11" t="s">
        <v>139</v>
      </c>
      <c r="L298" s="11" t="s">
        <v>62</v>
      </c>
      <c r="M298" s="24"/>
      <c r="N298" s="24"/>
    </row>
    <row r="299" spans="2:14" s="1" customFormat="1" ht="59" customHeight="1" x14ac:dyDescent="0.35">
      <c r="B299" s="10">
        <v>0</v>
      </c>
      <c r="C299" s="10" t="s">
        <v>601</v>
      </c>
      <c r="D299" s="10" t="s">
        <v>602</v>
      </c>
      <c r="E299" s="10" t="s">
        <v>607</v>
      </c>
      <c r="F299" s="10" t="s">
        <v>31</v>
      </c>
      <c r="G299" s="10" t="s">
        <v>607</v>
      </c>
      <c r="H299" s="10" t="s">
        <v>607</v>
      </c>
      <c r="I299" s="11" t="s">
        <v>61</v>
      </c>
      <c r="J299" s="11" t="s">
        <v>47</v>
      </c>
      <c r="K299" s="11" t="s">
        <v>139</v>
      </c>
      <c r="L299" s="11" t="s">
        <v>62</v>
      </c>
      <c r="M299" s="24"/>
      <c r="N299" s="24"/>
    </row>
    <row r="300" spans="2:14" s="1" customFormat="1" ht="59" customHeight="1" x14ac:dyDescent="0.35">
      <c r="B300" s="10">
        <v>0</v>
      </c>
      <c r="C300" s="10" t="s">
        <v>601</v>
      </c>
      <c r="D300" s="10" t="s">
        <v>602</v>
      </c>
      <c r="E300" s="10" t="s">
        <v>608</v>
      </c>
      <c r="F300" s="10" t="s">
        <v>31</v>
      </c>
      <c r="G300" s="10" t="s">
        <v>608</v>
      </c>
      <c r="H300" s="10" t="s">
        <v>608</v>
      </c>
      <c r="I300" s="11" t="s">
        <v>61</v>
      </c>
      <c r="J300" s="11" t="s">
        <v>47</v>
      </c>
      <c r="K300" s="11" t="s">
        <v>139</v>
      </c>
      <c r="L300" s="11" t="s">
        <v>62</v>
      </c>
      <c r="M300" s="24"/>
      <c r="N300" s="24"/>
    </row>
    <row r="301" spans="2:14" s="1" customFormat="1" ht="59" customHeight="1" x14ac:dyDescent="0.35">
      <c r="B301" s="10">
        <v>0</v>
      </c>
      <c r="C301" s="10" t="s">
        <v>601</v>
      </c>
      <c r="D301" s="10" t="s">
        <v>602</v>
      </c>
      <c r="E301" s="10" t="s">
        <v>609</v>
      </c>
      <c r="F301" s="10" t="s">
        <v>31</v>
      </c>
      <c r="G301" s="10" t="s">
        <v>609</v>
      </c>
      <c r="H301" s="10" t="s">
        <v>609</v>
      </c>
      <c r="I301" s="11" t="s">
        <v>61</v>
      </c>
      <c r="J301" s="11" t="s">
        <v>47</v>
      </c>
      <c r="K301" s="11" t="s">
        <v>139</v>
      </c>
      <c r="L301" s="11" t="s">
        <v>62</v>
      </c>
      <c r="M301" s="24"/>
      <c r="N301" s="24"/>
    </row>
    <row r="302" spans="2:14" s="1" customFormat="1" ht="59" customHeight="1" x14ac:dyDescent="0.35">
      <c r="B302" s="10">
        <v>0</v>
      </c>
      <c r="C302" s="10" t="s">
        <v>601</v>
      </c>
      <c r="D302" s="10" t="s">
        <v>602</v>
      </c>
      <c r="E302" s="10" t="s">
        <v>610</v>
      </c>
      <c r="F302" s="10" t="s">
        <v>31</v>
      </c>
      <c r="G302" s="10" t="s">
        <v>610</v>
      </c>
      <c r="H302" s="10" t="s">
        <v>610</v>
      </c>
      <c r="I302" s="11" t="s">
        <v>61</v>
      </c>
      <c r="J302" s="11" t="s">
        <v>47</v>
      </c>
      <c r="K302" s="11" t="s">
        <v>139</v>
      </c>
      <c r="L302" s="11" t="s">
        <v>62</v>
      </c>
      <c r="M302" s="24"/>
      <c r="N302" s="24"/>
    </row>
    <row r="303" spans="2:14" s="1" customFormat="1" ht="59" customHeight="1" x14ac:dyDescent="0.35">
      <c r="B303" s="10">
        <v>0</v>
      </c>
      <c r="C303" s="10" t="s">
        <v>601</v>
      </c>
      <c r="D303" s="10" t="s">
        <v>602</v>
      </c>
      <c r="E303" s="10" t="s">
        <v>611</v>
      </c>
      <c r="F303" s="10" t="s">
        <v>31</v>
      </c>
      <c r="G303" s="10" t="s">
        <v>611</v>
      </c>
      <c r="H303" s="10" t="s">
        <v>611</v>
      </c>
      <c r="I303" s="11" t="s">
        <v>61</v>
      </c>
      <c r="J303" s="11" t="s">
        <v>47</v>
      </c>
      <c r="K303" s="11" t="s">
        <v>139</v>
      </c>
      <c r="L303" s="11" t="s">
        <v>62</v>
      </c>
      <c r="M303" s="24"/>
      <c r="N303" s="24"/>
    </row>
    <row r="304" spans="2:14" s="1" customFormat="1" ht="59" customHeight="1" x14ac:dyDescent="0.35">
      <c r="B304" s="10">
        <v>0</v>
      </c>
      <c r="C304" s="10" t="s">
        <v>601</v>
      </c>
      <c r="D304" s="10" t="s">
        <v>602</v>
      </c>
      <c r="E304" s="10" t="s">
        <v>611</v>
      </c>
      <c r="F304" s="10" t="s">
        <v>31</v>
      </c>
      <c r="G304" s="10" t="s">
        <v>611</v>
      </c>
      <c r="H304" s="10" t="s">
        <v>612</v>
      </c>
      <c r="I304" s="11" t="s">
        <v>61</v>
      </c>
      <c r="J304" s="11" t="s">
        <v>47</v>
      </c>
      <c r="K304" s="11" t="s">
        <v>139</v>
      </c>
      <c r="L304" s="11" t="s">
        <v>62</v>
      </c>
      <c r="M304" s="24"/>
      <c r="N304" s="24"/>
    </row>
    <row r="305" spans="2:14" s="1" customFormat="1" ht="59" customHeight="1" x14ac:dyDescent="0.35">
      <c r="B305" s="10">
        <v>0</v>
      </c>
      <c r="C305" s="10" t="s">
        <v>601</v>
      </c>
      <c r="D305" s="10" t="s">
        <v>602</v>
      </c>
      <c r="E305" s="10" t="s">
        <v>613</v>
      </c>
      <c r="F305" s="10" t="s">
        <v>31</v>
      </c>
      <c r="G305" s="10" t="s">
        <v>613</v>
      </c>
      <c r="H305" s="10" t="s">
        <v>613</v>
      </c>
      <c r="I305" s="11" t="s">
        <v>61</v>
      </c>
      <c r="J305" s="11" t="s">
        <v>47</v>
      </c>
      <c r="K305" s="11" t="s">
        <v>139</v>
      </c>
      <c r="L305" s="11" t="s">
        <v>62</v>
      </c>
      <c r="M305" s="24"/>
      <c r="N305" s="24"/>
    </row>
    <row r="306" spans="2:14" s="1" customFormat="1" ht="59" customHeight="1" x14ac:dyDescent="0.35">
      <c r="B306" s="10">
        <v>0</v>
      </c>
      <c r="C306" s="10" t="s">
        <v>601</v>
      </c>
      <c r="D306" s="10" t="s">
        <v>602</v>
      </c>
      <c r="E306" s="10" t="s">
        <v>614</v>
      </c>
      <c r="F306" s="10" t="s">
        <v>31</v>
      </c>
      <c r="G306" s="10" t="s">
        <v>614</v>
      </c>
      <c r="H306" s="10" t="s">
        <v>615</v>
      </c>
      <c r="I306" s="11" t="s">
        <v>61</v>
      </c>
      <c r="J306" s="11" t="s">
        <v>47</v>
      </c>
      <c r="K306" s="11" t="s">
        <v>139</v>
      </c>
      <c r="L306" s="11" t="s">
        <v>62</v>
      </c>
      <c r="M306" s="24"/>
      <c r="N306" s="24"/>
    </row>
    <row r="307" spans="2:14" s="1" customFormat="1" ht="59" customHeight="1" x14ac:dyDescent="0.35">
      <c r="B307" s="10">
        <v>0</v>
      </c>
      <c r="C307" s="10" t="s">
        <v>601</v>
      </c>
      <c r="D307" s="10" t="s">
        <v>602</v>
      </c>
      <c r="E307" s="10" t="s">
        <v>614</v>
      </c>
      <c r="F307" s="10" t="s">
        <v>31</v>
      </c>
      <c r="G307" s="10" t="s">
        <v>614</v>
      </c>
      <c r="H307" s="10" t="s">
        <v>616</v>
      </c>
      <c r="I307" s="11" t="s">
        <v>61</v>
      </c>
      <c r="J307" s="11" t="s">
        <v>47</v>
      </c>
      <c r="K307" s="11" t="s">
        <v>139</v>
      </c>
      <c r="L307" s="11" t="s">
        <v>62</v>
      </c>
      <c r="M307" s="24"/>
      <c r="N307" s="24"/>
    </row>
    <row r="308" spans="2:14" s="1" customFormat="1" ht="59" customHeight="1" x14ac:dyDescent="0.35">
      <c r="B308" s="10">
        <v>0</v>
      </c>
      <c r="C308" s="10" t="s">
        <v>601</v>
      </c>
      <c r="D308" s="10" t="s">
        <v>602</v>
      </c>
      <c r="E308" s="10" t="s">
        <v>614</v>
      </c>
      <c r="F308" s="10" t="s">
        <v>31</v>
      </c>
      <c r="G308" s="10" t="s">
        <v>614</v>
      </c>
      <c r="H308" s="10" t="s">
        <v>617</v>
      </c>
      <c r="I308" s="11" t="s">
        <v>61</v>
      </c>
      <c r="J308" s="11" t="s">
        <v>47</v>
      </c>
      <c r="K308" s="11" t="s">
        <v>139</v>
      </c>
      <c r="L308" s="11" t="s">
        <v>62</v>
      </c>
      <c r="M308" s="24"/>
      <c r="N308" s="24"/>
    </row>
    <row r="309" spans="2:14" s="1" customFormat="1" ht="59" customHeight="1" x14ac:dyDescent="0.35">
      <c r="B309" s="10">
        <v>0</v>
      </c>
      <c r="C309" s="10" t="s">
        <v>601</v>
      </c>
      <c r="D309" s="10" t="s">
        <v>602</v>
      </c>
      <c r="E309" s="10" t="s">
        <v>618</v>
      </c>
      <c r="F309" s="10" t="s">
        <v>31</v>
      </c>
      <c r="G309" s="10" t="s">
        <v>618</v>
      </c>
      <c r="H309" s="10" t="s">
        <v>618</v>
      </c>
      <c r="I309" s="11" t="s">
        <v>61</v>
      </c>
      <c r="J309" s="11" t="s">
        <v>47</v>
      </c>
      <c r="K309" s="11" t="s">
        <v>139</v>
      </c>
      <c r="L309" s="11" t="s">
        <v>62</v>
      </c>
      <c r="M309" s="24"/>
      <c r="N309" s="24"/>
    </row>
    <row r="310" spans="2:14" s="1" customFormat="1" ht="59" customHeight="1" x14ac:dyDescent="0.35">
      <c r="B310" s="10">
        <v>0</v>
      </c>
      <c r="C310" s="10" t="s">
        <v>601</v>
      </c>
      <c r="D310" s="10" t="s">
        <v>602</v>
      </c>
      <c r="E310" s="10" t="s">
        <v>619</v>
      </c>
      <c r="F310" s="10" t="s">
        <v>31</v>
      </c>
      <c r="G310" s="10" t="s">
        <v>619</v>
      </c>
      <c r="H310" s="10" t="s">
        <v>619</v>
      </c>
      <c r="I310" s="11" t="s">
        <v>61</v>
      </c>
      <c r="J310" s="11" t="s">
        <v>47</v>
      </c>
      <c r="K310" s="11" t="s">
        <v>139</v>
      </c>
      <c r="L310" s="11" t="s">
        <v>49</v>
      </c>
      <c r="M310" s="24"/>
      <c r="N310" s="24"/>
    </row>
    <row r="311" spans="2:14" s="1" customFormat="1" ht="59" customHeight="1" x14ac:dyDescent="0.35">
      <c r="B311" s="10">
        <v>0</v>
      </c>
      <c r="C311" s="10" t="s">
        <v>601</v>
      </c>
      <c r="D311" s="10" t="s">
        <v>602</v>
      </c>
      <c r="E311" s="10" t="s">
        <v>620</v>
      </c>
      <c r="F311" s="10" t="s">
        <v>31</v>
      </c>
      <c r="G311" s="10" t="s">
        <v>620</v>
      </c>
      <c r="H311" s="10" t="s">
        <v>620</v>
      </c>
      <c r="I311" s="11" t="s">
        <v>61</v>
      </c>
      <c r="J311" s="11" t="s">
        <v>47</v>
      </c>
      <c r="K311" s="11" t="s">
        <v>139</v>
      </c>
      <c r="L311" s="11" t="s">
        <v>49</v>
      </c>
      <c r="M311" s="24"/>
      <c r="N311" s="24"/>
    </row>
    <row r="312" spans="2:14" s="1" customFormat="1" ht="59" customHeight="1" x14ac:dyDescent="0.35">
      <c r="B312" s="10">
        <v>0</v>
      </c>
      <c r="C312" s="10" t="s">
        <v>601</v>
      </c>
      <c r="D312" s="10" t="s">
        <v>602</v>
      </c>
      <c r="E312" s="10" t="s">
        <v>621</v>
      </c>
      <c r="F312" s="10" t="s">
        <v>31</v>
      </c>
      <c r="G312" s="10" t="s">
        <v>621</v>
      </c>
      <c r="H312" s="10" t="s">
        <v>621</v>
      </c>
      <c r="I312" s="11" t="s">
        <v>61</v>
      </c>
      <c r="J312" s="11" t="s">
        <v>47</v>
      </c>
      <c r="K312" s="11" t="s">
        <v>139</v>
      </c>
      <c r="L312" s="11" t="s">
        <v>62</v>
      </c>
      <c r="M312" s="24"/>
      <c r="N312" s="24"/>
    </row>
    <row r="313" spans="2:14" s="1" customFormat="1" ht="59" customHeight="1" x14ac:dyDescent="0.35">
      <c r="B313" s="10">
        <v>0</v>
      </c>
      <c r="C313" s="10" t="s">
        <v>601</v>
      </c>
      <c r="D313" s="10" t="s">
        <v>602</v>
      </c>
      <c r="E313" s="10" t="s">
        <v>622</v>
      </c>
      <c r="F313" s="10" t="s">
        <v>31</v>
      </c>
      <c r="G313" s="10" t="s">
        <v>622</v>
      </c>
      <c r="H313" s="10" t="s">
        <v>622</v>
      </c>
      <c r="I313" s="11" t="s">
        <v>61</v>
      </c>
      <c r="J313" s="11" t="s">
        <v>47</v>
      </c>
      <c r="K313" s="11" t="s">
        <v>139</v>
      </c>
      <c r="L313" s="11" t="s">
        <v>62</v>
      </c>
      <c r="M313" s="24"/>
      <c r="N313" s="24"/>
    </row>
    <row r="314" spans="2:14" s="1" customFormat="1" ht="59" customHeight="1" x14ac:dyDescent="0.35">
      <c r="B314" s="10">
        <v>0</v>
      </c>
      <c r="C314" s="10" t="s">
        <v>601</v>
      </c>
      <c r="D314" s="10" t="s">
        <v>602</v>
      </c>
      <c r="E314" s="10" t="s">
        <v>623</v>
      </c>
      <c r="F314" s="10" t="s">
        <v>31</v>
      </c>
      <c r="G314" s="10" t="s">
        <v>623</v>
      </c>
      <c r="H314" s="10" t="s">
        <v>624</v>
      </c>
      <c r="I314" s="11" t="s">
        <v>61</v>
      </c>
      <c r="J314" s="11" t="s">
        <v>47</v>
      </c>
      <c r="K314" s="11" t="s">
        <v>139</v>
      </c>
      <c r="L314" s="11" t="s">
        <v>49</v>
      </c>
      <c r="M314" s="24"/>
      <c r="N314" s="24"/>
    </row>
    <row r="315" spans="2:14" s="1" customFormat="1" ht="59" customHeight="1" x14ac:dyDescent="0.35">
      <c r="B315" s="10">
        <v>0</v>
      </c>
      <c r="C315" s="10" t="s">
        <v>601</v>
      </c>
      <c r="D315" s="10" t="s">
        <v>602</v>
      </c>
      <c r="E315" s="10" t="s">
        <v>623</v>
      </c>
      <c r="F315" s="10" t="s">
        <v>31</v>
      </c>
      <c r="G315" s="10" t="s">
        <v>623</v>
      </c>
      <c r="H315" s="10" t="s">
        <v>625</v>
      </c>
      <c r="I315" s="11" t="s">
        <v>61</v>
      </c>
      <c r="J315" s="11" t="s">
        <v>47</v>
      </c>
      <c r="K315" s="11" t="s">
        <v>139</v>
      </c>
      <c r="L315" s="11" t="s">
        <v>49</v>
      </c>
      <c r="M315" s="24"/>
      <c r="N315" s="24"/>
    </row>
    <row r="316" spans="2:14" s="1" customFormat="1" ht="59" customHeight="1" x14ac:dyDescent="0.35">
      <c r="B316" s="10">
        <v>0</v>
      </c>
      <c r="C316" s="10" t="s">
        <v>601</v>
      </c>
      <c r="D316" s="10" t="s">
        <v>602</v>
      </c>
      <c r="E316" s="10" t="s">
        <v>623</v>
      </c>
      <c r="F316" s="10" t="s">
        <v>31</v>
      </c>
      <c r="G316" s="10" t="s">
        <v>623</v>
      </c>
      <c r="H316" s="10" t="s">
        <v>626</v>
      </c>
      <c r="I316" s="11" t="s">
        <v>61</v>
      </c>
      <c r="J316" s="11" t="s">
        <v>47</v>
      </c>
      <c r="K316" s="11" t="s">
        <v>139</v>
      </c>
      <c r="L316" s="11" t="s">
        <v>49</v>
      </c>
      <c r="M316" s="24"/>
      <c r="N316" s="24"/>
    </row>
    <row r="317" spans="2:14" s="1" customFormat="1" ht="59" customHeight="1" x14ac:dyDescent="0.35">
      <c r="B317" s="10">
        <v>0</v>
      </c>
      <c r="C317" s="10" t="s">
        <v>601</v>
      </c>
      <c r="D317" s="10" t="s">
        <v>602</v>
      </c>
      <c r="E317" s="10" t="s">
        <v>627</v>
      </c>
      <c r="F317" s="10" t="s">
        <v>31</v>
      </c>
      <c r="G317" s="10" t="s">
        <v>627</v>
      </c>
      <c r="H317" s="10" t="s">
        <v>627</v>
      </c>
      <c r="I317" s="11" t="s">
        <v>61</v>
      </c>
      <c r="J317" s="11" t="s">
        <v>47</v>
      </c>
      <c r="K317" s="11" t="s">
        <v>139</v>
      </c>
      <c r="L317" s="11" t="s">
        <v>62</v>
      </c>
      <c r="M317" s="24"/>
      <c r="N317" s="24"/>
    </row>
    <row r="318" spans="2:14" s="1" customFormat="1" ht="59" customHeight="1" x14ac:dyDescent="0.35">
      <c r="B318" s="10">
        <v>0</v>
      </c>
      <c r="C318" s="10" t="s">
        <v>601</v>
      </c>
      <c r="D318" s="10" t="s">
        <v>602</v>
      </c>
      <c r="E318" s="10" t="s">
        <v>230</v>
      </c>
      <c r="F318" s="10" t="s">
        <v>31</v>
      </c>
      <c r="G318" s="10" t="s">
        <v>230</v>
      </c>
      <c r="H318" s="10" t="s">
        <v>230</v>
      </c>
      <c r="I318" s="11" t="s">
        <v>61</v>
      </c>
      <c r="J318" s="11" t="s">
        <v>47</v>
      </c>
      <c r="K318" s="11" t="s">
        <v>139</v>
      </c>
      <c r="L318" s="11" t="s">
        <v>62</v>
      </c>
      <c r="M318" s="24"/>
      <c r="N318" s="24"/>
    </row>
    <row r="319" spans="2:14" s="1" customFormat="1" ht="59" customHeight="1" x14ac:dyDescent="0.35">
      <c r="B319" s="10">
        <v>0</v>
      </c>
      <c r="C319" s="10" t="s">
        <v>601</v>
      </c>
      <c r="D319" s="10" t="s">
        <v>602</v>
      </c>
      <c r="E319" s="10" t="s">
        <v>628</v>
      </c>
      <c r="F319" s="10" t="s">
        <v>31</v>
      </c>
      <c r="G319" s="10" t="s">
        <v>628</v>
      </c>
      <c r="H319" s="10" t="s">
        <v>628</v>
      </c>
      <c r="I319" s="11" t="s">
        <v>61</v>
      </c>
      <c r="J319" s="11" t="s">
        <v>47</v>
      </c>
      <c r="K319" s="11" t="s">
        <v>139</v>
      </c>
      <c r="L319" s="11" t="s">
        <v>62</v>
      </c>
      <c r="M319" s="24"/>
      <c r="N319" s="24"/>
    </row>
    <row r="320" spans="2:14" s="1" customFormat="1" ht="59" customHeight="1" x14ac:dyDescent="0.35">
      <c r="B320" s="10">
        <v>0</v>
      </c>
      <c r="C320" s="10" t="s">
        <v>601</v>
      </c>
      <c r="D320" s="10" t="s">
        <v>602</v>
      </c>
      <c r="E320" s="10" t="s">
        <v>629</v>
      </c>
      <c r="F320" s="10" t="s">
        <v>31</v>
      </c>
      <c r="G320" s="10" t="s">
        <v>629</v>
      </c>
      <c r="H320" s="10" t="s">
        <v>629</v>
      </c>
      <c r="I320" s="11" t="s">
        <v>61</v>
      </c>
      <c r="J320" s="11" t="s">
        <v>47</v>
      </c>
      <c r="K320" s="11" t="s">
        <v>139</v>
      </c>
      <c r="L320" s="11" t="s">
        <v>49</v>
      </c>
      <c r="M320" s="24"/>
      <c r="N320" s="24"/>
    </row>
    <row r="321" spans="2:14" s="1" customFormat="1" ht="59" customHeight="1" x14ac:dyDescent="0.35">
      <c r="B321" s="10">
        <v>0</v>
      </c>
      <c r="C321" s="10" t="s">
        <v>601</v>
      </c>
      <c r="D321" s="10" t="s">
        <v>602</v>
      </c>
      <c r="E321" s="10" t="s">
        <v>630</v>
      </c>
      <c r="F321" s="10" t="s">
        <v>31</v>
      </c>
      <c r="G321" s="10" t="s">
        <v>630</v>
      </c>
      <c r="H321" s="10" t="s">
        <v>630</v>
      </c>
      <c r="I321" s="11" t="s">
        <v>61</v>
      </c>
      <c r="J321" s="11" t="s">
        <v>47</v>
      </c>
      <c r="K321" s="11" t="s">
        <v>139</v>
      </c>
      <c r="L321" s="11" t="s">
        <v>49</v>
      </c>
      <c r="M321" s="24"/>
      <c r="N321" s="24"/>
    </row>
    <row r="322" spans="2:14" s="1" customFormat="1" ht="59" customHeight="1" x14ac:dyDescent="0.35">
      <c r="B322" s="10">
        <v>0</v>
      </c>
      <c r="C322" s="10" t="s">
        <v>601</v>
      </c>
      <c r="D322" s="10" t="s">
        <v>602</v>
      </c>
      <c r="E322" s="10" t="s">
        <v>630</v>
      </c>
      <c r="F322" s="10" t="s">
        <v>31</v>
      </c>
      <c r="G322" s="10" t="s">
        <v>630</v>
      </c>
      <c r="H322" s="10" t="s">
        <v>631</v>
      </c>
      <c r="I322" s="11" t="s">
        <v>61</v>
      </c>
      <c r="J322" s="11" t="s">
        <v>47</v>
      </c>
      <c r="K322" s="11" t="s">
        <v>139</v>
      </c>
      <c r="L322" s="11" t="s">
        <v>49</v>
      </c>
      <c r="M322" s="24"/>
      <c r="N322" s="24"/>
    </row>
    <row r="323" spans="2:14" s="1" customFormat="1" ht="59" customHeight="1" x14ac:dyDescent="0.35">
      <c r="B323" s="10">
        <v>0</v>
      </c>
      <c r="C323" s="10" t="s">
        <v>601</v>
      </c>
      <c r="D323" s="10" t="s">
        <v>602</v>
      </c>
      <c r="E323" s="10" t="s">
        <v>632</v>
      </c>
      <c r="F323" s="10" t="s">
        <v>31</v>
      </c>
      <c r="G323" s="10" t="s">
        <v>632</v>
      </c>
      <c r="H323" s="10" t="s">
        <v>632</v>
      </c>
      <c r="I323" s="11" t="s">
        <v>61</v>
      </c>
      <c r="J323" s="11" t="s">
        <v>47</v>
      </c>
      <c r="K323" s="11" t="s">
        <v>139</v>
      </c>
      <c r="L323" s="11" t="s">
        <v>49</v>
      </c>
      <c r="M323" s="24"/>
      <c r="N323" s="24"/>
    </row>
    <row r="324" spans="2:14" s="1" customFormat="1" ht="59" customHeight="1" x14ac:dyDescent="0.35">
      <c r="B324" s="10">
        <v>0</v>
      </c>
      <c r="C324" s="10" t="s">
        <v>601</v>
      </c>
      <c r="D324" s="10" t="s">
        <v>602</v>
      </c>
      <c r="E324" s="10" t="s">
        <v>633</v>
      </c>
      <c r="F324" s="10" t="s">
        <v>31</v>
      </c>
      <c r="G324" s="10" t="s">
        <v>633</v>
      </c>
      <c r="H324" s="10" t="s">
        <v>633</v>
      </c>
      <c r="I324" s="11" t="s">
        <v>61</v>
      </c>
      <c r="J324" s="11" t="s">
        <v>47</v>
      </c>
      <c r="K324" s="11" t="s">
        <v>139</v>
      </c>
      <c r="L324" s="11" t="s">
        <v>49</v>
      </c>
      <c r="M324" s="24"/>
      <c r="N324" s="24"/>
    </row>
    <row r="325" spans="2:14" s="1" customFormat="1" ht="59" customHeight="1" x14ac:dyDescent="0.35">
      <c r="B325" s="10">
        <v>0</v>
      </c>
      <c r="C325" s="10" t="s">
        <v>601</v>
      </c>
      <c r="D325" s="10" t="s">
        <v>602</v>
      </c>
      <c r="E325" s="10" t="s">
        <v>634</v>
      </c>
      <c r="F325" s="10" t="s">
        <v>31</v>
      </c>
      <c r="G325" s="10" t="s">
        <v>634</v>
      </c>
      <c r="H325" s="10" t="s">
        <v>634</v>
      </c>
      <c r="I325" s="11" t="s">
        <v>61</v>
      </c>
      <c r="J325" s="11" t="s">
        <v>47</v>
      </c>
      <c r="K325" s="11" t="s">
        <v>139</v>
      </c>
      <c r="L325" s="11" t="s">
        <v>62</v>
      </c>
      <c r="M325" s="24"/>
      <c r="N325" s="24"/>
    </row>
    <row r="326" spans="2:14" s="1" customFormat="1" x14ac:dyDescent="0.35">
      <c r="B326" s="22"/>
      <c r="C326" s="22"/>
      <c r="D326" s="22"/>
      <c r="E326" s="22"/>
      <c r="F326" s="22"/>
      <c r="G326" s="22"/>
      <c r="H326" s="22"/>
      <c r="I326" s="22"/>
      <c r="J326" s="22"/>
      <c r="K326" s="22"/>
      <c r="L326" s="22"/>
      <c r="M326" s="22"/>
      <c r="N326" s="22"/>
    </row>
    <row r="327" spans="2:14" s="1" customFormat="1" x14ac:dyDescent="0.35"/>
    <row r="328" spans="2:14" s="1" customFormat="1" x14ac:dyDescent="0.35"/>
    <row r="329" spans="2:14" s="1" customFormat="1" x14ac:dyDescent="0.35"/>
    <row r="330" spans="2:14" s="1" customFormat="1" x14ac:dyDescent="0.35"/>
    <row r="331" spans="2:14" s="1" customFormat="1" x14ac:dyDescent="0.35"/>
    <row r="332" spans="2:14" s="1" customFormat="1" x14ac:dyDescent="0.35"/>
    <row r="333" spans="2:14" s="1" customFormat="1" x14ac:dyDescent="0.35"/>
    <row r="334" spans="2:14" s="1" customFormat="1" x14ac:dyDescent="0.35"/>
    <row r="335" spans="2:14" s="1" customFormat="1" x14ac:dyDescent="0.35"/>
    <row r="336" spans="2:14" s="1" customFormat="1" x14ac:dyDescent="0.35"/>
    <row r="337" s="1" customFormat="1" x14ac:dyDescent="0.35"/>
    <row r="338" s="1" customFormat="1" x14ac:dyDescent="0.35"/>
    <row r="339" s="1" customFormat="1" x14ac:dyDescent="0.35"/>
    <row r="340" s="1" customFormat="1" x14ac:dyDescent="0.35"/>
    <row r="341" s="1" customFormat="1" x14ac:dyDescent="0.35"/>
    <row r="342" s="1" customFormat="1" x14ac:dyDescent="0.35"/>
    <row r="343" s="1" customFormat="1" x14ac:dyDescent="0.35"/>
    <row r="344" s="1" customFormat="1" x14ac:dyDescent="0.35"/>
    <row r="345" s="1" customFormat="1" x14ac:dyDescent="0.35"/>
    <row r="346" s="1" customFormat="1" x14ac:dyDescent="0.35"/>
    <row r="347" s="1" customFormat="1" x14ac:dyDescent="0.35"/>
    <row r="348" s="1" customFormat="1" x14ac:dyDescent="0.35"/>
    <row r="349" s="1" customFormat="1" x14ac:dyDescent="0.35"/>
    <row r="350" s="1" customFormat="1" x14ac:dyDescent="0.35"/>
    <row r="351" s="1" customFormat="1" x14ac:dyDescent="0.35"/>
    <row r="352" s="1" customFormat="1" x14ac:dyDescent="0.35"/>
    <row r="353" s="1" customFormat="1" x14ac:dyDescent="0.35"/>
    <row r="354" s="1" customFormat="1" x14ac:dyDescent="0.35"/>
    <row r="355" s="1" customFormat="1" x14ac:dyDescent="0.35"/>
    <row r="356" s="1" customFormat="1" x14ac:dyDescent="0.35"/>
    <row r="357" s="1" customFormat="1" x14ac:dyDescent="0.35"/>
    <row r="358" s="1" customFormat="1" x14ac:dyDescent="0.35"/>
    <row r="359" s="1" customFormat="1" x14ac:dyDescent="0.35"/>
    <row r="360" s="1" customFormat="1" x14ac:dyDescent="0.35"/>
    <row r="361" s="1" customFormat="1" x14ac:dyDescent="0.35"/>
    <row r="362" s="1" customFormat="1" x14ac:dyDescent="0.35"/>
    <row r="363" s="1" customFormat="1" x14ac:dyDescent="0.35"/>
    <row r="364" s="1" customFormat="1" x14ac:dyDescent="0.35"/>
    <row r="365" s="1" customFormat="1" x14ac:dyDescent="0.35"/>
    <row r="366" s="1" customFormat="1" x14ac:dyDescent="0.35"/>
    <row r="367" s="1" customFormat="1" x14ac:dyDescent="0.35"/>
    <row r="368" s="1" customFormat="1" x14ac:dyDescent="0.35"/>
    <row r="369" s="1" customFormat="1" x14ac:dyDescent="0.35"/>
    <row r="370" s="1" customFormat="1" x14ac:dyDescent="0.35"/>
    <row r="371" s="1" customFormat="1" x14ac:dyDescent="0.35"/>
    <row r="372" s="1" customFormat="1" x14ac:dyDescent="0.35"/>
    <row r="373" s="1" customFormat="1" x14ac:dyDescent="0.35"/>
    <row r="374" s="1" customFormat="1"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0" x14ac:dyDescent="0.35"/>
    <row r="471" x14ac:dyDescent="0.35"/>
    <row r="472" x14ac:dyDescent="0.35"/>
    <row r="473" x14ac:dyDescent="0.35"/>
    <row r="474" x14ac:dyDescent="0.35"/>
    <row r="475" x14ac:dyDescent="0.35"/>
    <row r="476" x14ac:dyDescent="0.35"/>
    <row r="477" x14ac:dyDescent="0.35"/>
    <row r="478" x14ac:dyDescent="0.35"/>
    <row r="479" x14ac:dyDescent="0.35"/>
    <row r="480" x14ac:dyDescent="0.35"/>
    <row r="481" x14ac:dyDescent="0.35"/>
    <row r="482" x14ac:dyDescent="0.35"/>
    <row r="483" x14ac:dyDescent="0.35"/>
    <row r="484" x14ac:dyDescent="0.35"/>
    <row r="485" x14ac:dyDescent="0.35"/>
    <row r="486" x14ac:dyDescent="0.35"/>
    <row r="487" x14ac:dyDescent="0.35"/>
    <row r="488" x14ac:dyDescent="0.35"/>
    <row r="489"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4"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17" x14ac:dyDescent="0.35"/>
    <row r="518" x14ac:dyDescent="0.35"/>
    <row r="519" x14ac:dyDescent="0.35"/>
    <row r="520"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4" x14ac:dyDescent="0.35"/>
    <row r="565" x14ac:dyDescent="0.35"/>
    <row r="566" x14ac:dyDescent="0.35"/>
    <row r="567" x14ac:dyDescent="0.35"/>
    <row r="568" x14ac:dyDescent="0.35"/>
    <row r="569" x14ac:dyDescent="0.35"/>
    <row r="570" x14ac:dyDescent="0.35"/>
    <row r="571" x14ac:dyDescent="0.35"/>
    <row r="572" x14ac:dyDescent="0.35"/>
    <row r="573" x14ac:dyDescent="0.35"/>
    <row r="574" x14ac:dyDescent="0.35"/>
    <row r="575" x14ac:dyDescent="0.35"/>
    <row r="576" x14ac:dyDescent="0.35"/>
    <row r="577" x14ac:dyDescent="0.35"/>
    <row r="578" x14ac:dyDescent="0.35"/>
    <row r="579" x14ac:dyDescent="0.35"/>
    <row r="580" x14ac:dyDescent="0.35"/>
    <row r="581" x14ac:dyDescent="0.35"/>
    <row r="582" x14ac:dyDescent="0.35"/>
    <row r="583" x14ac:dyDescent="0.35"/>
    <row r="584" x14ac:dyDescent="0.35"/>
    <row r="585" x14ac:dyDescent="0.35"/>
    <row r="586" x14ac:dyDescent="0.35"/>
    <row r="587" x14ac:dyDescent="0.35"/>
    <row r="588" x14ac:dyDescent="0.35"/>
    <row r="589" x14ac:dyDescent="0.35"/>
    <row r="590" x14ac:dyDescent="0.35"/>
    <row r="591" x14ac:dyDescent="0.35"/>
    <row r="592" x14ac:dyDescent="0.35"/>
    <row r="593" x14ac:dyDescent="0.35"/>
    <row r="594" x14ac:dyDescent="0.35"/>
    <row r="595" x14ac:dyDescent="0.35"/>
    <row r="596" x14ac:dyDescent="0.35"/>
    <row r="597" x14ac:dyDescent="0.35"/>
    <row r="598" x14ac:dyDescent="0.35"/>
    <row r="599" x14ac:dyDescent="0.35"/>
    <row r="600" x14ac:dyDescent="0.35"/>
    <row r="601" x14ac:dyDescent="0.35"/>
    <row r="602" x14ac:dyDescent="0.35"/>
    <row r="603" x14ac:dyDescent="0.35"/>
    <row r="604" x14ac:dyDescent="0.35"/>
    <row r="605" x14ac:dyDescent="0.35"/>
  </sheetData>
  <autoFilter ref="B10:M325" xr:uid="{89E78EB7-C3C2-4A19-ABC5-A1E97AB55340}"/>
  <mergeCells count="6">
    <mergeCell ref="B3:K8"/>
    <mergeCell ref="M4:P4"/>
    <mergeCell ref="M5:P5"/>
    <mergeCell ref="M6:P6"/>
    <mergeCell ref="M7:P7"/>
    <mergeCell ref="M8:P8"/>
  </mergeCells>
  <dataValidations count="1">
    <dataValidation type="list" allowBlank="1" showInputMessage="1" showErrorMessage="1" sqref="M11:M325" xr:uid="{24EB5DB2-724A-4878-8200-5FFB66761B21}">
      <formula1>"Yes,No,Under Review,Completed"</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25137D0F-A2B1-48E8-9B00-C0EF38F9A210}">
          <x14:formula1>
            <xm:f>'High Level'!$C$30:$C$44</xm:f>
          </x14:formula1>
          <xm:sqref>F11:F325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Worksheets</vt:lpstr>
      </vt:variant>
      <vt:variant>
        <vt:i4>17</vt:i4>
      </vt:variant>
      <vt:variant>
        <vt:lpstr>Charts</vt:lpstr>
      </vt:variant>
      <vt:variant>
        <vt:i4>2</vt:i4>
      </vt:variant>
      <vt:variant>
        <vt:lpstr>Named Ranges</vt:lpstr>
      </vt:variant>
      <vt:variant>
        <vt:i4>6</vt:i4>
      </vt:variant>
    </vt:vector>
  </HeadingPairs>
  <TitlesOfParts>
    <vt:vector size="25" baseType="lpstr">
      <vt:lpstr>Cover</vt:lpstr>
      <vt:lpstr>Guidance</vt:lpstr>
      <vt:lpstr>Detailed Step by Step Process</vt:lpstr>
      <vt:lpstr>High Level</vt:lpstr>
      <vt:lpstr>Net Zero Target Year</vt:lpstr>
      <vt:lpstr>Programme Phasing</vt:lpstr>
      <vt:lpstr>Emissions Projection</vt:lpstr>
      <vt:lpstr>Scopes 1 &amp; 2 Opportunity Table</vt:lpstr>
      <vt:lpstr>Scope 3 Opportunity Table</vt:lpstr>
      <vt:lpstr>Net Zero Target Scenarios &gt;&gt;</vt:lpstr>
      <vt:lpstr>Business As Usual</vt:lpstr>
      <vt:lpstr>2030</vt:lpstr>
      <vt:lpstr>2035</vt:lpstr>
      <vt:lpstr>2040</vt:lpstr>
      <vt:lpstr>2045</vt:lpstr>
      <vt:lpstr>2050</vt:lpstr>
      <vt:lpstr>Calcs</vt:lpstr>
      <vt:lpstr>Investment Graph</vt:lpstr>
      <vt:lpstr>Emissions Graph</vt:lpstr>
      <vt:lpstr>BuildingUp</vt:lpstr>
      <vt:lpstr>OpsUp</vt:lpstr>
      <vt:lpstr>Other</vt:lpstr>
      <vt:lpstr>Cover!Print_Area</vt:lpstr>
      <vt:lpstr>'Detailed Step by Step Process'!Print_Area</vt:lpstr>
      <vt:lpstr>ProcurementUp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Cristea</dc:creator>
  <cp:lastModifiedBy>Yasir Patel</cp:lastModifiedBy>
  <cp:lastPrinted>2023-04-04T12:01:54Z</cp:lastPrinted>
  <dcterms:created xsi:type="dcterms:W3CDTF">2015-06-05T18:17:20Z</dcterms:created>
  <dcterms:modified xsi:type="dcterms:W3CDTF">2023-07-06T18:42:04Z</dcterms:modified>
</cp:coreProperties>
</file>