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Operations\Clients\UUK\ENE02319 - UUK - COSTING CALCULATOR\4. Costing Calculator\"/>
    </mc:Choice>
  </mc:AlternateContent>
  <xr:revisionPtr revIDLastSave="0" documentId="13_ncr:1_{6BA2C600-D1E2-4806-B56C-E10446CFAA17}" xr6:coauthVersionLast="47" xr6:coauthVersionMax="47" xr10:uidLastSave="{00000000-0000-0000-0000-000000000000}"/>
  <bookViews>
    <workbookView xWindow="-110" yWindow="-110" windowWidth="19420" windowHeight="10420" tabRatio="825" xr2:uid="{00000000-000D-0000-FFFF-FFFF00000000}"/>
  </bookViews>
  <sheets>
    <sheet name="Cover" sheetId="2" r:id="rId1"/>
    <sheet name="Guidance" sheetId="11" r:id="rId2"/>
    <sheet name="Detailed Step by Step Process" sheetId="25" r:id="rId3"/>
    <sheet name="High Level" sheetId="3" r:id="rId4"/>
    <sheet name="Net Zero Target Year" sheetId="5" r:id="rId5"/>
    <sheet name="Programme Phasing" sheetId="7" r:id="rId6"/>
    <sheet name="Investment Graph" sheetId="9" r:id="rId7"/>
    <sheet name="Emissions Projection" sheetId="8" r:id="rId8"/>
    <sheet name="Emissions Graph" sheetId="10" r:id="rId9"/>
    <sheet name="Scopes 1 &amp; 2 Opportunity Table" sheetId="4" r:id="rId10"/>
    <sheet name="Scope 3 Opportunity Table" sheetId="22" r:id="rId11"/>
    <sheet name="Net Zero Target Scenarios &gt;&gt;" sheetId="21" r:id="rId12"/>
    <sheet name="Business As Usual" sheetId="17" r:id="rId13"/>
    <sheet name="2030" sheetId="16" r:id="rId14"/>
    <sheet name="2035" sheetId="15" r:id="rId15"/>
    <sheet name="2040" sheetId="14" r:id="rId16"/>
    <sheet name="2045" sheetId="13" r:id="rId17"/>
    <sheet name="2050" sheetId="6" r:id="rId18"/>
    <sheet name="Calcs" sheetId="18" r:id="rId19"/>
  </sheets>
  <definedNames>
    <definedName name="_xlnm._FilterDatabase" localSheetId="12" hidden="1">'Business As Usual'!$A$1:$AF$19</definedName>
    <definedName name="_xlnm._FilterDatabase" localSheetId="2" hidden="1">'Detailed Step by Step Process'!$B$8:$E$8</definedName>
    <definedName name="_xlnm._FilterDatabase" localSheetId="10" hidden="1">'Scope 3 Opportunity Table'!$B$10:$M$325</definedName>
    <definedName name="_xlnm._FilterDatabase" localSheetId="9" hidden="1">'Scopes 1 &amp; 2 Opportunity Table'!$B$10:$M$346</definedName>
    <definedName name="BuildingUp">'Programme Phasing'!$F1</definedName>
    <definedName name="OpsUp">'Programme Phasing'!$G1</definedName>
    <definedName name="Other">'Programme Phasing'!$H1</definedName>
    <definedName name="_xlnm.Print_Area" localSheetId="0">Cover!$A$1:$O$30</definedName>
    <definedName name="_xlnm.Print_Area" localSheetId="2">'Detailed Step by Step Process'!$B$2:$AI$145</definedName>
    <definedName name="ProcurementUp">'Programme Phasing'!$E1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3" l="1"/>
  <c r="K21" i="3"/>
  <c r="K22" i="3"/>
  <c r="K23" i="3"/>
  <c r="K24" i="3"/>
  <c r="K25" i="3"/>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F24" i="5"/>
  <c r="F25" i="5"/>
  <c r="F26" i="5"/>
  <c r="F27" i="5"/>
  <c r="F28" i="5"/>
  <c r="F29" i="5"/>
  <c r="F30" i="5"/>
  <c r="F31" i="5"/>
  <c r="F32" i="5"/>
  <c r="F23" i="5"/>
  <c r="F13" i="5"/>
  <c r="F12" i="5"/>
  <c r="AH12" i="5"/>
  <c r="G33" i="5" l="1"/>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F33" i="5"/>
  <c r="G17" i="5"/>
  <c r="F17"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F14" i="5"/>
  <c r="F15" i="5"/>
  <c r="F16" i="5"/>
  <c r="F18" i="5"/>
  <c r="F19" i="5"/>
  <c r="F34" i="5"/>
  <c r="F35" i="5"/>
  <c r="F36"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G37" i="5"/>
  <c r="G9" i="5"/>
  <c r="H37" i="5" l="1"/>
  <c r="I37" i="5" l="1"/>
  <c r="J37" i="5" l="1"/>
  <c r="K37" i="5" l="1"/>
  <c r="L37" i="5" l="1"/>
  <c r="M37" i="5" l="1"/>
  <c r="N37" i="5" l="1"/>
  <c r="O37" i="5" l="1"/>
  <c r="P37" i="5" l="1"/>
  <c r="Q37" i="5" l="1"/>
  <c r="R37" i="5" l="1"/>
  <c r="S37" i="5" l="1"/>
  <c r="T37" i="5" l="1"/>
  <c r="U37" i="5" l="1"/>
  <c r="V37" i="5" l="1"/>
  <c r="W37" i="5" l="1"/>
  <c r="X37" i="5" l="1"/>
  <c r="Y37" i="5" l="1"/>
  <c r="Z37" i="5" l="1"/>
  <c r="AA37" i="5" l="1"/>
  <c r="AB37" i="5" l="1"/>
  <c r="AC37" i="5" l="1"/>
  <c r="AD37" i="5" l="1"/>
  <c r="AE37" i="5" l="1"/>
  <c r="AF37" i="5" l="1"/>
  <c r="AG37" i="5" l="1"/>
  <c r="AH37" i="5" l="1"/>
  <c r="AF8" i="8" l="1"/>
  <c r="U2" i="7" l="1"/>
  <c r="V2" i="7"/>
  <c r="W2" i="7"/>
  <c r="X2" i="7"/>
  <c r="Y2" i="7"/>
  <c r="U8" i="7"/>
  <c r="V8" i="7" s="1"/>
  <c r="W8" i="7" s="1"/>
  <c r="X8" i="7" s="1"/>
  <c r="Y8" i="7" s="1"/>
  <c r="D20" i="8" l="1"/>
  <c r="D21" i="8"/>
  <c r="D22" i="8"/>
  <c r="D23" i="8"/>
  <c r="D24" i="8"/>
  <c r="D25" i="8"/>
  <c r="D26" i="8"/>
  <c r="D27" i="8"/>
  <c r="D28" i="8"/>
  <c r="D19" i="8"/>
  <c r="H19" i="3"/>
  <c r="G19" i="3"/>
  <c r="G20" i="3"/>
  <c r="G21" i="3"/>
  <c r="G22" i="3"/>
  <c r="G23" i="3"/>
  <c r="G24" i="3"/>
  <c r="G25" i="3"/>
  <c r="G31" i="3"/>
  <c r="G32" i="3"/>
  <c r="G33" i="3"/>
  <c r="G34" i="3"/>
  <c r="G35" i="3"/>
  <c r="G36" i="3"/>
  <c r="G37" i="3"/>
  <c r="G38" i="3"/>
  <c r="G39" i="3"/>
  <c r="G40" i="3"/>
  <c r="G41" i="3"/>
  <c r="G42" i="3"/>
  <c r="G43" i="3"/>
  <c r="G30" i="3"/>
  <c r="G44" i="3" s="1"/>
  <c r="G18" i="3"/>
  <c r="G26" i="3" l="1"/>
  <c r="D11" i="8"/>
  <c r="G48" i="3" l="1"/>
  <c r="H18" i="3"/>
  <c r="D44" i="3" l="1"/>
  <c r="D26" i="3"/>
  <c r="D48" i="3" s="1"/>
  <c r="D12" i="8"/>
  <c r="G2" i="22"/>
  <c r="H2" i="22" s="1"/>
  <c r="I2" i="22" s="1"/>
  <c r="J2" i="22" s="1"/>
  <c r="K2" i="22" s="1"/>
  <c r="L2" i="22" s="1"/>
  <c r="M2" i="22" s="1"/>
  <c r="N2" i="22" s="1"/>
  <c r="O2" i="22" s="1"/>
  <c r="P2" i="22" s="1"/>
  <c r="Q2" i="22" s="1"/>
  <c r="R2" i="22" s="1"/>
  <c r="S2" i="22" s="1"/>
  <c r="T2" i="22" s="1"/>
  <c r="U2" i="22" s="1"/>
  <c r="V2" i="22" s="1"/>
  <c r="W2" i="22" s="1"/>
  <c r="X2" i="22" s="1"/>
  <c r="Y2" i="22" s="1"/>
  <c r="Z2" i="22" s="1"/>
  <c r="AA2" i="22" s="1"/>
  <c r="AB2" i="22" s="1"/>
  <c r="AC2" i="22" s="1"/>
  <c r="AD2" i="22" s="1"/>
  <c r="AE2" i="22" s="1"/>
  <c r="AF2" i="22" s="1"/>
  <c r="AG2" i="22" s="1"/>
  <c r="AH2" i="22" s="1"/>
  <c r="D19" i="13"/>
  <c r="E19" i="13" s="1"/>
  <c r="F19" i="13" s="1"/>
  <c r="G19" i="13" s="1"/>
  <c r="H19" i="13" s="1"/>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D19" i="14"/>
  <c r="E19" i="14" s="1"/>
  <c r="F19" i="14" s="1"/>
  <c r="G19" i="14" s="1"/>
  <c r="H19" i="14" s="1"/>
  <c r="I19" i="14" s="1"/>
  <c r="J19" i="14" s="1"/>
  <c r="K19" i="14" s="1"/>
  <c r="L19" i="14" s="1"/>
  <c r="M19" i="14" s="1"/>
  <c r="N19" i="14" s="1"/>
  <c r="O19" i="14" s="1"/>
  <c r="P19" i="14" s="1"/>
  <c r="Q19" i="14" s="1"/>
  <c r="R19" i="14" s="1"/>
  <c r="S19" i="14" s="1"/>
  <c r="T19" i="14" s="1"/>
  <c r="U19" i="14" s="1"/>
  <c r="V19" i="14" s="1"/>
  <c r="W19" i="14" s="1"/>
  <c r="X19" i="14" s="1"/>
  <c r="Y19" i="14" s="1"/>
  <c r="Z19" i="14" s="1"/>
  <c r="AA19" i="14" s="1"/>
  <c r="AB19" i="14" s="1"/>
  <c r="AC19" i="14" s="1"/>
  <c r="AD19" i="14" s="1"/>
  <c r="AE19" i="14" s="1"/>
  <c r="H4" i="15"/>
  <c r="I4" i="15" s="1"/>
  <c r="J4" i="15" s="1"/>
  <c r="K4" i="15" s="1"/>
  <c r="L4" i="15" s="1"/>
  <c r="M4" i="15" s="1"/>
  <c r="N4" i="15" s="1"/>
  <c r="D19" i="15"/>
  <c r="E19" i="15" s="1"/>
  <c r="F19" i="15" s="1"/>
  <c r="G19" i="15" s="1"/>
  <c r="H19" i="15" s="1"/>
  <c r="I19" i="15" s="1"/>
  <c r="J19" i="15" s="1"/>
  <c r="K19" i="15" s="1"/>
  <c r="L19" i="15" s="1"/>
  <c r="M19" i="15" s="1"/>
  <c r="N19" i="15" s="1"/>
  <c r="O19" i="15" s="1"/>
  <c r="Q19" i="15" s="1"/>
  <c r="R19" i="15" s="1"/>
  <c r="S19" i="15" s="1"/>
  <c r="T19" i="15" s="1"/>
  <c r="U19" i="15" s="1"/>
  <c r="V19" i="15" s="1"/>
  <c r="W19" i="15" s="1"/>
  <c r="X19" i="15" s="1"/>
  <c r="Y19" i="15" s="1"/>
  <c r="Z19" i="15" s="1"/>
  <c r="AA19" i="15" s="1"/>
  <c r="AB19" i="15" s="1"/>
  <c r="AC19" i="15" s="1"/>
  <c r="AD19" i="15" s="1"/>
  <c r="AE19" i="15" s="1"/>
  <c r="AE26" i="13"/>
  <c r="AE9" i="13" s="1"/>
  <c r="AD26" i="13"/>
  <c r="AD9" i="13" s="1"/>
  <c r="AC26" i="13"/>
  <c r="AC9" i="13" s="1"/>
  <c r="AB26" i="13"/>
  <c r="AB9" i="13" s="1"/>
  <c r="AA26" i="13"/>
  <c r="Z26" i="13"/>
  <c r="Z9" i="13" s="1"/>
  <c r="Y26" i="13"/>
  <c r="X26" i="13"/>
  <c r="W26" i="13"/>
  <c r="V26" i="13"/>
  <c r="V9" i="13" s="1"/>
  <c r="U26" i="13"/>
  <c r="U9" i="13" s="1"/>
  <c r="T26" i="13"/>
  <c r="T9" i="13" s="1"/>
  <c r="S26" i="13"/>
  <c r="R26" i="13"/>
  <c r="R9" i="13" s="1"/>
  <c r="Q26" i="13"/>
  <c r="P26" i="13"/>
  <c r="O26" i="13"/>
  <c r="N26" i="13"/>
  <c r="N9" i="13" s="1"/>
  <c r="M26" i="13"/>
  <c r="M9" i="13" s="1"/>
  <c r="L26" i="13"/>
  <c r="L9" i="13" s="1"/>
  <c r="K26" i="13"/>
  <c r="J26" i="13"/>
  <c r="J9" i="13" s="1"/>
  <c r="I26" i="13"/>
  <c r="H26" i="13"/>
  <c r="G26" i="13"/>
  <c r="F26" i="13"/>
  <c r="F9" i="13" s="1"/>
  <c r="E26" i="13"/>
  <c r="E9" i="13" s="1"/>
  <c r="D26" i="13"/>
  <c r="D9" i="13" s="1"/>
  <c r="C26" i="13"/>
  <c r="AE25" i="13"/>
  <c r="AE5" i="13" s="1"/>
  <c r="AD25" i="13"/>
  <c r="AC25" i="13"/>
  <c r="AB25" i="13"/>
  <c r="AA25" i="13"/>
  <c r="AA5" i="13" s="1"/>
  <c r="Z25" i="13"/>
  <c r="Z5" i="13" s="1"/>
  <c r="Y25" i="13"/>
  <c r="Y5" i="13" s="1"/>
  <c r="X25" i="13"/>
  <c r="X5" i="13" s="1"/>
  <c r="W25" i="13"/>
  <c r="W5" i="13" s="1"/>
  <c r="V25" i="13"/>
  <c r="U25" i="13"/>
  <c r="T25" i="13"/>
  <c r="S25" i="13"/>
  <c r="S5" i="13" s="1"/>
  <c r="R25" i="13"/>
  <c r="Q25" i="13"/>
  <c r="Q5" i="13" s="1"/>
  <c r="P25" i="13"/>
  <c r="O25" i="13"/>
  <c r="O5" i="13" s="1"/>
  <c r="N25" i="13"/>
  <c r="M25" i="13"/>
  <c r="L25" i="13"/>
  <c r="L5" i="13" s="1"/>
  <c r="K25" i="13"/>
  <c r="K5" i="13" s="1"/>
  <c r="J25" i="13"/>
  <c r="J5" i="13" s="1"/>
  <c r="I25" i="13"/>
  <c r="I5" i="13" s="1"/>
  <c r="H25" i="13"/>
  <c r="G25" i="13"/>
  <c r="G5" i="13" s="1"/>
  <c r="F25" i="13"/>
  <c r="E25" i="13"/>
  <c r="D25" i="13"/>
  <c r="C25" i="13"/>
  <c r="C5" i="13" s="1"/>
  <c r="AE24" i="13"/>
  <c r="AE3" i="13" s="1"/>
  <c r="AD24" i="13"/>
  <c r="AD3" i="13" s="1"/>
  <c r="AC24" i="13"/>
  <c r="AB24" i="13"/>
  <c r="AB3" i="13" s="1"/>
  <c r="AA24" i="13"/>
  <c r="Z24" i="13"/>
  <c r="Z3" i="13" s="1"/>
  <c r="Y24" i="13"/>
  <c r="Y3" i="13" s="1"/>
  <c r="X24" i="13"/>
  <c r="X3" i="13" s="1"/>
  <c r="W24" i="13"/>
  <c r="W3" i="13" s="1"/>
  <c r="V24" i="13"/>
  <c r="V3" i="13" s="1"/>
  <c r="U24" i="13"/>
  <c r="T24" i="13"/>
  <c r="S24" i="13"/>
  <c r="R24" i="13"/>
  <c r="R3" i="13" s="1"/>
  <c r="Q24" i="13"/>
  <c r="Q3" i="13" s="1"/>
  <c r="P24" i="13"/>
  <c r="P3" i="13" s="1"/>
  <c r="O24" i="13"/>
  <c r="O3" i="13" s="1"/>
  <c r="N24" i="13"/>
  <c r="N3" i="13" s="1"/>
  <c r="M24" i="13"/>
  <c r="L24" i="13"/>
  <c r="K24" i="13"/>
  <c r="J24" i="13"/>
  <c r="I24" i="13"/>
  <c r="I3" i="13" s="1"/>
  <c r="H24" i="13"/>
  <c r="H3" i="13" s="1"/>
  <c r="G24" i="13"/>
  <c r="G3" i="13" s="1"/>
  <c r="F24" i="13"/>
  <c r="F3" i="13" s="1"/>
  <c r="E24" i="13"/>
  <c r="D24" i="13"/>
  <c r="C24" i="13"/>
  <c r="AE23" i="13"/>
  <c r="AE2" i="13" s="1"/>
  <c r="AD23" i="13"/>
  <c r="AD2" i="13" s="1"/>
  <c r="AC23" i="13"/>
  <c r="AC2" i="13" s="1"/>
  <c r="AB23" i="13"/>
  <c r="AB2" i="13" s="1"/>
  <c r="AA23" i="13"/>
  <c r="AA2" i="13" s="1"/>
  <c r="Z23" i="13"/>
  <c r="Y23" i="13"/>
  <c r="X23" i="13"/>
  <c r="W23" i="13"/>
  <c r="V23" i="13"/>
  <c r="V2" i="13" s="1"/>
  <c r="U23" i="13"/>
  <c r="U2" i="13" s="1"/>
  <c r="T23" i="13"/>
  <c r="T2" i="13" s="1"/>
  <c r="S23" i="13"/>
  <c r="S2" i="13" s="1"/>
  <c r="R23" i="13"/>
  <c r="Q23" i="13"/>
  <c r="P23" i="13"/>
  <c r="O23" i="13"/>
  <c r="O2" i="13" s="1"/>
  <c r="N23" i="13"/>
  <c r="N2" i="13" s="1"/>
  <c r="M23" i="13"/>
  <c r="M2" i="13" s="1"/>
  <c r="L23" i="13"/>
  <c r="L2" i="13" s="1"/>
  <c r="K23" i="13"/>
  <c r="K2" i="13" s="1"/>
  <c r="J23" i="13"/>
  <c r="I23" i="13"/>
  <c r="H23" i="13"/>
  <c r="G23" i="13"/>
  <c r="F23" i="13"/>
  <c r="F2" i="13" s="1"/>
  <c r="E23" i="13"/>
  <c r="E2" i="13" s="1"/>
  <c r="D23" i="13"/>
  <c r="D2" i="13" s="1"/>
  <c r="C23" i="13"/>
  <c r="C2" i="13" s="1"/>
  <c r="AA9" i="13"/>
  <c r="Y9" i="13"/>
  <c r="X9" i="13"/>
  <c r="W9" i="13"/>
  <c r="S9" i="13"/>
  <c r="Q9" i="13"/>
  <c r="P9" i="13"/>
  <c r="O9" i="13"/>
  <c r="K9" i="13"/>
  <c r="I9" i="13"/>
  <c r="H9" i="13"/>
  <c r="G9" i="13"/>
  <c r="C9" i="13"/>
  <c r="AD5" i="13"/>
  <c r="AC5" i="13"/>
  <c r="AB5" i="13"/>
  <c r="V5" i="13"/>
  <c r="U5" i="13"/>
  <c r="T5" i="13"/>
  <c r="R5" i="13"/>
  <c r="P5" i="13"/>
  <c r="N5" i="13"/>
  <c r="M5" i="13"/>
  <c r="H5" i="13"/>
  <c r="F5" i="13"/>
  <c r="E5" i="13"/>
  <c r="D5" i="13"/>
  <c r="AC3" i="13"/>
  <c r="AA3" i="13"/>
  <c r="U3" i="13"/>
  <c r="T3" i="13"/>
  <c r="S3" i="13"/>
  <c r="M3" i="13"/>
  <c r="L3" i="13"/>
  <c r="K3" i="13"/>
  <c r="J3" i="13"/>
  <c r="E3" i="13"/>
  <c r="D3" i="13"/>
  <c r="C3" i="13"/>
  <c r="Z2" i="13"/>
  <c r="Y2" i="13"/>
  <c r="X2" i="13"/>
  <c r="W2" i="13"/>
  <c r="R2" i="13"/>
  <c r="Q2" i="13"/>
  <c r="P2" i="13"/>
  <c r="J2" i="13"/>
  <c r="I2" i="13"/>
  <c r="H2" i="13"/>
  <c r="G2" i="13"/>
  <c r="AE26" i="14"/>
  <c r="AE9" i="14" s="1"/>
  <c r="AD26" i="14"/>
  <c r="AD9" i="14" s="1"/>
  <c r="AC26" i="14"/>
  <c r="AC9" i="14" s="1"/>
  <c r="AB26" i="14"/>
  <c r="AB9" i="14" s="1"/>
  <c r="AA26" i="14"/>
  <c r="Z26" i="14"/>
  <c r="Z9" i="14" s="1"/>
  <c r="Y26" i="14"/>
  <c r="X26" i="14"/>
  <c r="W26" i="14"/>
  <c r="W9" i="14" s="1"/>
  <c r="V26" i="14"/>
  <c r="V9" i="14" s="1"/>
  <c r="U26" i="14"/>
  <c r="U9" i="14" s="1"/>
  <c r="T26" i="14"/>
  <c r="T9" i="14" s="1"/>
  <c r="S26" i="14"/>
  <c r="R26" i="14"/>
  <c r="R9" i="14" s="1"/>
  <c r="Q26" i="14"/>
  <c r="P26" i="14"/>
  <c r="O26" i="14"/>
  <c r="O9" i="14" s="1"/>
  <c r="N26" i="14"/>
  <c r="N9" i="14" s="1"/>
  <c r="M26" i="14"/>
  <c r="M9" i="14" s="1"/>
  <c r="L26" i="14"/>
  <c r="L9" i="14" s="1"/>
  <c r="K26" i="14"/>
  <c r="J26" i="14"/>
  <c r="I26" i="14"/>
  <c r="H26" i="14"/>
  <c r="G26" i="14"/>
  <c r="G9" i="14" s="1"/>
  <c r="F26" i="14"/>
  <c r="F9" i="14" s="1"/>
  <c r="E26" i="14"/>
  <c r="E9" i="14" s="1"/>
  <c r="D26" i="14"/>
  <c r="D9" i="14" s="1"/>
  <c r="C26" i="14"/>
  <c r="AE25" i="14"/>
  <c r="AD25" i="14"/>
  <c r="AC25" i="14"/>
  <c r="AB25" i="14"/>
  <c r="AB5" i="14" s="1"/>
  <c r="AA25" i="14"/>
  <c r="AA5" i="14" s="1"/>
  <c r="Z25" i="14"/>
  <c r="Z5" i="14" s="1"/>
  <c r="Y25" i="14"/>
  <c r="Y5" i="14" s="1"/>
  <c r="X25" i="14"/>
  <c r="W25" i="14"/>
  <c r="V25" i="14"/>
  <c r="U25" i="14"/>
  <c r="T25" i="14"/>
  <c r="T5" i="14" s="1"/>
  <c r="S25" i="14"/>
  <c r="S5" i="14" s="1"/>
  <c r="R25" i="14"/>
  <c r="R5" i="14" s="1"/>
  <c r="Q25" i="14"/>
  <c r="Q5" i="14" s="1"/>
  <c r="P25" i="14"/>
  <c r="O25" i="14"/>
  <c r="O5" i="14" s="1"/>
  <c r="N25" i="14"/>
  <c r="M25" i="14"/>
  <c r="L25" i="14"/>
  <c r="L5" i="14" s="1"/>
  <c r="K25" i="14"/>
  <c r="K5" i="14" s="1"/>
  <c r="J25" i="14"/>
  <c r="I25" i="14"/>
  <c r="I5" i="14" s="1"/>
  <c r="H25" i="14"/>
  <c r="G25" i="14"/>
  <c r="G5" i="14" s="1"/>
  <c r="F25" i="14"/>
  <c r="E25" i="14"/>
  <c r="E5" i="14" s="1"/>
  <c r="D25" i="14"/>
  <c r="D5" i="14" s="1"/>
  <c r="C25" i="14"/>
  <c r="C5" i="14" s="1"/>
  <c r="AE24" i="14"/>
  <c r="AE3" i="14" s="1"/>
  <c r="AD24" i="14"/>
  <c r="AD3" i="14" s="1"/>
  <c r="AC24" i="14"/>
  <c r="AB24" i="14"/>
  <c r="AA24" i="14"/>
  <c r="Z24" i="14"/>
  <c r="Y24" i="14"/>
  <c r="Y3" i="14" s="1"/>
  <c r="X24" i="14"/>
  <c r="X3" i="14" s="1"/>
  <c r="W24" i="14"/>
  <c r="W3" i="14" s="1"/>
  <c r="V24" i="14"/>
  <c r="V3" i="14" s="1"/>
  <c r="U24" i="14"/>
  <c r="T24" i="14"/>
  <c r="S24" i="14"/>
  <c r="R24" i="14"/>
  <c r="Q24" i="14"/>
  <c r="Q3" i="14" s="1"/>
  <c r="P24" i="14"/>
  <c r="P3" i="14" s="1"/>
  <c r="O24" i="14"/>
  <c r="O3" i="14" s="1"/>
  <c r="N24" i="14"/>
  <c r="N3" i="14" s="1"/>
  <c r="M24" i="14"/>
  <c r="L24" i="14"/>
  <c r="K24" i="14"/>
  <c r="J24" i="14"/>
  <c r="I24" i="14"/>
  <c r="I3" i="14" s="1"/>
  <c r="H24" i="14"/>
  <c r="H3" i="14" s="1"/>
  <c r="G24" i="14"/>
  <c r="G3" i="14" s="1"/>
  <c r="F24" i="14"/>
  <c r="F3" i="14" s="1"/>
  <c r="E24" i="14"/>
  <c r="E3" i="14" s="1"/>
  <c r="D24" i="14"/>
  <c r="D3" i="14" s="1"/>
  <c r="C24" i="14"/>
  <c r="AE23" i="14"/>
  <c r="AE2" i="14" s="1"/>
  <c r="AD23" i="14"/>
  <c r="AD2" i="14" s="1"/>
  <c r="AC23" i="14"/>
  <c r="AC2" i="14" s="1"/>
  <c r="AB23" i="14"/>
  <c r="AB2" i="14" s="1"/>
  <c r="AA23" i="14"/>
  <c r="AA2" i="14" s="1"/>
  <c r="Z23" i="14"/>
  <c r="Y23" i="14"/>
  <c r="Y2" i="14" s="1"/>
  <c r="X23" i="14"/>
  <c r="W23" i="14"/>
  <c r="W2" i="14" s="1"/>
  <c r="V23" i="14"/>
  <c r="V2" i="14" s="1"/>
  <c r="U23" i="14"/>
  <c r="U2" i="14" s="1"/>
  <c r="T23" i="14"/>
  <c r="T2" i="14" s="1"/>
  <c r="S23" i="14"/>
  <c r="S2" i="14" s="1"/>
  <c r="R23" i="14"/>
  <c r="R2" i="14" s="1"/>
  <c r="Q23" i="14"/>
  <c r="Q2" i="14" s="1"/>
  <c r="P23" i="14"/>
  <c r="O23" i="14"/>
  <c r="N23" i="14"/>
  <c r="N2" i="14" s="1"/>
  <c r="M23" i="14"/>
  <c r="M2" i="14" s="1"/>
  <c r="L23" i="14"/>
  <c r="K23" i="14"/>
  <c r="K2" i="14" s="1"/>
  <c r="J23" i="14"/>
  <c r="I23" i="14"/>
  <c r="I2" i="14" s="1"/>
  <c r="H23" i="14"/>
  <c r="G23" i="14"/>
  <c r="G2" i="14" s="1"/>
  <c r="F23" i="14"/>
  <c r="F2" i="14" s="1"/>
  <c r="E23" i="14"/>
  <c r="E2" i="14" s="1"/>
  <c r="D23" i="14"/>
  <c r="D2" i="14" s="1"/>
  <c r="C23" i="14"/>
  <c r="C2" i="14" s="1"/>
  <c r="AA9" i="14"/>
  <c r="Y9" i="14"/>
  <c r="X9" i="14"/>
  <c r="S9" i="14"/>
  <c r="Q9" i="14"/>
  <c r="P9" i="14"/>
  <c r="K9" i="14"/>
  <c r="J9" i="14"/>
  <c r="I9" i="14"/>
  <c r="H9" i="14"/>
  <c r="C9" i="14"/>
  <c r="AE5" i="14"/>
  <c r="AD5" i="14"/>
  <c r="AC5" i="14"/>
  <c r="X5" i="14"/>
  <c r="W5" i="14"/>
  <c r="V5" i="14"/>
  <c r="U5" i="14"/>
  <c r="P5" i="14"/>
  <c r="N5" i="14"/>
  <c r="M5" i="14"/>
  <c r="J5" i="14"/>
  <c r="H5" i="14"/>
  <c r="F5" i="14"/>
  <c r="AC3" i="14"/>
  <c r="AB3" i="14"/>
  <c r="AA3" i="14"/>
  <c r="Z3" i="14"/>
  <c r="U3" i="14"/>
  <c r="T3" i="14"/>
  <c r="S3" i="14"/>
  <c r="R3" i="14"/>
  <c r="M3" i="14"/>
  <c r="L3" i="14"/>
  <c r="K3" i="14"/>
  <c r="J3" i="14"/>
  <c r="C3" i="14"/>
  <c r="Z2" i="14"/>
  <c r="X2" i="14"/>
  <c r="P2" i="14"/>
  <c r="O2" i="14"/>
  <c r="L2" i="14"/>
  <c r="J2" i="14"/>
  <c r="H2" i="14"/>
  <c r="AE26" i="15"/>
  <c r="AE9" i="15" s="1"/>
  <c r="AD26" i="15"/>
  <c r="AD9" i="15" s="1"/>
  <c r="AC26" i="15"/>
  <c r="AC9" i="15" s="1"/>
  <c r="AB26" i="15"/>
  <c r="AB9" i="15" s="1"/>
  <c r="AA26" i="15"/>
  <c r="Z26" i="15"/>
  <c r="Z9" i="15" s="1"/>
  <c r="Y26" i="15"/>
  <c r="Y9" i="15" s="1"/>
  <c r="X26" i="15"/>
  <c r="X9" i="15" s="1"/>
  <c r="W26" i="15"/>
  <c r="W9" i="15" s="1"/>
  <c r="V26" i="15"/>
  <c r="V9" i="15" s="1"/>
  <c r="U26" i="15"/>
  <c r="U9" i="15" s="1"/>
  <c r="T26" i="15"/>
  <c r="T9" i="15" s="1"/>
  <c r="S26" i="15"/>
  <c r="S9" i="15" s="1"/>
  <c r="R26" i="15"/>
  <c r="R9" i="15" s="1"/>
  <c r="Q26" i="15"/>
  <c r="Q9" i="15" s="1"/>
  <c r="P26" i="15"/>
  <c r="P9" i="15" s="1"/>
  <c r="O26" i="15"/>
  <c r="O9" i="15" s="1"/>
  <c r="N26" i="15"/>
  <c r="N9" i="15" s="1"/>
  <c r="M26" i="15"/>
  <c r="M9" i="15" s="1"/>
  <c r="L26" i="15"/>
  <c r="L9" i="15" s="1"/>
  <c r="K26" i="15"/>
  <c r="K9" i="15" s="1"/>
  <c r="J26" i="15"/>
  <c r="J9" i="15" s="1"/>
  <c r="I26" i="15"/>
  <c r="I9" i="15" s="1"/>
  <c r="H26" i="15"/>
  <c r="G26" i="15"/>
  <c r="G9" i="15" s="1"/>
  <c r="F26" i="15"/>
  <c r="E26" i="15"/>
  <c r="E9" i="15" s="1"/>
  <c r="D26" i="15"/>
  <c r="D9" i="15" s="1"/>
  <c r="C26" i="15"/>
  <c r="C9" i="15" s="1"/>
  <c r="AE25" i="15"/>
  <c r="AE5" i="15" s="1"/>
  <c r="AD25" i="15"/>
  <c r="AD5" i="15" s="1"/>
  <c r="AC25" i="15"/>
  <c r="AC5" i="15" s="1"/>
  <c r="AB25" i="15"/>
  <c r="AB5" i="15" s="1"/>
  <c r="AA25" i="15"/>
  <c r="Z25" i="15"/>
  <c r="Z5" i="15" s="1"/>
  <c r="Y25" i="15"/>
  <c r="Y5" i="15" s="1"/>
  <c r="X25" i="15"/>
  <c r="W25" i="15"/>
  <c r="W5" i="15" s="1"/>
  <c r="V25" i="15"/>
  <c r="V5" i="15" s="1"/>
  <c r="U25" i="15"/>
  <c r="U5" i="15" s="1"/>
  <c r="T25" i="15"/>
  <c r="T5" i="15" s="1"/>
  <c r="S25" i="15"/>
  <c r="S5" i="15" s="1"/>
  <c r="R25" i="15"/>
  <c r="R5" i="15" s="1"/>
  <c r="Q25" i="15"/>
  <c r="Q5" i="15" s="1"/>
  <c r="P25" i="15"/>
  <c r="P5" i="15" s="1"/>
  <c r="O25" i="15"/>
  <c r="O5" i="15" s="1"/>
  <c r="N25" i="15"/>
  <c r="N5" i="15" s="1"/>
  <c r="M25" i="15"/>
  <c r="L25" i="15"/>
  <c r="L5" i="15" s="1"/>
  <c r="K25" i="15"/>
  <c r="K5" i="15" s="1"/>
  <c r="J25" i="15"/>
  <c r="J5" i="15" s="1"/>
  <c r="I25" i="15"/>
  <c r="I5" i="15" s="1"/>
  <c r="H25" i="15"/>
  <c r="H5" i="15" s="1"/>
  <c r="G25" i="15"/>
  <c r="G5" i="15" s="1"/>
  <c r="F25" i="15"/>
  <c r="F5" i="15" s="1"/>
  <c r="E25" i="15"/>
  <c r="E5" i="15" s="1"/>
  <c r="D25" i="15"/>
  <c r="D5" i="15" s="1"/>
  <c r="C25" i="15"/>
  <c r="C5" i="15" s="1"/>
  <c r="AE24" i="15"/>
  <c r="AE3" i="15" s="1"/>
  <c r="AD24" i="15"/>
  <c r="AD3" i="15" s="1"/>
  <c r="AC24" i="15"/>
  <c r="AB24" i="15"/>
  <c r="AB3" i="15" s="1"/>
  <c r="AA24" i="15"/>
  <c r="AA3" i="15" s="1"/>
  <c r="Z24" i="15"/>
  <c r="Z3" i="15" s="1"/>
  <c r="Y24" i="15"/>
  <c r="Y3" i="15" s="1"/>
  <c r="X24" i="15"/>
  <c r="X3" i="15" s="1"/>
  <c r="W24" i="15"/>
  <c r="W3" i="15" s="1"/>
  <c r="V24" i="15"/>
  <c r="V3" i="15" s="1"/>
  <c r="U24" i="15"/>
  <c r="U3" i="15" s="1"/>
  <c r="T24" i="15"/>
  <c r="T3" i="15" s="1"/>
  <c r="S24" i="15"/>
  <c r="S3" i="15" s="1"/>
  <c r="R24" i="15"/>
  <c r="R3" i="15" s="1"/>
  <c r="Q24" i="15"/>
  <c r="Q3" i="15" s="1"/>
  <c r="P24" i="15"/>
  <c r="P3" i="15" s="1"/>
  <c r="O24" i="15"/>
  <c r="O3" i="15" s="1"/>
  <c r="N24" i="15"/>
  <c r="N3" i="15" s="1"/>
  <c r="M24" i="15"/>
  <c r="M3" i="15" s="1"/>
  <c r="L24" i="15"/>
  <c r="L3" i="15" s="1"/>
  <c r="K24" i="15"/>
  <c r="K3" i="15" s="1"/>
  <c r="J24" i="15"/>
  <c r="J3" i="15" s="1"/>
  <c r="I24" i="15"/>
  <c r="I3" i="15" s="1"/>
  <c r="H24" i="15"/>
  <c r="H3" i="15" s="1"/>
  <c r="G24" i="15"/>
  <c r="G3" i="15" s="1"/>
  <c r="F24" i="15"/>
  <c r="F3" i="15" s="1"/>
  <c r="E24" i="15"/>
  <c r="E3" i="15" s="1"/>
  <c r="D24" i="15"/>
  <c r="D3" i="15" s="1"/>
  <c r="C24" i="15"/>
  <c r="C3" i="15" s="1"/>
  <c r="AE23" i="15"/>
  <c r="AE2" i="15" s="1"/>
  <c r="AD23" i="15"/>
  <c r="AD2" i="15" s="1"/>
  <c r="AC23" i="15"/>
  <c r="AC2" i="15" s="1"/>
  <c r="AB23" i="15"/>
  <c r="AB2" i="15" s="1"/>
  <c r="AA23" i="15"/>
  <c r="AA2" i="15" s="1"/>
  <c r="Z23" i="15"/>
  <c r="Y23" i="15"/>
  <c r="Y2" i="15" s="1"/>
  <c r="X23" i="15"/>
  <c r="X2" i="15" s="1"/>
  <c r="W23" i="15"/>
  <c r="W2" i="15" s="1"/>
  <c r="V23" i="15"/>
  <c r="V2" i="15" s="1"/>
  <c r="U23" i="15"/>
  <c r="U2" i="15" s="1"/>
  <c r="T23" i="15"/>
  <c r="T2" i="15" s="1"/>
  <c r="S23" i="15"/>
  <c r="S2" i="15" s="1"/>
  <c r="R23" i="15"/>
  <c r="R2" i="15" s="1"/>
  <c r="Q23" i="15"/>
  <c r="Q2" i="15" s="1"/>
  <c r="P23" i="15"/>
  <c r="P2" i="15" s="1"/>
  <c r="O23" i="15"/>
  <c r="O2" i="15" s="1"/>
  <c r="N23" i="15"/>
  <c r="N2" i="15" s="1"/>
  <c r="M23" i="15"/>
  <c r="M2" i="15" s="1"/>
  <c r="L23" i="15"/>
  <c r="L2" i="15" s="1"/>
  <c r="K23" i="15"/>
  <c r="K2" i="15" s="1"/>
  <c r="J23" i="15"/>
  <c r="J2" i="15" s="1"/>
  <c r="I23" i="15"/>
  <c r="I2" i="15" s="1"/>
  <c r="H23" i="15"/>
  <c r="H2" i="15" s="1"/>
  <c r="G23" i="15"/>
  <c r="G2" i="15" s="1"/>
  <c r="F23" i="15"/>
  <c r="F2" i="15" s="1"/>
  <c r="E23" i="15"/>
  <c r="E2" i="15" s="1"/>
  <c r="D23" i="15"/>
  <c r="D2" i="15" s="1"/>
  <c r="C23" i="15"/>
  <c r="C2" i="15" s="1"/>
  <c r="AA9" i="15"/>
  <c r="H9" i="15"/>
  <c r="F9" i="15"/>
  <c r="AA5" i="15"/>
  <c r="X5" i="15"/>
  <c r="M5" i="15"/>
  <c r="AC3" i="15"/>
  <c r="Z2" i="15"/>
  <c r="D23" i="16"/>
  <c r="D2" i="16" s="1"/>
  <c r="E23" i="16"/>
  <c r="E2" i="16" s="1"/>
  <c r="F23" i="16"/>
  <c r="F2" i="16" s="1"/>
  <c r="G23" i="16"/>
  <c r="H23" i="16"/>
  <c r="I23" i="16"/>
  <c r="I2" i="16" s="1"/>
  <c r="J23" i="16"/>
  <c r="J2" i="16" s="1"/>
  <c r="K23" i="16"/>
  <c r="K2" i="16" s="1"/>
  <c r="L23" i="16"/>
  <c r="L2" i="16" s="1"/>
  <c r="M23" i="16"/>
  <c r="M2" i="16" s="1"/>
  <c r="N23" i="16"/>
  <c r="N2" i="16" s="1"/>
  <c r="O23" i="16"/>
  <c r="P23" i="16"/>
  <c r="Q23" i="16"/>
  <c r="Q2" i="16" s="1"/>
  <c r="R23" i="16"/>
  <c r="R2" i="16" s="1"/>
  <c r="S23" i="16"/>
  <c r="S2" i="16" s="1"/>
  <c r="T23" i="16"/>
  <c r="T2" i="16" s="1"/>
  <c r="U23" i="16"/>
  <c r="U2" i="16" s="1"/>
  <c r="V23" i="16"/>
  <c r="W23" i="16"/>
  <c r="X23" i="16"/>
  <c r="Y23" i="16"/>
  <c r="Y2" i="16" s="1"/>
  <c r="Z23" i="16"/>
  <c r="Z2" i="16" s="1"/>
  <c r="AA23" i="16"/>
  <c r="AA2" i="16" s="1"/>
  <c r="AB23" i="16"/>
  <c r="AC23" i="16"/>
  <c r="AC2" i="16" s="1"/>
  <c r="AD23" i="16"/>
  <c r="AD2" i="16" s="1"/>
  <c r="AE23" i="16"/>
  <c r="D24" i="16"/>
  <c r="E24" i="16"/>
  <c r="E3" i="16" s="1"/>
  <c r="F24" i="16"/>
  <c r="F3" i="16" s="1"/>
  <c r="G24" i="16"/>
  <c r="G3" i="16" s="1"/>
  <c r="H24" i="16"/>
  <c r="H3" i="16" s="1"/>
  <c r="I24" i="16"/>
  <c r="I3" i="16" s="1"/>
  <c r="J24" i="16"/>
  <c r="J3" i="16" s="1"/>
  <c r="K24" i="16"/>
  <c r="L24" i="16"/>
  <c r="L3" i="16" s="1"/>
  <c r="M24" i="16"/>
  <c r="M3" i="16" s="1"/>
  <c r="N24" i="16"/>
  <c r="N3" i="16" s="1"/>
  <c r="O24" i="16"/>
  <c r="O3" i="16" s="1"/>
  <c r="P24" i="16"/>
  <c r="P3" i="16" s="1"/>
  <c r="Q24" i="16"/>
  <c r="Q3" i="16" s="1"/>
  <c r="R24" i="16"/>
  <c r="R3" i="16" s="1"/>
  <c r="S24" i="16"/>
  <c r="T24" i="16"/>
  <c r="U24" i="16"/>
  <c r="U3" i="16" s="1"/>
  <c r="V24" i="16"/>
  <c r="V3" i="16" s="1"/>
  <c r="W24" i="16"/>
  <c r="W3" i="16" s="1"/>
  <c r="X24" i="16"/>
  <c r="X3" i="16" s="1"/>
  <c r="Y24" i="16"/>
  <c r="Y3" i="16" s="1"/>
  <c r="Z24" i="16"/>
  <c r="Z3" i="16" s="1"/>
  <c r="AA24" i="16"/>
  <c r="AB24" i="16"/>
  <c r="AC24" i="16"/>
  <c r="AC3" i="16" s="1"/>
  <c r="AD24" i="16"/>
  <c r="AD3" i="16" s="1"/>
  <c r="AE24" i="16"/>
  <c r="AE3" i="16" s="1"/>
  <c r="D25" i="16"/>
  <c r="E25" i="16"/>
  <c r="E5" i="16" s="1"/>
  <c r="F25" i="16"/>
  <c r="G25" i="16"/>
  <c r="H25" i="16"/>
  <c r="I25" i="16"/>
  <c r="J25" i="16"/>
  <c r="K25" i="16"/>
  <c r="K5" i="16" s="1"/>
  <c r="L25" i="16"/>
  <c r="L5" i="16" s="1"/>
  <c r="M25" i="16"/>
  <c r="M5" i="16" s="1"/>
  <c r="N25" i="16"/>
  <c r="N5" i="16" s="1"/>
  <c r="O25" i="16"/>
  <c r="P25" i="16"/>
  <c r="Q25" i="16"/>
  <c r="Q5" i="16" s="1"/>
  <c r="R25" i="16"/>
  <c r="S25" i="16"/>
  <c r="S5" i="16" s="1"/>
  <c r="T25" i="16"/>
  <c r="T5" i="16" s="1"/>
  <c r="U25" i="16"/>
  <c r="U5" i="16" s="1"/>
  <c r="V25" i="16"/>
  <c r="V5" i="16" s="1"/>
  <c r="W25" i="16"/>
  <c r="X25" i="16"/>
  <c r="X5" i="16" s="1"/>
  <c r="Y25" i="16"/>
  <c r="Z25" i="16"/>
  <c r="AA25" i="16"/>
  <c r="AA5" i="16" s="1"/>
  <c r="AB25" i="16"/>
  <c r="AB5" i="16" s="1"/>
  <c r="AC25" i="16"/>
  <c r="AC5" i="16" s="1"/>
  <c r="AD25" i="16"/>
  <c r="AE25" i="16"/>
  <c r="D26" i="16"/>
  <c r="D9" i="16" s="1"/>
  <c r="E26" i="16"/>
  <c r="E9" i="16" s="1"/>
  <c r="F26" i="16"/>
  <c r="F9" i="16" s="1"/>
  <c r="G26" i="16"/>
  <c r="G9" i="16" s="1"/>
  <c r="H26" i="16"/>
  <c r="H9" i="16" s="1"/>
  <c r="I26" i="16"/>
  <c r="I9" i="16" s="1"/>
  <c r="J26" i="16"/>
  <c r="J9" i="16" s="1"/>
  <c r="K26" i="16"/>
  <c r="K9" i="16" s="1"/>
  <c r="L26" i="16"/>
  <c r="L9" i="16" s="1"/>
  <c r="M26" i="16"/>
  <c r="M9" i="16" s="1"/>
  <c r="N26" i="16"/>
  <c r="N9" i="16" s="1"/>
  <c r="O26" i="16"/>
  <c r="O9" i="16" s="1"/>
  <c r="P26" i="16"/>
  <c r="P9" i="16" s="1"/>
  <c r="Q26" i="16"/>
  <c r="Q9" i="16" s="1"/>
  <c r="R26" i="16"/>
  <c r="R9" i="16" s="1"/>
  <c r="S26" i="16"/>
  <c r="S9" i="16" s="1"/>
  <c r="T26" i="16"/>
  <c r="T9" i="16" s="1"/>
  <c r="U26" i="16"/>
  <c r="U9" i="16" s="1"/>
  <c r="V26" i="16"/>
  <c r="V9" i="16" s="1"/>
  <c r="W26" i="16"/>
  <c r="W9" i="16" s="1"/>
  <c r="X26" i="16"/>
  <c r="X9" i="16" s="1"/>
  <c r="Y26" i="16"/>
  <c r="Y9" i="16" s="1"/>
  <c r="Z26" i="16"/>
  <c r="Z9" i="16" s="1"/>
  <c r="AA26" i="16"/>
  <c r="AA9" i="16" s="1"/>
  <c r="AB26" i="16"/>
  <c r="AB9" i="16" s="1"/>
  <c r="AC26" i="16"/>
  <c r="AC9" i="16" s="1"/>
  <c r="AD26" i="16"/>
  <c r="AD9" i="16" s="1"/>
  <c r="AE26" i="16"/>
  <c r="AE9" i="16" s="1"/>
  <c r="C26" i="16"/>
  <c r="C9" i="16" s="1"/>
  <c r="D5" i="16"/>
  <c r="F5" i="16"/>
  <c r="G5" i="16"/>
  <c r="H5" i="16"/>
  <c r="I5" i="16"/>
  <c r="J5" i="16"/>
  <c r="O5" i="16"/>
  <c r="P5" i="16"/>
  <c r="R5" i="16"/>
  <c r="W5" i="16"/>
  <c r="Y5" i="16"/>
  <c r="Z5" i="16"/>
  <c r="AD5" i="16"/>
  <c r="AE5" i="16"/>
  <c r="G2" i="16"/>
  <c r="H2" i="16"/>
  <c r="O2" i="16"/>
  <c r="P2" i="16"/>
  <c r="V2" i="16"/>
  <c r="W2" i="16"/>
  <c r="X2" i="16"/>
  <c r="AB2" i="16"/>
  <c r="AE2" i="16"/>
  <c r="D3" i="16"/>
  <c r="K3" i="16"/>
  <c r="S3" i="16"/>
  <c r="T3" i="16"/>
  <c r="AA3" i="16"/>
  <c r="AB3" i="16"/>
  <c r="C25" i="16"/>
  <c r="C5" i="16" s="1"/>
  <c r="C24" i="16"/>
  <c r="C3" i="16" s="1"/>
  <c r="D13" i="8" s="1"/>
  <c r="C23" i="16"/>
  <c r="C2" i="16" s="1"/>
  <c r="H4" i="16"/>
  <c r="D19" i="16"/>
  <c r="E19" i="16" s="1"/>
  <c r="F19" i="16" s="1"/>
  <c r="G19" i="16" s="1"/>
  <c r="H19" i="16" s="1"/>
  <c r="I19" i="16" s="1"/>
  <c r="J19" i="16" s="1"/>
  <c r="K19" i="16" s="1"/>
  <c r="L19" i="16" s="1"/>
  <c r="M19" i="16" s="1"/>
  <c r="N19" i="16" s="1"/>
  <c r="O19" i="16" s="1"/>
  <c r="P19" i="16" s="1"/>
  <c r="Q19" i="16" s="1"/>
  <c r="R19" i="16" s="1"/>
  <c r="S19" i="16" s="1"/>
  <c r="T19" i="16" s="1"/>
  <c r="U19" i="16" s="1"/>
  <c r="V19" i="16" s="1"/>
  <c r="W19" i="16" s="1"/>
  <c r="X19" i="16" s="1"/>
  <c r="Y19" i="16" s="1"/>
  <c r="Z19" i="16" s="1"/>
  <c r="AA19" i="16" s="1"/>
  <c r="AB19" i="16" s="1"/>
  <c r="AC19" i="16" s="1"/>
  <c r="AD19" i="16" s="1"/>
  <c r="AE19" i="16" s="1"/>
  <c r="D16" i="8"/>
  <c r="D17" i="8"/>
  <c r="D18" i="8"/>
  <c r="D32" i="8"/>
  <c r="AK2" i="7"/>
  <c r="E8" i="18"/>
  <c r="F8" i="18" s="1"/>
  <c r="G8" i="18" s="1"/>
  <c r="H8" i="18" s="1"/>
  <c r="I8" i="18" s="1"/>
  <c r="J8" i="18" s="1"/>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G8" i="5"/>
  <c r="H8" i="5"/>
  <c r="I8" i="5" s="1"/>
  <c r="H9" i="5"/>
  <c r="I9" i="5" s="1"/>
  <c r="J19" i="3"/>
  <c r="J20" i="3"/>
  <c r="J21" i="3"/>
  <c r="J22" i="3"/>
  <c r="J23" i="3"/>
  <c r="J24" i="3"/>
  <c r="J25" i="3"/>
  <c r="J30" i="3"/>
  <c r="J31" i="3"/>
  <c r="J32" i="3"/>
  <c r="J33" i="3"/>
  <c r="J34" i="3"/>
  <c r="J35" i="3"/>
  <c r="J36" i="3"/>
  <c r="J37" i="3"/>
  <c r="J38" i="3"/>
  <c r="J39" i="3"/>
  <c r="J40" i="3"/>
  <c r="J41" i="3"/>
  <c r="J42" i="3"/>
  <c r="J43" i="3"/>
  <c r="J18" i="3"/>
  <c r="J26" i="3" s="1"/>
  <c r="I19" i="3"/>
  <c r="K19" i="3" s="1"/>
  <c r="I20" i="3"/>
  <c r="I21" i="3"/>
  <c r="I22" i="3"/>
  <c r="I23" i="3"/>
  <c r="I24" i="3"/>
  <c r="I25" i="3"/>
  <c r="I30" i="3"/>
  <c r="I31" i="3"/>
  <c r="I32" i="3"/>
  <c r="I33" i="3"/>
  <c r="I34" i="3"/>
  <c r="I35" i="3"/>
  <c r="I36" i="3"/>
  <c r="I37" i="3"/>
  <c r="I38" i="3"/>
  <c r="I39" i="3"/>
  <c r="I40" i="3"/>
  <c r="I41" i="3"/>
  <c r="I42" i="3"/>
  <c r="I43" i="3"/>
  <c r="I18" i="3"/>
  <c r="H20" i="3"/>
  <c r="H21" i="3"/>
  <c r="H22" i="3"/>
  <c r="H23" i="3"/>
  <c r="H24" i="3"/>
  <c r="H25" i="3"/>
  <c r="H30" i="3"/>
  <c r="H31" i="3"/>
  <c r="H32" i="3"/>
  <c r="H33" i="3"/>
  <c r="H34" i="3"/>
  <c r="H35" i="3"/>
  <c r="H36" i="3"/>
  <c r="H37" i="3"/>
  <c r="H38" i="3"/>
  <c r="H39" i="3"/>
  <c r="H40" i="3"/>
  <c r="H41" i="3"/>
  <c r="H42" i="3"/>
  <c r="H43" i="3"/>
  <c r="G2" i="4"/>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H2" i="5"/>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AI2" i="5" s="1"/>
  <c r="J2" i="7"/>
  <c r="K2" i="7" s="1"/>
  <c r="L2" i="7" s="1"/>
  <c r="M2" i="7" s="1"/>
  <c r="N2" i="7" s="1"/>
  <c r="O2" i="7" s="1"/>
  <c r="D12" i="7"/>
  <c r="D13" i="7"/>
  <c r="D14" i="7"/>
  <c r="D15" i="7"/>
  <c r="D16" i="7"/>
  <c r="D17" i="7"/>
  <c r="D18" i="7"/>
  <c r="D22" i="7"/>
  <c r="D23" i="7"/>
  <c r="D24" i="7"/>
  <c r="D25" i="7"/>
  <c r="D26" i="7"/>
  <c r="D27" i="7"/>
  <c r="D28" i="7"/>
  <c r="D29" i="7"/>
  <c r="D30" i="7"/>
  <c r="D31" i="7"/>
  <c r="D32" i="7"/>
  <c r="D33" i="7"/>
  <c r="D34" i="7"/>
  <c r="D35" i="7"/>
  <c r="D11" i="7"/>
  <c r="E8" i="8"/>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J8" i="7"/>
  <c r="G10" i="5"/>
  <c r="D19" i="6"/>
  <c r="E19" i="6" s="1"/>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I26" i="3" l="1"/>
  <c r="K18" i="3"/>
  <c r="E20" i="8"/>
  <c r="E21" i="8"/>
  <c r="E22" i="8"/>
  <c r="E23" i="8"/>
  <c r="E24" i="8"/>
  <c r="E25" i="8"/>
  <c r="E26" i="8"/>
  <c r="E27" i="8"/>
  <c r="E28" i="8"/>
  <c r="E19" i="8"/>
  <c r="E11" i="8"/>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P2" i="7"/>
  <c r="Q2" i="7" s="1"/>
  <c r="R2" i="7" s="1"/>
  <c r="S2" i="7" s="1"/>
  <c r="T2" i="7" s="1"/>
  <c r="Z2" i="7" s="1"/>
  <c r="AA2" i="7" s="1"/>
  <c r="AB2" i="7" s="1"/>
  <c r="AC2" i="7" s="1"/>
  <c r="AD2" i="7" s="1"/>
  <c r="AE2" i="7" s="1"/>
  <c r="AF2" i="7" s="1"/>
  <c r="AG2" i="7" s="1"/>
  <c r="AH2" i="7" s="1"/>
  <c r="AI2" i="7" s="1"/>
  <c r="AJ2" i="7" s="1"/>
  <c r="H44" i="3"/>
  <c r="H26" i="3"/>
  <c r="K26" i="3" s="1"/>
  <c r="I44" i="3"/>
  <c r="J44" i="3"/>
  <c r="E12" i="8"/>
  <c r="E16" i="8"/>
  <c r="E17" i="8"/>
  <c r="E18" i="8"/>
  <c r="E13" i="8"/>
  <c r="D14" i="8"/>
  <c r="I4" i="16"/>
  <c r="E15" i="8"/>
  <c r="E14" i="8"/>
  <c r="O4" i="15"/>
  <c r="P4" i="15" s="1"/>
  <c r="Q4" i="15" s="1"/>
  <c r="R4" i="15" s="1"/>
  <c r="S4" i="15" s="1"/>
  <c r="T4" i="15" s="1"/>
  <c r="U4" i="15" s="1"/>
  <c r="V4" i="15" s="1"/>
  <c r="W4" i="15" s="1"/>
  <c r="X4" i="15" s="1"/>
  <c r="Y4" i="15" s="1"/>
  <c r="Z4" i="15" s="1"/>
  <c r="AA4" i="15" s="1"/>
  <c r="AB4" i="15" s="1"/>
  <c r="AC4" i="15" s="1"/>
  <c r="AD4" i="15" s="1"/>
  <c r="AE4" i="15" s="1"/>
  <c r="D30" i="8"/>
  <c r="H10" i="5"/>
  <c r="D31" i="8"/>
  <c r="D29" i="8"/>
  <c r="K8" i="7"/>
  <c r="I10" i="5"/>
  <c r="E29" i="8"/>
  <c r="E31" i="8"/>
  <c r="D24" i="18"/>
  <c r="I27" i="7" s="1"/>
  <c r="E30" i="8"/>
  <c r="E32" i="8"/>
  <c r="D32" i="18" s="1"/>
  <c r="S38" i="3" l="1"/>
  <c r="N38" i="3"/>
  <c r="S34" i="3"/>
  <c r="N34" i="3"/>
  <c r="N18" i="3"/>
  <c r="S18" i="3"/>
  <c r="S42" i="3"/>
  <c r="S30" i="3"/>
  <c r="N42" i="3"/>
  <c r="N30" i="3"/>
  <c r="G20" i="8"/>
  <c r="G21" i="8"/>
  <c r="G22" i="8"/>
  <c r="G23" i="8"/>
  <c r="G24" i="8"/>
  <c r="G25" i="8"/>
  <c r="G26" i="8"/>
  <c r="G27" i="8"/>
  <c r="G28" i="8"/>
  <c r="G19" i="8"/>
  <c r="F20" i="8"/>
  <c r="F21" i="8"/>
  <c r="F22" i="8"/>
  <c r="F23" i="8"/>
  <c r="F24" i="8"/>
  <c r="F25" i="8"/>
  <c r="F26" i="8"/>
  <c r="F27" i="8"/>
  <c r="F28" i="8"/>
  <c r="F19" i="8"/>
  <c r="J48" i="3"/>
  <c r="I48" i="3"/>
  <c r="H48" i="3"/>
  <c r="N48" i="3" s="1"/>
  <c r="S48" i="3" s="1"/>
  <c r="D38" i="8"/>
  <c r="G16" i="8"/>
  <c r="G17" i="8"/>
  <c r="G18" i="8"/>
  <c r="G15" i="8"/>
  <c r="G14" i="8"/>
  <c r="G11" i="8"/>
  <c r="G12" i="8"/>
  <c r="G13" i="8"/>
  <c r="F16" i="8"/>
  <c r="F17" i="8"/>
  <c r="E17" i="18" s="1"/>
  <c r="J17" i="7" s="1"/>
  <c r="F18" i="8"/>
  <c r="F29" i="8"/>
  <c r="F30" i="8"/>
  <c r="E30" i="18" s="1"/>
  <c r="F31" i="8"/>
  <c r="F32" i="8"/>
  <c r="F15" i="8"/>
  <c r="E15" i="18" s="1"/>
  <c r="J15" i="7" s="1"/>
  <c r="F14" i="8"/>
  <c r="E14" i="18" s="1"/>
  <c r="J14" i="7" s="1"/>
  <c r="F11" i="8"/>
  <c r="F12" i="8"/>
  <c r="F13" i="8"/>
  <c r="J4" i="16"/>
  <c r="D28" i="18"/>
  <c r="I31" i="7" s="1"/>
  <c r="D14" i="18"/>
  <c r="D22" i="18"/>
  <c r="I25" i="7" s="1"/>
  <c r="D12" i="18"/>
  <c r="D20" i="18"/>
  <c r="I23" i="7" s="1"/>
  <c r="D31" i="18"/>
  <c r="E32" i="18"/>
  <c r="E16" i="18"/>
  <c r="J16" i="7" s="1"/>
  <c r="E21" i="18"/>
  <c r="J24" i="7" s="1"/>
  <c r="D23" i="18"/>
  <c r="I26" i="7" s="1"/>
  <c r="D25" i="18"/>
  <c r="I28" i="7" s="1"/>
  <c r="D16" i="18"/>
  <c r="D21" i="18"/>
  <c r="I24" i="7" s="1"/>
  <c r="E28" i="18"/>
  <c r="J31" i="7" s="1"/>
  <c r="E12" i="18"/>
  <c r="J12" i="7" s="1"/>
  <c r="D30" i="18"/>
  <c r="E31" i="18"/>
  <c r="D17" i="18"/>
  <c r="E24" i="18"/>
  <c r="J27" i="7" s="1"/>
  <c r="E29" i="18"/>
  <c r="E13" i="18"/>
  <c r="J13" i="7" s="1"/>
  <c r="E22" i="18"/>
  <c r="J25" i="7" s="1"/>
  <c r="D29" i="18"/>
  <c r="D13" i="18"/>
  <c r="E20" i="18"/>
  <c r="J23" i="7" s="1"/>
  <c r="E25" i="18"/>
  <c r="J28" i="7" s="1"/>
  <c r="D11" i="18"/>
  <c r="E23" i="18"/>
  <c r="J26" i="7" s="1"/>
  <c r="F37" i="8"/>
  <c r="D26" i="18"/>
  <c r="I29" i="7" s="1"/>
  <c r="E27" i="18"/>
  <c r="J30" i="7" s="1"/>
  <c r="E36" i="8"/>
  <c r="D18" i="18"/>
  <c r="F38" i="8"/>
  <c r="D19" i="18"/>
  <c r="I22" i="7" s="1"/>
  <c r="D37" i="8"/>
  <c r="L8" i="7"/>
  <c r="J10" i="5"/>
  <c r="F13" i="18"/>
  <c r="K13" i="7" s="1"/>
  <c r="F17" i="18"/>
  <c r="K17" i="7" s="1"/>
  <c r="F19" i="18"/>
  <c r="K22" i="7" s="1"/>
  <c r="F21" i="18"/>
  <c r="K24" i="7" s="1"/>
  <c r="F23" i="18"/>
  <c r="K26" i="7" s="1"/>
  <c r="F25" i="18"/>
  <c r="K28" i="7" s="1"/>
  <c r="F27" i="18"/>
  <c r="K30" i="7" s="1"/>
  <c r="G29" i="8"/>
  <c r="G31" i="8"/>
  <c r="F12" i="18"/>
  <c r="K12" i="7" s="1"/>
  <c r="F16" i="18"/>
  <c r="K16" i="7" s="1"/>
  <c r="F22" i="18"/>
  <c r="K25" i="7" s="1"/>
  <c r="F20" i="18"/>
  <c r="K23" i="7" s="1"/>
  <c r="F28" i="18"/>
  <c r="K31" i="7" s="1"/>
  <c r="G32" i="8"/>
  <c r="F32" i="18" s="1"/>
  <c r="G30" i="8"/>
  <c r="F30" i="18" s="1"/>
  <c r="F26" i="18"/>
  <c r="K29" i="7" s="1"/>
  <c r="F24" i="18"/>
  <c r="K27" i="7" s="1"/>
  <c r="H20" i="8" l="1"/>
  <c r="H21" i="8"/>
  <c r="H22" i="8"/>
  <c r="H23" i="8"/>
  <c r="H24" i="8"/>
  <c r="H25" i="8"/>
  <c r="H26" i="8"/>
  <c r="H27" i="8"/>
  <c r="H28" i="8"/>
  <c r="H19" i="8"/>
  <c r="I11" i="7"/>
  <c r="F36" i="8"/>
  <c r="F11" i="18"/>
  <c r="K11" i="7" s="1"/>
  <c r="F15" i="18"/>
  <c r="K15" i="7" s="1"/>
  <c r="F18" i="18"/>
  <c r="K18" i="7" s="1"/>
  <c r="F31" i="18"/>
  <c r="F29" i="18"/>
  <c r="F14" i="18"/>
  <c r="K14" i="7" s="1"/>
  <c r="E11" i="18"/>
  <c r="F33" i="8"/>
  <c r="K39" i="7"/>
  <c r="I39" i="7"/>
  <c r="I18" i="7"/>
  <c r="I17" i="7"/>
  <c r="I12" i="7"/>
  <c r="I14" i="7"/>
  <c r="I16" i="7"/>
  <c r="I13" i="7"/>
  <c r="H14" i="8"/>
  <c r="G14" i="18" s="1"/>
  <c r="H16" i="8"/>
  <c r="G16" i="18" s="1"/>
  <c r="H17" i="8"/>
  <c r="H18" i="8"/>
  <c r="H13" i="8"/>
  <c r="H15" i="8"/>
  <c r="H12" i="8"/>
  <c r="H11" i="8"/>
  <c r="J39" i="7"/>
  <c r="K4" i="16"/>
  <c r="E37" i="8"/>
  <c r="E19" i="18"/>
  <c r="J22" i="7" s="1"/>
  <c r="E18" i="18"/>
  <c r="F33" i="18"/>
  <c r="E33" i="8"/>
  <c r="D27" i="18"/>
  <c r="I30" i="7" s="1"/>
  <c r="F35" i="18"/>
  <c r="D36" i="18"/>
  <c r="F36" i="18"/>
  <c r="F37" i="18"/>
  <c r="K38" i="7"/>
  <c r="E35" i="18"/>
  <c r="E26" i="18"/>
  <c r="J29" i="7" s="1"/>
  <c r="G36" i="8"/>
  <c r="G37" i="8"/>
  <c r="G38" i="8"/>
  <c r="E38" i="8"/>
  <c r="G33" i="8"/>
  <c r="M8" i="7"/>
  <c r="K10" i="5"/>
  <c r="G13" i="18"/>
  <c r="G17" i="18"/>
  <c r="G19" i="18"/>
  <c r="L22" i="7" s="1"/>
  <c r="G21" i="18"/>
  <c r="L24" i="7" s="1"/>
  <c r="G23" i="18"/>
  <c r="L26" i="7" s="1"/>
  <c r="G25" i="18"/>
  <c r="L28" i="7" s="1"/>
  <c r="H29" i="8"/>
  <c r="G29" i="18" s="1"/>
  <c r="H31" i="8"/>
  <c r="G31" i="18" s="1"/>
  <c r="G22" i="18"/>
  <c r="L25" i="7" s="1"/>
  <c r="H30" i="8"/>
  <c r="G30" i="18" s="1"/>
  <c r="G24" i="18"/>
  <c r="L27" i="7" s="1"/>
  <c r="G20" i="18"/>
  <c r="L23" i="7" s="1"/>
  <c r="G28" i="18"/>
  <c r="L31" i="7" s="1"/>
  <c r="H32" i="8"/>
  <c r="G32" i="18" s="1"/>
  <c r="G12" i="18"/>
  <c r="G26" i="18"/>
  <c r="L29" i="7" s="1"/>
  <c r="I20" i="8" l="1"/>
  <c r="I21" i="8"/>
  <c r="I22" i="8"/>
  <c r="I23" i="8"/>
  <c r="I24" i="8"/>
  <c r="I25" i="8"/>
  <c r="I26" i="8"/>
  <c r="I27" i="8"/>
  <c r="I28" i="8"/>
  <c r="I19" i="8"/>
  <c r="J11" i="7"/>
  <c r="L12" i="7"/>
  <c r="L14" i="7"/>
  <c r="L17" i="7"/>
  <c r="J18" i="7"/>
  <c r="J37" i="7" s="1"/>
  <c r="L16" i="7"/>
  <c r="L13" i="7"/>
  <c r="I16" i="8"/>
  <c r="H16" i="18" s="1"/>
  <c r="I14" i="8"/>
  <c r="H14" i="18" s="1"/>
  <c r="I15" i="8"/>
  <c r="I13" i="8"/>
  <c r="H13" i="18" s="1"/>
  <c r="I18" i="8"/>
  <c r="I17" i="8"/>
  <c r="H17" i="18" s="1"/>
  <c r="I12" i="8"/>
  <c r="I11" i="8"/>
  <c r="L39" i="7"/>
  <c r="L4" i="16"/>
  <c r="J38" i="7"/>
  <c r="E36" i="18"/>
  <c r="D37" i="18"/>
  <c r="E33" i="18"/>
  <c r="I38" i="7"/>
  <c r="E37" i="18"/>
  <c r="G11" i="18"/>
  <c r="G18" i="18"/>
  <c r="G15" i="18"/>
  <c r="L15" i="7" s="1"/>
  <c r="K37" i="7"/>
  <c r="N8" i="7"/>
  <c r="L10" i="5"/>
  <c r="H20" i="18"/>
  <c r="M23" i="7" s="1"/>
  <c r="H22" i="18"/>
  <c r="M25" i="7" s="1"/>
  <c r="H24" i="18"/>
  <c r="M27" i="7" s="1"/>
  <c r="H26" i="18"/>
  <c r="M29" i="7" s="1"/>
  <c r="I30" i="8"/>
  <c r="H30" i="18" s="1"/>
  <c r="I32" i="8"/>
  <c r="H32" i="18" s="1"/>
  <c r="H19" i="18"/>
  <c r="M22" i="7" s="1"/>
  <c r="H21" i="18"/>
  <c r="M24" i="7" s="1"/>
  <c r="H23" i="18"/>
  <c r="M26" i="7" s="1"/>
  <c r="H25" i="18"/>
  <c r="M28" i="7" s="1"/>
  <c r="I29" i="8"/>
  <c r="H29" i="18" s="1"/>
  <c r="I31" i="8"/>
  <c r="H31" i="18" s="1"/>
  <c r="J20" i="8" l="1"/>
  <c r="J21" i="8"/>
  <c r="J22" i="8"/>
  <c r="J23" i="8"/>
  <c r="J24" i="8"/>
  <c r="J25" i="8"/>
  <c r="J26" i="8"/>
  <c r="J27" i="8"/>
  <c r="J28" i="8"/>
  <c r="J19" i="8"/>
  <c r="M17" i="7"/>
  <c r="M14" i="7"/>
  <c r="L18" i="7"/>
  <c r="M16" i="7"/>
  <c r="M13" i="7"/>
  <c r="L11" i="7"/>
  <c r="J15" i="8"/>
  <c r="J13" i="8"/>
  <c r="J14" i="8"/>
  <c r="J17" i="8"/>
  <c r="J18" i="8"/>
  <c r="J16" i="8"/>
  <c r="J12" i="8"/>
  <c r="J11" i="8"/>
  <c r="M4" i="16"/>
  <c r="H27" i="18"/>
  <c r="M30" i="7" s="1"/>
  <c r="G36" i="18"/>
  <c r="G35" i="18"/>
  <c r="H38" i="8"/>
  <c r="G27" i="18"/>
  <c r="L30" i="7" s="1"/>
  <c r="H37" i="8"/>
  <c r="H36" i="8"/>
  <c r="H33" i="8"/>
  <c r="H12" i="18"/>
  <c r="H11" i="18"/>
  <c r="H15" i="18"/>
  <c r="M15" i="7" s="1"/>
  <c r="O8" i="7"/>
  <c r="M10" i="5"/>
  <c r="I20" i="18"/>
  <c r="N23" i="7" s="1"/>
  <c r="I22" i="18"/>
  <c r="N25" i="7" s="1"/>
  <c r="I26" i="18"/>
  <c r="N29" i="7" s="1"/>
  <c r="J30" i="8"/>
  <c r="I30" i="18" s="1"/>
  <c r="J32" i="8"/>
  <c r="I32" i="18" s="1"/>
  <c r="I13" i="18"/>
  <c r="I17" i="18"/>
  <c r="I21" i="18"/>
  <c r="N24" i="7" s="1"/>
  <c r="I23" i="18"/>
  <c r="N26" i="7" s="1"/>
  <c r="I25" i="18"/>
  <c r="N28" i="7" s="1"/>
  <c r="I27" i="18"/>
  <c r="N30" i="7" s="1"/>
  <c r="J29" i="8"/>
  <c r="I29" i="18" s="1"/>
  <c r="J31" i="8"/>
  <c r="I31" i="18" s="1"/>
  <c r="K20" i="8" l="1"/>
  <c r="K21" i="8"/>
  <c r="K22" i="8"/>
  <c r="K23" i="8"/>
  <c r="K24" i="8"/>
  <c r="K25" i="8"/>
  <c r="K26" i="8"/>
  <c r="K27" i="8"/>
  <c r="K28" i="8"/>
  <c r="K19" i="8"/>
  <c r="M38" i="7"/>
  <c r="N17" i="7"/>
  <c r="M12" i="7"/>
  <c r="N13" i="7"/>
  <c r="M11" i="7"/>
  <c r="K15" i="8"/>
  <c r="K13" i="8"/>
  <c r="K14" i="8"/>
  <c r="K16" i="8"/>
  <c r="K18" i="8"/>
  <c r="K17" i="8"/>
  <c r="J17" i="18" s="1"/>
  <c r="K12" i="8"/>
  <c r="K11" i="8"/>
  <c r="N4" i="16"/>
  <c r="L37" i="7"/>
  <c r="I11" i="18"/>
  <c r="I28" i="18"/>
  <c r="N31" i="7" s="1"/>
  <c r="L38" i="7"/>
  <c r="G37" i="18"/>
  <c r="G33" i="18"/>
  <c r="I37" i="8"/>
  <c r="H18" i="18"/>
  <c r="H35" i="18"/>
  <c r="I12" i="18"/>
  <c r="I38" i="8"/>
  <c r="H28" i="18"/>
  <c r="M31" i="7" s="1"/>
  <c r="I36" i="8"/>
  <c r="I18" i="18"/>
  <c r="N18" i="7" s="1"/>
  <c r="I24" i="18"/>
  <c r="N27" i="7" s="1"/>
  <c r="I33" i="8"/>
  <c r="I15" i="18"/>
  <c r="N15" i="7" s="1"/>
  <c r="I14" i="18"/>
  <c r="N10" i="5"/>
  <c r="J11" i="18"/>
  <c r="O11" i="7" s="1"/>
  <c r="J13" i="18"/>
  <c r="J20" i="18"/>
  <c r="O23" i="7" s="1"/>
  <c r="J22" i="18"/>
  <c r="O25" i="7" s="1"/>
  <c r="J26" i="18"/>
  <c r="O29" i="7" s="1"/>
  <c r="K32" i="8"/>
  <c r="J32" i="18" s="1"/>
  <c r="J25" i="18"/>
  <c r="O28" i="7" s="1"/>
  <c r="K31" i="8"/>
  <c r="J31" i="18" s="1"/>
  <c r="J27" i="18"/>
  <c r="O30" i="7" s="1"/>
  <c r="J23" i="18"/>
  <c r="O26" i="7" s="1"/>
  <c r="L20" i="8" l="1"/>
  <c r="L21" i="8"/>
  <c r="L22" i="8"/>
  <c r="L23" i="8"/>
  <c r="L24" i="8"/>
  <c r="L25" i="8"/>
  <c r="L26" i="8"/>
  <c r="L27" i="8"/>
  <c r="L28" i="8"/>
  <c r="L19" i="8"/>
  <c r="M39" i="7"/>
  <c r="O17" i="7"/>
  <c r="N14" i="7"/>
  <c r="N12" i="7"/>
  <c r="M18" i="7"/>
  <c r="M37" i="7" s="1"/>
  <c r="O13" i="7"/>
  <c r="N11" i="7"/>
  <c r="L13" i="8"/>
  <c r="K13" i="18" s="1"/>
  <c r="L15" i="8"/>
  <c r="L14" i="8"/>
  <c r="K14" i="18" s="1"/>
  <c r="P14" i="7" s="1"/>
  <c r="L18" i="8"/>
  <c r="L17" i="8"/>
  <c r="L16" i="8"/>
  <c r="L11" i="8"/>
  <c r="L12" i="8"/>
  <c r="O4" i="16"/>
  <c r="N39" i="7"/>
  <c r="J24" i="18"/>
  <c r="O27" i="7" s="1"/>
  <c r="J16" i="18"/>
  <c r="O16" i="7" s="1"/>
  <c r="J14" i="18"/>
  <c r="H33" i="18"/>
  <c r="J19" i="18"/>
  <c r="O22" i="7" s="1"/>
  <c r="H37" i="18"/>
  <c r="J38" i="8"/>
  <c r="I19" i="18"/>
  <c r="N22" i="7" s="1"/>
  <c r="H36" i="18"/>
  <c r="J18" i="18"/>
  <c r="I35" i="18"/>
  <c r="J37" i="8"/>
  <c r="I16" i="18"/>
  <c r="K37" i="8"/>
  <c r="J36" i="8"/>
  <c r="J33" i="8"/>
  <c r="J21" i="18"/>
  <c r="O24" i="7" s="1"/>
  <c r="K30" i="8"/>
  <c r="J30" i="18" s="1"/>
  <c r="J28" i="18"/>
  <c r="O31" i="7" s="1"/>
  <c r="J15" i="18"/>
  <c r="O15" i="7" s="1"/>
  <c r="K29" i="8"/>
  <c r="J29" i="18" s="1"/>
  <c r="O10" i="5"/>
  <c r="K20" i="18"/>
  <c r="P23" i="7" s="1"/>
  <c r="K22" i="18"/>
  <c r="P25" i="7" s="1"/>
  <c r="K24" i="18"/>
  <c r="P27" i="7" s="1"/>
  <c r="L30" i="8"/>
  <c r="L32" i="8"/>
  <c r="K32" i="18" s="1"/>
  <c r="K23" i="18"/>
  <c r="P26" i="7" s="1"/>
  <c r="L31" i="8"/>
  <c r="K31" i="18" s="1"/>
  <c r="K19" i="18"/>
  <c r="P22" i="7" s="1"/>
  <c r="K27" i="18"/>
  <c r="P30" i="7" s="1"/>
  <c r="M20" i="8" l="1"/>
  <c r="M21" i="8"/>
  <c r="M22" i="8"/>
  <c r="M23" i="8"/>
  <c r="M24" i="8"/>
  <c r="M25" i="8"/>
  <c r="M26" i="8"/>
  <c r="M27" i="8"/>
  <c r="M28" i="8"/>
  <c r="M19" i="8"/>
  <c r="O18" i="7"/>
  <c r="O14" i="7"/>
  <c r="N16" i="7"/>
  <c r="P13" i="7"/>
  <c r="M13" i="8"/>
  <c r="L13" i="18" s="1"/>
  <c r="M15" i="8"/>
  <c r="M14" i="8"/>
  <c r="M16" i="8"/>
  <c r="M17" i="8"/>
  <c r="M18" i="8"/>
  <c r="M11" i="8"/>
  <c r="M12" i="8"/>
  <c r="L12" i="18" s="1"/>
  <c r="Q12" i="7" s="1"/>
  <c r="P4" i="16"/>
  <c r="O39" i="7"/>
  <c r="I33" i="18"/>
  <c r="K21" i="18"/>
  <c r="P24" i="7" s="1"/>
  <c r="K30" i="18"/>
  <c r="J37" i="18"/>
  <c r="K28" i="18"/>
  <c r="P31" i="7" s="1"/>
  <c r="J36" i="18"/>
  <c r="K36" i="8"/>
  <c r="J12" i="18"/>
  <c r="K12" i="18"/>
  <c r="P12" i="7" s="1"/>
  <c r="N37" i="7"/>
  <c r="I36" i="18"/>
  <c r="O38" i="7"/>
  <c r="N38" i="7"/>
  <c r="I37" i="18"/>
  <c r="K38" i="8"/>
  <c r="K33" i="8"/>
  <c r="K17" i="18"/>
  <c r="K25" i="18"/>
  <c r="P28" i="7" s="1"/>
  <c r="K11" i="18"/>
  <c r="K26" i="18"/>
  <c r="P29" i="7" s="1"/>
  <c r="K18" i="18"/>
  <c r="L29" i="8"/>
  <c r="K29" i="18" s="1"/>
  <c r="K15" i="18"/>
  <c r="P15" i="7" s="1"/>
  <c r="K16" i="18"/>
  <c r="P10" i="5"/>
  <c r="L19" i="18"/>
  <c r="Q22" i="7" s="1"/>
  <c r="L23" i="18"/>
  <c r="Q26" i="7" s="1"/>
  <c r="M29" i="8"/>
  <c r="L20" i="18"/>
  <c r="Q23" i="7" s="1"/>
  <c r="L28" i="18"/>
  <c r="Q31" i="7" s="1"/>
  <c r="M32" i="8"/>
  <c r="L32" i="18" s="1"/>
  <c r="N20" i="8" l="1"/>
  <c r="N21" i="8"/>
  <c r="N22" i="8"/>
  <c r="N23" i="8"/>
  <c r="N24" i="8"/>
  <c r="N25" i="8"/>
  <c r="N26" i="8"/>
  <c r="N27" i="8"/>
  <c r="N28" i="8"/>
  <c r="N19" i="8"/>
  <c r="P39" i="7"/>
  <c r="P18" i="7"/>
  <c r="P17" i="7"/>
  <c r="O12" i="7"/>
  <c r="O37" i="7" s="1"/>
  <c r="P16" i="7"/>
  <c r="Q13" i="7"/>
  <c r="P11" i="7"/>
  <c r="N15" i="8"/>
  <c r="N14" i="8"/>
  <c r="N13" i="8"/>
  <c r="M13" i="18" s="1"/>
  <c r="N16" i="8"/>
  <c r="N18" i="8"/>
  <c r="N17" i="8"/>
  <c r="N11" i="8"/>
  <c r="N12" i="8"/>
  <c r="Q4" i="16"/>
  <c r="L25" i="18"/>
  <c r="Q28" i="7" s="1"/>
  <c r="P38" i="7"/>
  <c r="K37" i="18"/>
  <c r="K33" i="18"/>
  <c r="L15" i="18"/>
  <c r="Q15" i="7" s="1"/>
  <c r="J35" i="18"/>
  <c r="J33" i="18"/>
  <c r="L17" i="18"/>
  <c r="L29" i="18"/>
  <c r="K36" i="18"/>
  <c r="K35" i="18"/>
  <c r="L38" i="8"/>
  <c r="L36" i="8"/>
  <c r="L37" i="8"/>
  <c r="L24" i="18"/>
  <c r="Q27" i="7" s="1"/>
  <c r="L21" i="18"/>
  <c r="Q24" i="7" s="1"/>
  <c r="L33" i="8"/>
  <c r="M30" i="8"/>
  <c r="L30" i="18" s="1"/>
  <c r="L22" i="18"/>
  <c r="Q25" i="7" s="1"/>
  <c r="L14" i="18"/>
  <c r="L27" i="18"/>
  <c r="Q30" i="7" s="1"/>
  <c r="L26" i="18"/>
  <c r="Q29" i="7" s="1"/>
  <c r="L18" i="18"/>
  <c r="M31" i="8"/>
  <c r="L31" i="18" s="1"/>
  <c r="Q10" i="5"/>
  <c r="M19" i="18"/>
  <c r="R22" i="7" s="1"/>
  <c r="M23" i="18"/>
  <c r="R26" i="7" s="1"/>
  <c r="M25" i="18"/>
  <c r="R28" i="7" s="1"/>
  <c r="N29" i="8"/>
  <c r="M29" i="18" s="1"/>
  <c r="N30" i="8"/>
  <c r="N32" i="8"/>
  <c r="M32" i="18" s="1"/>
  <c r="O20" i="8" l="1"/>
  <c r="O21" i="8"/>
  <c r="O22" i="8"/>
  <c r="O23" i="8"/>
  <c r="O24" i="8"/>
  <c r="O25" i="8"/>
  <c r="O26" i="8"/>
  <c r="O27" i="8"/>
  <c r="O28" i="8"/>
  <c r="O19" i="8"/>
  <c r="Q39" i="7"/>
  <c r="Q18" i="7"/>
  <c r="Q14" i="7"/>
  <c r="Q17" i="7"/>
  <c r="R13" i="7"/>
  <c r="O15" i="8"/>
  <c r="O14" i="8"/>
  <c r="O13" i="8"/>
  <c r="O18" i="8"/>
  <c r="O17" i="8"/>
  <c r="O16" i="8"/>
  <c r="O11" i="8"/>
  <c r="O12" i="8"/>
  <c r="R4" i="16"/>
  <c r="M16" i="18"/>
  <c r="R16" i="7" s="1"/>
  <c r="M21" i="18"/>
  <c r="R24" i="7" s="1"/>
  <c r="M14" i="18"/>
  <c r="M27" i="18"/>
  <c r="R30" i="7" s="1"/>
  <c r="M24" i="18"/>
  <c r="R27" i="7" s="1"/>
  <c r="M30" i="18"/>
  <c r="M36" i="8"/>
  <c r="L11" i="18"/>
  <c r="P37" i="7"/>
  <c r="Q38" i="7"/>
  <c r="M37" i="8"/>
  <c r="L16" i="18"/>
  <c r="L37" i="18"/>
  <c r="M38" i="8"/>
  <c r="M28" i="18"/>
  <c r="R31" i="7" s="1"/>
  <c r="M20" i="18"/>
  <c r="R23" i="7" s="1"/>
  <c r="M12" i="18"/>
  <c r="M26" i="18"/>
  <c r="R29" i="7" s="1"/>
  <c r="M18" i="18"/>
  <c r="N31" i="8"/>
  <c r="M31" i="18" s="1"/>
  <c r="M15" i="18"/>
  <c r="R15" i="7" s="1"/>
  <c r="M33" i="8"/>
  <c r="M22" i="18"/>
  <c r="R25" i="7" s="1"/>
  <c r="M11" i="18"/>
  <c r="R11" i="7" s="1"/>
  <c r="R10" i="5"/>
  <c r="N21" i="18"/>
  <c r="S24" i="7" s="1"/>
  <c r="N23" i="18"/>
  <c r="S26" i="7" s="1"/>
  <c r="N25" i="18"/>
  <c r="S28" i="7" s="1"/>
  <c r="O31" i="8"/>
  <c r="O32" i="8"/>
  <c r="N32" i="18" s="1"/>
  <c r="P20" i="8" l="1"/>
  <c r="P21" i="8"/>
  <c r="P22" i="8"/>
  <c r="P23" i="8"/>
  <c r="P24" i="8"/>
  <c r="P25" i="8"/>
  <c r="P26" i="8"/>
  <c r="P27" i="8"/>
  <c r="P28" i="8"/>
  <c r="P19" i="8"/>
  <c r="R18" i="7"/>
  <c r="R12" i="7"/>
  <c r="R14" i="7"/>
  <c r="Q16" i="7"/>
  <c r="Q11" i="7"/>
  <c r="P14" i="8"/>
  <c r="P13" i="8"/>
  <c r="P15" i="8"/>
  <c r="P17" i="8"/>
  <c r="P18" i="8"/>
  <c r="P16" i="8"/>
  <c r="P12" i="8"/>
  <c r="P11" i="8"/>
  <c r="S4" i="16"/>
  <c r="R39" i="7"/>
  <c r="N28" i="18"/>
  <c r="S31" i="7" s="1"/>
  <c r="N26" i="18"/>
  <c r="S29" i="7" s="1"/>
  <c r="N18" i="18"/>
  <c r="N20" i="18"/>
  <c r="S23" i="7" s="1"/>
  <c r="N17" i="18"/>
  <c r="S17" i="7" s="1"/>
  <c r="R38" i="7"/>
  <c r="L36" i="18"/>
  <c r="M37" i="18"/>
  <c r="N12" i="18"/>
  <c r="M35" i="18"/>
  <c r="N37" i="8"/>
  <c r="M17" i="18"/>
  <c r="N31" i="18"/>
  <c r="L33" i="18"/>
  <c r="L35" i="18"/>
  <c r="N38" i="8"/>
  <c r="N36" i="8"/>
  <c r="N14" i="18"/>
  <c r="N24" i="18"/>
  <c r="S27" i="7" s="1"/>
  <c r="O30" i="8"/>
  <c r="N30" i="18" s="1"/>
  <c r="N22" i="18"/>
  <c r="S25" i="7" s="1"/>
  <c r="N27" i="18"/>
  <c r="S30" i="7" s="1"/>
  <c r="N19" i="18"/>
  <c r="S22" i="7" s="1"/>
  <c r="N11" i="18"/>
  <c r="N15" i="18"/>
  <c r="S15" i="7" s="1"/>
  <c r="N33" i="8"/>
  <c r="O29" i="8"/>
  <c r="N29" i="18" s="1"/>
  <c r="N13" i="18"/>
  <c r="S10" i="5"/>
  <c r="O17" i="18"/>
  <c r="T17" i="7" s="1"/>
  <c r="O23" i="18"/>
  <c r="T26" i="7" s="1"/>
  <c r="O25" i="18"/>
  <c r="T28" i="7" s="1"/>
  <c r="P31" i="8"/>
  <c r="O31" i="18" s="1"/>
  <c r="P32" i="8"/>
  <c r="O32" i="18" s="1"/>
  <c r="P30" i="8"/>
  <c r="O26" i="18"/>
  <c r="T29" i="7" s="1"/>
  <c r="Q20" i="8" l="1"/>
  <c r="Q21" i="8"/>
  <c r="Q22" i="8"/>
  <c r="Q23" i="8"/>
  <c r="Q24" i="8"/>
  <c r="Q25" i="8"/>
  <c r="Q26" i="8"/>
  <c r="Q27" i="8"/>
  <c r="Q28" i="8"/>
  <c r="Q19" i="8"/>
  <c r="S14" i="7"/>
  <c r="R17" i="7"/>
  <c r="S12" i="7"/>
  <c r="S18" i="7"/>
  <c r="S13" i="7"/>
  <c r="S11" i="7"/>
  <c r="Q14" i="8"/>
  <c r="Q15" i="8"/>
  <c r="Q13" i="8"/>
  <c r="Q16" i="8"/>
  <c r="Q18" i="8"/>
  <c r="Q17" i="8"/>
  <c r="P17" i="18" s="1"/>
  <c r="Q11" i="8"/>
  <c r="Q12" i="8"/>
  <c r="T4" i="16"/>
  <c r="S39" i="7"/>
  <c r="M33" i="18"/>
  <c r="R37" i="7"/>
  <c r="O24" i="18"/>
  <c r="T27" i="7" s="1"/>
  <c r="O27" i="18"/>
  <c r="T30" i="7" s="1"/>
  <c r="O30" i="18"/>
  <c r="O11" i="18"/>
  <c r="O19" i="18"/>
  <c r="T22" i="7" s="1"/>
  <c r="O22" i="18"/>
  <c r="T25" i="7" s="1"/>
  <c r="Q37" i="7"/>
  <c r="O14" i="18"/>
  <c r="N35" i="18"/>
  <c r="N37" i="18"/>
  <c r="S38" i="7"/>
  <c r="M36" i="18"/>
  <c r="O37" i="8"/>
  <c r="N16" i="18"/>
  <c r="O38" i="8"/>
  <c r="O36" i="8"/>
  <c r="O12" i="18"/>
  <c r="O15" i="18"/>
  <c r="T15" i="7" s="1"/>
  <c r="O28" i="18"/>
  <c r="T31" i="7" s="1"/>
  <c r="O18" i="18"/>
  <c r="P29" i="8"/>
  <c r="O29" i="18" s="1"/>
  <c r="O13" i="18"/>
  <c r="O33" i="8"/>
  <c r="O20" i="18"/>
  <c r="T23" i="7" s="1"/>
  <c r="T10" i="5"/>
  <c r="P14" i="18"/>
  <c r="U14" i="7" s="1"/>
  <c r="P22" i="18"/>
  <c r="U25" i="7" s="1"/>
  <c r="P24" i="18"/>
  <c r="U27" i="7" s="1"/>
  <c r="P26" i="18"/>
  <c r="U29" i="7" s="1"/>
  <c r="P11" i="18"/>
  <c r="U11" i="7" s="1"/>
  <c r="P23" i="18"/>
  <c r="U26" i="7" s="1"/>
  <c r="P25" i="18"/>
  <c r="U28" i="7" s="1"/>
  <c r="Q29" i="8"/>
  <c r="Q31" i="8"/>
  <c r="P31" i="18" s="1"/>
  <c r="R20" i="8" l="1"/>
  <c r="R21" i="8"/>
  <c r="R22" i="8"/>
  <c r="R23" i="8"/>
  <c r="R24" i="8"/>
  <c r="R25" i="8"/>
  <c r="R26" i="8"/>
  <c r="R27" i="8"/>
  <c r="R28" i="8"/>
  <c r="R19" i="8"/>
  <c r="U17" i="7"/>
  <c r="T18" i="7"/>
  <c r="T12" i="7"/>
  <c r="T14" i="7"/>
  <c r="S16" i="7"/>
  <c r="S37" i="7" s="1"/>
  <c r="T13" i="7"/>
  <c r="T11" i="7"/>
  <c r="R15" i="8"/>
  <c r="R13" i="8"/>
  <c r="R14" i="8"/>
  <c r="Q14" i="18" s="1"/>
  <c r="R16" i="8"/>
  <c r="R17" i="8"/>
  <c r="Q17" i="18" s="1"/>
  <c r="R18" i="8"/>
  <c r="R11" i="8"/>
  <c r="Q11" i="18" s="1"/>
  <c r="R12" i="8"/>
  <c r="U4" i="16"/>
  <c r="T39" i="7"/>
  <c r="N33" i="18"/>
  <c r="P29" i="18"/>
  <c r="P18" i="18"/>
  <c r="P12" i="18"/>
  <c r="P15" i="18"/>
  <c r="U15" i="7" s="1"/>
  <c r="P36" i="8"/>
  <c r="P21" i="18"/>
  <c r="U24" i="7" s="1"/>
  <c r="O35" i="18"/>
  <c r="Q37" i="8"/>
  <c r="P16" i="18"/>
  <c r="U16" i="7" s="1"/>
  <c r="N36" i="18"/>
  <c r="P38" i="8"/>
  <c r="O21" i="18"/>
  <c r="T24" i="7" s="1"/>
  <c r="P37" i="8"/>
  <c r="O16" i="18"/>
  <c r="P33" i="8"/>
  <c r="P27" i="18"/>
  <c r="U30" i="7" s="1"/>
  <c r="P19" i="18"/>
  <c r="U22" i="7" s="1"/>
  <c r="Q32" i="8"/>
  <c r="P32" i="18" s="1"/>
  <c r="Q30" i="8"/>
  <c r="P30" i="18" s="1"/>
  <c r="P13" i="18"/>
  <c r="P28" i="18"/>
  <c r="U31" i="7" s="1"/>
  <c r="P20" i="18"/>
  <c r="U23" i="7" s="1"/>
  <c r="U10" i="5"/>
  <c r="Q18" i="18"/>
  <c r="V18" i="7" s="1"/>
  <c r="Q22" i="18"/>
  <c r="V25" i="7" s="1"/>
  <c r="Q24" i="18"/>
  <c r="V27" i="7" s="1"/>
  <c r="Q26" i="18"/>
  <c r="V29" i="7" s="1"/>
  <c r="R30" i="8"/>
  <c r="R32" i="8"/>
  <c r="Q21" i="18"/>
  <c r="V24" i="7" s="1"/>
  <c r="Q23" i="18"/>
  <c r="V26" i="7" s="1"/>
  <c r="R31" i="8"/>
  <c r="Q31" i="18" s="1"/>
  <c r="S20" i="8" l="1"/>
  <c r="S21" i="8"/>
  <c r="S22" i="8"/>
  <c r="S23" i="8"/>
  <c r="S24" i="8"/>
  <c r="S25" i="8"/>
  <c r="S26" i="8"/>
  <c r="S27" i="8"/>
  <c r="S28" i="8"/>
  <c r="S19" i="8"/>
  <c r="U39" i="7"/>
  <c r="V17" i="7"/>
  <c r="V14" i="7"/>
  <c r="U12" i="7"/>
  <c r="U18" i="7"/>
  <c r="T16" i="7"/>
  <c r="U13" i="7"/>
  <c r="V11" i="7"/>
  <c r="S15" i="8"/>
  <c r="S13" i="8"/>
  <c r="S14" i="8"/>
  <c r="R14" i="18" s="1"/>
  <c r="S16" i="8"/>
  <c r="S17" i="8"/>
  <c r="S18" i="8"/>
  <c r="S12" i="8"/>
  <c r="S11" i="8"/>
  <c r="V4" i="16"/>
  <c r="T38" i="7"/>
  <c r="U38" i="7"/>
  <c r="Q30" i="18"/>
  <c r="Q27" i="18"/>
  <c r="V30" i="7" s="1"/>
  <c r="Q19" i="18"/>
  <c r="V22" i="7" s="1"/>
  <c r="Q32" i="18"/>
  <c r="Q36" i="8"/>
  <c r="P33" i="18"/>
  <c r="O37" i="18"/>
  <c r="O33" i="18"/>
  <c r="P36" i="18"/>
  <c r="Q20" i="18"/>
  <c r="V23" i="7" s="1"/>
  <c r="P35" i="18"/>
  <c r="T37" i="7"/>
  <c r="O36" i="18"/>
  <c r="P37" i="18"/>
  <c r="Q38" i="8"/>
  <c r="Q33" i="8"/>
  <c r="Q15" i="18"/>
  <c r="V15" i="7" s="1"/>
  <c r="R29" i="8"/>
  <c r="Q29" i="18" s="1"/>
  <c r="Q13" i="18"/>
  <c r="Q28" i="18"/>
  <c r="V31" i="7" s="1"/>
  <c r="Q12" i="18"/>
  <c r="Q25" i="18"/>
  <c r="V28" i="7" s="1"/>
  <c r="V10" i="5"/>
  <c r="R17" i="18"/>
  <c r="R22" i="18"/>
  <c r="W25" i="7" s="1"/>
  <c r="R24" i="18"/>
  <c r="W27" i="7" s="1"/>
  <c r="R26" i="18"/>
  <c r="W29" i="7" s="1"/>
  <c r="S30" i="8"/>
  <c r="R30" i="18" s="1"/>
  <c r="S32" i="8"/>
  <c r="R32" i="18" s="1"/>
  <c r="R23" i="18"/>
  <c r="W26" i="7" s="1"/>
  <c r="S31" i="8"/>
  <c r="R31" i="18" s="1"/>
  <c r="R21" i="18"/>
  <c r="W24" i="7" s="1"/>
  <c r="R19" i="18"/>
  <c r="W22" i="7" s="1"/>
  <c r="R27" i="18"/>
  <c r="W30" i="7" s="1"/>
  <c r="T20" i="8" l="1"/>
  <c r="T21" i="8"/>
  <c r="T22" i="8"/>
  <c r="T23" i="8"/>
  <c r="T24" i="8"/>
  <c r="T25" i="8"/>
  <c r="T26" i="8"/>
  <c r="T27" i="8"/>
  <c r="T28" i="8"/>
  <c r="T19" i="8"/>
  <c r="U37" i="7"/>
  <c r="V39" i="7"/>
  <c r="W14" i="7"/>
  <c r="W17" i="7"/>
  <c r="V12" i="7"/>
  <c r="V13" i="7"/>
  <c r="T13" i="8"/>
  <c r="T15" i="8"/>
  <c r="T14" i="8"/>
  <c r="T16" i="8"/>
  <c r="T17" i="8"/>
  <c r="S17" i="18" s="1"/>
  <c r="T18" i="8"/>
  <c r="T11" i="8"/>
  <c r="T12" i="8"/>
  <c r="S12" i="18" s="1"/>
  <c r="X12" i="7" s="1"/>
  <c r="W4" i="16"/>
  <c r="R16" i="18"/>
  <c r="W16" i="7" s="1"/>
  <c r="R13" i="18"/>
  <c r="R28" i="18"/>
  <c r="W31" i="7" s="1"/>
  <c r="R15" i="18"/>
  <c r="W15" i="7" s="1"/>
  <c r="Q37" i="18"/>
  <c r="R12" i="18"/>
  <c r="V38" i="7"/>
  <c r="R25" i="18"/>
  <c r="W28" i="7" s="1"/>
  <c r="Q35" i="18"/>
  <c r="R37" i="8"/>
  <c r="Q16" i="18"/>
  <c r="R38" i="8"/>
  <c r="R36" i="8"/>
  <c r="R33" i="8"/>
  <c r="S29" i="8"/>
  <c r="R29" i="18" s="1"/>
  <c r="W10" i="5"/>
  <c r="T32" i="8"/>
  <c r="S32" i="18" s="1"/>
  <c r="S14" i="18"/>
  <c r="S16" i="18"/>
  <c r="X16" i="7" s="1"/>
  <c r="S22" i="18"/>
  <c r="X25" i="7" s="1"/>
  <c r="S24" i="18"/>
  <c r="X27" i="7" s="1"/>
  <c r="S26" i="18"/>
  <c r="X29" i="7" s="1"/>
  <c r="S28" i="18"/>
  <c r="X31" i="7" s="1"/>
  <c r="T30" i="8"/>
  <c r="S30" i="18" s="1"/>
  <c r="S25" i="18"/>
  <c r="X28" i="7" s="1"/>
  <c r="S27" i="18"/>
  <c r="X30" i="7" s="1"/>
  <c r="S23" i="18"/>
  <c r="X26" i="7" s="1"/>
  <c r="S19" i="18"/>
  <c r="X22" i="7" s="1"/>
  <c r="S21" i="18"/>
  <c r="X24" i="7" s="1"/>
  <c r="T29" i="8"/>
  <c r="S15" i="18"/>
  <c r="X15" i="7" s="1"/>
  <c r="U20" i="8" l="1"/>
  <c r="U21" i="8"/>
  <c r="U22" i="8"/>
  <c r="U23" i="8"/>
  <c r="U24" i="8"/>
  <c r="U25" i="8"/>
  <c r="U26" i="8"/>
  <c r="U27" i="8"/>
  <c r="U28" i="8"/>
  <c r="U19" i="8"/>
  <c r="W39" i="7"/>
  <c r="X17" i="7"/>
  <c r="X14" i="7"/>
  <c r="W12" i="7"/>
  <c r="V16" i="7"/>
  <c r="W13" i="7"/>
  <c r="U13" i="8"/>
  <c r="U15" i="8"/>
  <c r="U14" i="8"/>
  <c r="U16" i="8"/>
  <c r="T16" i="18" s="1"/>
  <c r="U17" i="8"/>
  <c r="T17" i="18" s="1"/>
  <c r="U18" i="8"/>
  <c r="U11" i="8"/>
  <c r="U12" i="8"/>
  <c r="T12" i="18" s="1"/>
  <c r="X4" i="16"/>
  <c r="X39" i="7"/>
  <c r="Q33" i="18"/>
  <c r="V37" i="7"/>
  <c r="W38" i="7"/>
  <c r="S29" i="18"/>
  <c r="S18" i="18"/>
  <c r="X18" i="7" s="1"/>
  <c r="S38" i="8"/>
  <c r="R20" i="18"/>
  <c r="W23" i="7" s="1"/>
  <c r="S36" i="8"/>
  <c r="R11" i="18"/>
  <c r="X38" i="7"/>
  <c r="S37" i="8"/>
  <c r="R18" i="18"/>
  <c r="Q36" i="18"/>
  <c r="S20" i="18"/>
  <c r="X23" i="7" s="1"/>
  <c r="T37" i="8"/>
  <c r="T38" i="8"/>
  <c r="S13" i="18"/>
  <c r="S33" i="8"/>
  <c r="S11" i="18"/>
  <c r="X11" i="7" s="1"/>
  <c r="T31" i="8"/>
  <c r="S31" i="18" s="1"/>
  <c r="Z8" i="7"/>
  <c r="X10" i="5"/>
  <c r="T19" i="18"/>
  <c r="Y22" i="7" s="1"/>
  <c r="T21" i="18"/>
  <c r="Y24" i="7" s="1"/>
  <c r="T23" i="18"/>
  <c r="Y26" i="7" s="1"/>
  <c r="T25" i="18"/>
  <c r="Y28" i="7" s="1"/>
  <c r="T27" i="18"/>
  <c r="Y30" i="7" s="1"/>
  <c r="U29" i="8"/>
  <c r="T29" i="18" s="1"/>
  <c r="U31" i="8"/>
  <c r="T14" i="18"/>
  <c r="T20" i="18"/>
  <c r="Y23" i="7" s="1"/>
  <c r="T22" i="18"/>
  <c r="Y25" i="7" s="1"/>
  <c r="T24" i="18"/>
  <c r="Y27" i="7" s="1"/>
  <c r="T26" i="18"/>
  <c r="Y29" i="7" s="1"/>
  <c r="T28" i="18"/>
  <c r="Y31" i="7" s="1"/>
  <c r="U30" i="8"/>
  <c r="T30" i="18" s="1"/>
  <c r="U32" i="8"/>
  <c r="T32" i="18" s="1"/>
  <c r="V20" i="8" l="1"/>
  <c r="V21" i="8"/>
  <c r="V22" i="8"/>
  <c r="V23" i="8"/>
  <c r="V24" i="8"/>
  <c r="V25" i="8"/>
  <c r="V26" i="8"/>
  <c r="V27" i="8"/>
  <c r="V28" i="8"/>
  <c r="V19" i="8"/>
  <c r="Y14" i="7"/>
  <c r="Y12" i="7"/>
  <c r="Y17" i="7"/>
  <c r="W18" i="7"/>
  <c r="Y16" i="7"/>
  <c r="X13" i="7"/>
  <c r="X37" i="7" s="1"/>
  <c r="W11" i="7"/>
  <c r="V15" i="8"/>
  <c r="V14" i="8"/>
  <c r="U14" i="18" s="1"/>
  <c r="V13" i="8"/>
  <c r="U13" i="18" s="1"/>
  <c r="Z13" i="7" s="1"/>
  <c r="V17" i="8"/>
  <c r="U17" i="18" s="1"/>
  <c r="V16" i="8"/>
  <c r="U16" i="18" s="1"/>
  <c r="V18" i="8"/>
  <c r="V11" i="8"/>
  <c r="V12" i="8"/>
  <c r="U12" i="18" s="1"/>
  <c r="Y39" i="7"/>
  <c r="Y4" i="16"/>
  <c r="T31" i="18"/>
  <c r="T13" i="18"/>
  <c r="S35" i="18"/>
  <c r="S36" i="18"/>
  <c r="S37" i="18"/>
  <c r="T37" i="18"/>
  <c r="Y38" i="7"/>
  <c r="S33" i="18"/>
  <c r="R35" i="18"/>
  <c r="R33" i="18"/>
  <c r="R37" i="18"/>
  <c r="R36" i="18"/>
  <c r="T36" i="8"/>
  <c r="U38" i="8"/>
  <c r="T33" i="8"/>
  <c r="T11" i="18"/>
  <c r="T15" i="18"/>
  <c r="Y15" i="7" s="1"/>
  <c r="AA8" i="7"/>
  <c r="Y10" i="5"/>
  <c r="U19" i="18"/>
  <c r="Z22" i="7" s="1"/>
  <c r="U21" i="18"/>
  <c r="Z24" i="7" s="1"/>
  <c r="U23" i="18"/>
  <c r="Z26" i="7" s="1"/>
  <c r="U25" i="18"/>
  <c r="Z28" i="7" s="1"/>
  <c r="U27" i="18"/>
  <c r="Z30" i="7" s="1"/>
  <c r="V29" i="8"/>
  <c r="U29" i="18" s="1"/>
  <c r="V31" i="8"/>
  <c r="U31" i="18" s="1"/>
  <c r="U20" i="18"/>
  <c r="Z23" i="7" s="1"/>
  <c r="U22" i="18"/>
  <c r="Z25" i="7" s="1"/>
  <c r="U24" i="18"/>
  <c r="Z27" i="7" s="1"/>
  <c r="U26" i="18"/>
  <c r="Z29" i="7" s="1"/>
  <c r="U28" i="18"/>
  <c r="Z31" i="7" s="1"/>
  <c r="V30" i="8"/>
  <c r="U30" i="18" s="1"/>
  <c r="V32" i="8"/>
  <c r="U32" i="18" s="1"/>
  <c r="W20" i="8" l="1"/>
  <c r="W21" i="8"/>
  <c r="W22" i="8"/>
  <c r="W23" i="8"/>
  <c r="W24" i="8"/>
  <c r="W25" i="8"/>
  <c r="W26" i="8"/>
  <c r="W27" i="8"/>
  <c r="W28" i="8"/>
  <c r="W19" i="8"/>
  <c r="Z14" i="7"/>
  <c r="Z12" i="7"/>
  <c r="Z17" i="7"/>
  <c r="Z16" i="7"/>
  <c r="Y13" i="7"/>
  <c r="Y11" i="7"/>
  <c r="W15" i="8"/>
  <c r="W14" i="8"/>
  <c r="W13" i="8"/>
  <c r="W18" i="8"/>
  <c r="V18" i="18" s="1"/>
  <c r="AA18" i="7" s="1"/>
  <c r="W16" i="8"/>
  <c r="V16" i="18" s="1"/>
  <c r="W17" i="8"/>
  <c r="V17" i="18" s="1"/>
  <c r="W11" i="8"/>
  <c r="W12" i="8"/>
  <c r="V12" i="18" s="1"/>
  <c r="Z39" i="7"/>
  <c r="Z4" i="16"/>
  <c r="U11" i="18"/>
  <c r="W37" i="7"/>
  <c r="U18" i="18"/>
  <c r="Z18" i="7" s="1"/>
  <c r="U37" i="18"/>
  <c r="Z38" i="7"/>
  <c r="T35" i="18"/>
  <c r="U15" i="18"/>
  <c r="Z15" i="7" s="1"/>
  <c r="U37" i="8"/>
  <c r="T18" i="18"/>
  <c r="V36" i="8"/>
  <c r="V37" i="8"/>
  <c r="V38" i="8"/>
  <c r="U36" i="8"/>
  <c r="V33" i="8"/>
  <c r="U33" i="8"/>
  <c r="AB8" i="7"/>
  <c r="Z10" i="5"/>
  <c r="V14" i="18"/>
  <c r="V13" i="18"/>
  <c r="V15" i="18"/>
  <c r="AA15" i="7" s="1"/>
  <c r="V19" i="18"/>
  <c r="AA22" i="7" s="1"/>
  <c r="V21" i="18"/>
  <c r="AA24" i="7" s="1"/>
  <c r="V23" i="18"/>
  <c r="AA26" i="7" s="1"/>
  <c r="V25" i="18"/>
  <c r="AA28" i="7" s="1"/>
  <c r="V27" i="18"/>
  <c r="AA30" i="7" s="1"/>
  <c r="W29" i="8"/>
  <c r="V29" i="18" s="1"/>
  <c r="W31" i="8"/>
  <c r="V31" i="18" s="1"/>
  <c r="V20" i="18"/>
  <c r="AA23" i="7" s="1"/>
  <c r="V24" i="18"/>
  <c r="AA27" i="7" s="1"/>
  <c r="W32" i="8"/>
  <c r="V32" i="18" s="1"/>
  <c r="W30" i="8"/>
  <c r="V30" i="18" s="1"/>
  <c r="V26" i="18"/>
  <c r="AA29" i="7" s="1"/>
  <c r="V28" i="18"/>
  <c r="AA31" i="7" s="1"/>
  <c r="V22" i="18"/>
  <c r="AA25" i="7" s="1"/>
  <c r="X20" i="8" l="1"/>
  <c r="X21" i="8"/>
  <c r="X22" i="8"/>
  <c r="X23" i="8"/>
  <c r="X24" i="8"/>
  <c r="X25" i="8"/>
  <c r="X26" i="8"/>
  <c r="X27" i="8"/>
  <c r="X28" i="8"/>
  <c r="X19" i="8"/>
  <c r="AA12" i="7"/>
  <c r="AA17" i="7"/>
  <c r="AA14" i="7"/>
  <c r="Y18" i="7"/>
  <c r="Y37" i="7" s="1"/>
  <c r="AA16" i="7"/>
  <c r="AA13" i="7"/>
  <c r="Z11" i="7"/>
  <c r="X14" i="8"/>
  <c r="W14" i="18" s="1"/>
  <c r="X13" i="8"/>
  <c r="W13" i="18" s="1"/>
  <c r="X15" i="8"/>
  <c r="W15" i="18" s="1"/>
  <c r="AB15" i="7" s="1"/>
  <c r="X17" i="8"/>
  <c r="W17" i="18" s="1"/>
  <c r="X18" i="8"/>
  <c r="W18" i="18" s="1"/>
  <c r="X16" i="8"/>
  <c r="X12" i="8"/>
  <c r="X11" i="8"/>
  <c r="AA4" i="16"/>
  <c r="AA39" i="7"/>
  <c r="T33" i="18"/>
  <c r="U36" i="18"/>
  <c r="Z37" i="7"/>
  <c r="U35" i="18"/>
  <c r="V37" i="18"/>
  <c r="U33" i="18"/>
  <c r="V36" i="18"/>
  <c r="T36" i="18"/>
  <c r="W37" i="8"/>
  <c r="W38" i="8"/>
  <c r="AA38" i="7"/>
  <c r="V11" i="18"/>
  <c r="AC8" i="7"/>
  <c r="AA10" i="5"/>
  <c r="W21" i="18"/>
  <c r="AB24" i="7" s="1"/>
  <c r="W23" i="18"/>
  <c r="AB26" i="7" s="1"/>
  <c r="W25" i="18"/>
  <c r="AB28" i="7" s="1"/>
  <c r="W27" i="18"/>
  <c r="AB30" i="7" s="1"/>
  <c r="X29" i="8"/>
  <c r="W29" i="18" s="1"/>
  <c r="X31" i="8"/>
  <c r="W31" i="18" s="1"/>
  <c r="W26" i="18"/>
  <c r="AB29" i="7" s="1"/>
  <c r="W20" i="18"/>
  <c r="AB23" i="7" s="1"/>
  <c r="W24" i="18"/>
  <c r="AB27" i="7" s="1"/>
  <c r="X32" i="8"/>
  <c r="W32" i="18" s="1"/>
  <c r="W16" i="18"/>
  <c r="W12" i="18"/>
  <c r="W22" i="18"/>
  <c r="AB25" i="7" s="1"/>
  <c r="X30" i="8"/>
  <c r="W30" i="18" s="1"/>
  <c r="W28" i="18"/>
  <c r="AB31" i="7" s="1"/>
  <c r="Y20" i="8" l="1"/>
  <c r="Y21" i="8"/>
  <c r="Y22" i="8"/>
  <c r="Y23" i="8"/>
  <c r="Y24" i="8"/>
  <c r="Y25" i="8"/>
  <c r="Y26" i="8"/>
  <c r="Y27" i="8"/>
  <c r="Y28" i="8"/>
  <c r="Y19" i="8"/>
  <c r="AB14" i="7"/>
  <c r="AB12" i="7"/>
  <c r="AB18" i="7"/>
  <c r="AB17" i="7"/>
  <c r="AB16" i="7"/>
  <c r="AB13" i="7"/>
  <c r="AA11" i="7"/>
  <c r="AA37" i="7" s="1"/>
  <c r="Y15" i="8"/>
  <c r="X15" i="18" s="1"/>
  <c r="AC15" i="7" s="1"/>
  <c r="Y14" i="8"/>
  <c r="X14" i="18" s="1"/>
  <c r="Y13" i="8"/>
  <c r="X13" i="18" s="1"/>
  <c r="Y16" i="8"/>
  <c r="X16" i="18" s="1"/>
  <c r="Y17" i="8"/>
  <c r="X17" i="18" s="1"/>
  <c r="Y18" i="8"/>
  <c r="Y12" i="8"/>
  <c r="X12" i="18" s="1"/>
  <c r="Y11" i="8"/>
  <c r="AB39" i="7"/>
  <c r="AB4" i="16"/>
  <c r="V35" i="18"/>
  <c r="V33" i="18"/>
  <c r="W36" i="18"/>
  <c r="W33" i="8"/>
  <c r="W36" i="8"/>
  <c r="X37" i="8"/>
  <c r="AD8" i="7"/>
  <c r="AB10" i="5"/>
  <c r="X18" i="18"/>
  <c r="X20" i="18"/>
  <c r="AC23" i="7" s="1"/>
  <c r="X22" i="18"/>
  <c r="AC25" i="7" s="1"/>
  <c r="X24" i="18"/>
  <c r="AC27" i="7" s="1"/>
  <c r="X26" i="18"/>
  <c r="AC29" i="7" s="1"/>
  <c r="X28" i="18"/>
  <c r="AC31" i="7" s="1"/>
  <c r="Y30" i="8"/>
  <c r="X30" i="18" s="1"/>
  <c r="Y32" i="8"/>
  <c r="X32" i="18" s="1"/>
  <c r="X21" i="18"/>
  <c r="AC24" i="7" s="1"/>
  <c r="X23" i="18"/>
  <c r="AC26" i="7" s="1"/>
  <c r="X25" i="18"/>
  <c r="AC28" i="7" s="1"/>
  <c r="X27" i="18"/>
  <c r="AC30" i="7" s="1"/>
  <c r="Y29" i="8"/>
  <c r="X29" i="18" s="1"/>
  <c r="Y31" i="8"/>
  <c r="X31" i="18" s="1"/>
  <c r="Z20" i="8" l="1"/>
  <c r="Z21" i="8"/>
  <c r="Z22" i="8"/>
  <c r="Z23" i="8"/>
  <c r="Z24" i="8"/>
  <c r="Z25" i="8"/>
  <c r="Z26" i="8"/>
  <c r="Z27" i="8"/>
  <c r="Z28" i="8"/>
  <c r="Z19" i="8"/>
  <c r="AC17" i="7"/>
  <c r="AC18" i="7"/>
  <c r="AC14" i="7"/>
  <c r="AC12" i="7"/>
  <c r="AC16" i="7"/>
  <c r="AC13" i="7"/>
  <c r="Z15" i="8"/>
  <c r="Y15" i="18" s="1"/>
  <c r="AD15" i="7" s="1"/>
  <c r="Z13" i="8"/>
  <c r="Y13" i="18" s="1"/>
  <c r="Z14" i="8"/>
  <c r="Y14" i="18" s="1"/>
  <c r="Z16" i="8"/>
  <c r="Y16" i="18" s="1"/>
  <c r="Z17" i="8"/>
  <c r="Y17" i="18" s="1"/>
  <c r="Z18" i="8"/>
  <c r="Y18" i="18" s="1"/>
  <c r="Z11" i="8"/>
  <c r="Z12" i="8"/>
  <c r="AC39" i="7"/>
  <c r="AC4" i="16"/>
  <c r="X19" i="18"/>
  <c r="AC22" i="7" s="1"/>
  <c r="X36" i="8"/>
  <c r="W11" i="18"/>
  <c r="X36" i="18"/>
  <c r="X38" i="8"/>
  <c r="W19" i="18"/>
  <c r="AB22" i="7" s="1"/>
  <c r="Y37" i="8"/>
  <c r="Y38" i="8"/>
  <c r="X11" i="18"/>
  <c r="AC11" i="7" s="1"/>
  <c r="X33" i="8"/>
  <c r="AE8" i="7"/>
  <c r="AC10" i="5"/>
  <c r="Z32" i="8"/>
  <c r="Y32" i="18" s="1"/>
  <c r="Y12" i="18"/>
  <c r="Y20" i="18"/>
  <c r="AD23" i="7" s="1"/>
  <c r="Y22" i="18"/>
  <c r="AD25" i="7" s="1"/>
  <c r="Y24" i="18"/>
  <c r="AD27" i="7" s="1"/>
  <c r="Y26" i="18"/>
  <c r="AD29" i="7" s="1"/>
  <c r="Y28" i="18"/>
  <c r="AD31" i="7" s="1"/>
  <c r="Z30" i="8"/>
  <c r="Y30" i="18" s="1"/>
  <c r="Y19" i="18"/>
  <c r="AD22" i="7" s="1"/>
  <c r="Y21" i="18"/>
  <c r="AD24" i="7" s="1"/>
  <c r="Y23" i="18"/>
  <c r="AD26" i="7" s="1"/>
  <c r="Y25" i="18"/>
  <c r="AD28" i="7" s="1"/>
  <c r="Y27" i="18"/>
  <c r="AD30" i="7" s="1"/>
  <c r="Z29" i="8"/>
  <c r="Y29" i="18" s="1"/>
  <c r="Z31" i="8"/>
  <c r="Y31" i="18" s="1"/>
  <c r="AA20" i="8" l="1"/>
  <c r="AA21" i="8"/>
  <c r="AA22" i="8"/>
  <c r="AA23" i="8"/>
  <c r="AA24" i="8"/>
  <c r="AA25" i="8"/>
  <c r="AA26" i="8"/>
  <c r="AA27" i="8"/>
  <c r="AA28" i="8"/>
  <c r="AA19" i="8"/>
  <c r="AD17" i="7"/>
  <c r="AD18" i="7"/>
  <c r="AD14" i="7"/>
  <c r="AD12" i="7"/>
  <c r="AD16" i="7"/>
  <c r="AD13" i="7"/>
  <c r="AB11" i="7"/>
  <c r="AB37" i="7" s="1"/>
  <c r="AA15" i="8"/>
  <c r="Z15" i="18" s="1"/>
  <c r="AE15" i="7" s="1"/>
  <c r="AA13" i="8"/>
  <c r="AA14" i="8"/>
  <c r="Z14" i="18" s="1"/>
  <c r="AA17" i="8"/>
  <c r="Z17" i="18" s="1"/>
  <c r="AA16" i="8"/>
  <c r="Z16" i="18" s="1"/>
  <c r="AA18" i="8"/>
  <c r="AA12" i="8"/>
  <c r="AA11" i="8"/>
  <c r="AD39" i="7"/>
  <c r="AD4" i="16"/>
  <c r="Y11" i="18"/>
  <c r="AC38" i="7"/>
  <c r="X37" i="18"/>
  <c r="W37" i="18"/>
  <c r="AB38" i="7"/>
  <c r="AD38" i="7"/>
  <c r="Y37" i="18"/>
  <c r="Y36" i="18"/>
  <c r="X35" i="18"/>
  <c r="AC37" i="7"/>
  <c r="X33" i="18"/>
  <c r="W33" i="18"/>
  <c r="W35" i="18"/>
  <c r="Z37" i="8"/>
  <c r="Z36" i="8"/>
  <c r="Z38" i="8"/>
  <c r="Y33" i="8"/>
  <c r="Y36" i="8"/>
  <c r="Z33" i="8"/>
  <c r="AF8" i="7"/>
  <c r="AD10" i="5"/>
  <c r="Z12" i="18"/>
  <c r="Z18" i="18"/>
  <c r="Z20" i="18"/>
  <c r="AE23" i="7" s="1"/>
  <c r="Z22" i="18"/>
  <c r="AE25" i="7" s="1"/>
  <c r="Z24" i="18"/>
  <c r="AE27" i="7" s="1"/>
  <c r="Z26" i="18"/>
  <c r="AE29" i="7" s="1"/>
  <c r="Z28" i="18"/>
  <c r="AE31" i="7" s="1"/>
  <c r="AA30" i="8"/>
  <c r="Z30" i="18" s="1"/>
  <c r="AA32" i="8"/>
  <c r="Z32" i="18" s="1"/>
  <c r="Z25" i="18"/>
  <c r="AE28" i="7" s="1"/>
  <c r="Z19" i="18"/>
  <c r="AE22" i="7" s="1"/>
  <c r="AA31" i="8"/>
  <c r="Z31" i="18" s="1"/>
  <c r="Z23" i="18"/>
  <c r="AE26" i="7" s="1"/>
  <c r="Z21" i="18"/>
  <c r="AE24" i="7" s="1"/>
  <c r="AA29" i="8"/>
  <c r="Z29" i="18" s="1"/>
  <c r="Z27" i="18"/>
  <c r="AE30" i="7" s="1"/>
  <c r="AB20" i="8" l="1"/>
  <c r="AB21" i="8"/>
  <c r="AB22" i="8"/>
  <c r="AB23" i="8"/>
  <c r="AB24" i="8"/>
  <c r="AB25" i="8"/>
  <c r="AB26" i="8"/>
  <c r="AB27" i="8"/>
  <c r="AB28" i="8"/>
  <c r="AB19" i="8"/>
  <c r="AE17" i="7"/>
  <c r="AE18" i="7"/>
  <c r="AE14" i="7"/>
  <c r="AE12" i="7"/>
  <c r="AE16" i="7"/>
  <c r="AD11" i="7"/>
  <c r="AB13" i="8"/>
  <c r="AB15" i="8"/>
  <c r="AA15" i="18" s="1"/>
  <c r="AF15" i="7" s="1"/>
  <c r="AB14" i="8"/>
  <c r="AA14" i="18" s="1"/>
  <c r="AB16" i="8"/>
  <c r="AA16" i="18" s="1"/>
  <c r="AB18" i="8"/>
  <c r="AA18" i="18" s="1"/>
  <c r="AB17" i="8"/>
  <c r="AA17" i="18" s="1"/>
  <c r="AB11" i="8"/>
  <c r="AB12" i="8"/>
  <c r="AE39" i="7"/>
  <c r="AE4" i="16"/>
  <c r="Y33" i="18"/>
  <c r="Y35" i="18"/>
  <c r="AD37" i="7"/>
  <c r="Z37" i="18"/>
  <c r="Z36" i="18"/>
  <c r="AA37" i="8"/>
  <c r="AA38" i="8"/>
  <c r="AE38" i="7"/>
  <c r="Z13" i="18"/>
  <c r="AG8" i="7"/>
  <c r="AE10" i="5"/>
  <c r="AB32" i="8"/>
  <c r="AA32" i="18" s="1"/>
  <c r="AA12" i="18"/>
  <c r="AA20" i="18"/>
  <c r="AF23" i="7" s="1"/>
  <c r="AA22" i="18"/>
  <c r="AF25" i="7" s="1"/>
  <c r="AA24" i="18"/>
  <c r="AF27" i="7" s="1"/>
  <c r="AA26" i="18"/>
  <c r="AF29" i="7" s="1"/>
  <c r="AA28" i="18"/>
  <c r="AF31" i="7" s="1"/>
  <c r="AB30" i="8"/>
  <c r="AA30" i="18" s="1"/>
  <c r="AA19" i="18"/>
  <c r="AF22" i="7" s="1"/>
  <c r="AA27" i="18"/>
  <c r="AF30" i="7" s="1"/>
  <c r="AA21" i="18"/>
  <c r="AF24" i="7" s="1"/>
  <c r="AB29" i="8"/>
  <c r="AA29" i="18" s="1"/>
  <c r="AA25" i="18"/>
  <c r="AF28" i="7" s="1"/>
  <c r="AA23" i="18"/>
  <c r="AF26" i="7" s="1"/>
  <c r="AB31" i="8"/>
  <c r="AA31" i="18" s="1"/>
  <c r="AC20" i="8" l="1"/>
  <c r="AC21" i="8"/>
  <c r="AC22" i="8"/>
  <c r="AC23" i="8"/>
  <c r="AC24" i="8"/>
  <c r="AC25" i="8"/>
  <c r="AC26" i="8"/>
  <c r="AC27" i="8"/>
  <c r="AC28" i="8"/>
  <c r="AC19" i="8"/>
  <c r="AF17" i="7"/>
  <c r="AF18" i="7"/>
  <c r="AF14" i="7"/>
  <c r="AF12" i="7"/>
  <c r="AF16" i="7"/>
  <c r="AE13" i="7"/>
  <c r="AC13" i="8"/>
  <c r="AC15" i="8"/>
  <c r="AB15" i="18" s="1"/>
  <c r="AG15" i="7" s="1"/>
  <c r="AC14" i="8"/>
  <c r="AB14" i="18" s="1"/>
  <c r="AC17" i="8"/>
  <c r="AB17" i="18" s="1"/>
  <c r="AC18" i="8"/>
  <c r="AB18" i="18" s="1"/>
  <c r="AC16" i="8"/>
  <c r="AB16" i="18" s="1"/>
  <c r="AC11" i="8"/>
  <c r="AC12" i="8"/>
  <c r="AF39" i="7"/>
  <c r="AA11" i="18"/>
  <c r="AF11" i="7" s="1"/>
  <c r="AA36" i="18"/>
  <c r="AA37" i="18"/>
  <c r="AF38" i="7"/>
  <c r="AA36" i="8"/>
  <c r="Z11" i="18"/>
  <c r="AB38" i="8"/>
  <c r="AB37" i="8"/>
  <c r="AA33" i="8"/>
  <c r="AH8" i="7"/>
  <c r="AF10" i="5"/>
  <c r="AB19" i="18"/>
  <c r="AG22" i="7" s="1"/>
  <c r="AB21" i="18"/>
  <c r="AG24" i="7" s="1"/>
  <c r="AB23" i="18"/>
  <c r="AG26" i="7" s="1"/>
  <c r="AB25" i="18"/>
  <c r="AG28" i="7" s="1"/>
  <c r="AB27" i="18"/>
  <c r="AG30" i="7" s="1"/>
  <c r="AC29" i="8"/>
  <c r="AB29" i="18" s="1"/>
  <c r="AC31" i="8"/>
  <c r="AB31" i="18" s="1"/>
  <c r="AB12" i="18"/>
  <c r="AB20" i="18"/>
  <c r="AG23" i="7" s="1"/>
  <c r="AB22" i="18"/>
  <c r="AG25" i="7" s="1"/>
  <c r="AB24" i="18"/>
  <c r="AG27" i="7" s="1"/>
  <c r="AB26" i="18"/>
  <c r="AG29" i="7" s="1"/>
  <c r="AB28" i="18"/>
  <c r="AG31" i="7" s="1"/>
  <c r="AC30" i="8"/>
  <c r="AB30" i="18" s="1"/>
  <c r="AC32" i="8"/>
  <c r="AB32" i="18" s="1"/>
  <c r="AD20" i="8" l="1"/>
  <c r="AD21" i="8"/>
  <c r="AD22" i="8"/>
  <c r="AD23" i="8"/>
  <c r="AD24" i="8"/>
  <c r="AD25" i="8"/>
  <c r="AD26" i="8"/>
  <c r="AD27" i="8"/>
  <c r="AD28" i="8"/>
  <c r="AD19" i="8"/>
  <c r="AG18" i="7"/>
  <c r="AG14" i="7"/>
  <c r="AG12" i="7"/>
  <c r="AG17" i="7"/>
  <c r="AG16" i="7"/>
  <c r="AE11" i="7"/>
  <c r="AE37" i="7" s="1"/>
  <c r="AD15" i="8"/>
  <c r="AC15" i="18" s="1"/>
  <c r="AH15" i="7" s="1"/>
  <c r="AD14" i="8"/>
  <c r="AC14" i="18" s="1"/>
  <c r="AD13" i="8"/>
  <c r="AD16" i="8"/>
  <c r="AC16" i="18" s="1"/>
  <c r="AD17" i="8"/>
  <c r="AC17" i="18" s="1"/>
  <c r="AD18" i="8"/>
  <c r="AC18" i="18" s="1"/>
  <c r="AD11" i="8"/>
  <c r="AD12" i="8"/>
  <c r="AG39" i="7"/>
  <c r="Z35" i="18"/>
  <c r="Z33" i="18"/>
  <c r="AB36" i="18"/>
  <c r="AB37" i="18"/>
  <c r="AG38" i="7"/>
  <c r="AB33" i="8"/>
  <c r="AA13" i="18"/>
  <c r="AC37" i="8"/>
  <c r="AC38" i="8"/>
  <c r="AB36" i="8"/>
  <c r="AB13" i="18"/>
  <c r="AG13" i="7" s="1"/>
  <c r="AB11" i="18"/>
  <c r="AI8" i="7"/>
  <c r="AG10" i="5"/>
  <c r="AC19" i="18"/>
  <c r="AH22" i="7" s="1"/>
  <c r="AC21" i="18"/>
  <c r="AH24" i="7" s="1"/>
  <c r="AC23" i="18"/>
  <c r="AH26" i="7" s="1"/>
  <c r="AC25" i="18"/>
  <c r="AH28" i="7" s="1"/>
  <c r="AC27" i="18"/>
  <c r="AH30" i="7" s="1"/>
  <c r="AD31" i="8"/>
  <c r="AC31" i="18" s="1"/>
  <c r="AC12" i="18"/>
  <c r="AC20" i="18"/>
  <c r="AH23" i="7" s="1"/>
  <c r="AC22" i="18"/>
  <c r="AH25" i="7" s="1"/>
  <c r="AC24" i="18"/>
  <c r="AH27" i="7" s="1"/>
  <c r="AC26" i="18"/>
  <c r="AH29" i="7" s="1"/>
  <c r="AC28" i="18"/>
  <c r="AH31" i="7" s="1"/>
  <c r="AD30" i="8"/>
  <c r="AC30" i="18" s="1"/>
  <c r="AD32" i="8"/>
  <c r="AC32" i="18" s="1"/>
  <c r="AE20" i="8" l="1"/>
  <c r="AE21" i="8"/>
  <c r="AE22" i="8"/>
  <c r="AE23" i="8"/>
  <c r="AE24" i="8"/>
  <c r="AE25" i="8"/>
  <c r="AE26" i="8"/>
  <c r="AE27" i="8"/>
  <c r="AE28" i="8"/>
  <c r="AE19" i="8"/>
  <c r="AH18" i="7"/>
  <c r="AH14" i="7"/>
  <c r="AH12" i="7"/>
  <c r="AH17" i="7"/>
  <c r="AH16" i="7"/>
  <c r="AF13" i="7"/>
  <c r="AG11" i="7"/>
  <c r="AE14" i="8"/>
  <c r="AD14" i="18" s="1"/>
  <c r="AE15" i="8"/>
  <c r="AD15" i="18" s="1"/>
  <c r="AI15" i="7" s="1"/>
  <c r="AE13" i="8"/>
  <c r="AE17" i="8"/>
  <c r="AD17" i="18" s="1"/>
  <c r="AE16" i="8"/>
  <c r="AD16" i="18" s="1"/>
  <c r="AE18" i="8"/>
  <c r="AE11" i="8"/>
  <c r="AE12" i="8"/>
  <c r="AH39" i="7"/>
  <c r="AC13" i="18"/>
  <c r="AB35" i="18"/>
  <c r="AB33" i="18"/>
  <c r="AG37" i="7"/>
  <c r="AC36" i="18"/>
  <c r="AC37" i="18"/>
  <c r="AA33" i="18"/>
  <c r="AF37" i="7"/>
  <c r="AA35" i="18"/>
  <c r="AD37" i="8"/>
  <c r="AD38" i="8"/>
  <c r="AC33" i="8"/>
  <c r="AC36" i="8"/>
  <c r="AH38" i="7"/>
  <c r="AD29" i="8"/>
  <c r="AC29" i="18" s="1"/>
  <c r="AJ8" i="7"/>
  <c r="AH10" i="5"/>
  <c r="AD12" i="18"/>
  <c r="AD18" i="18"/>
  <c r="AD19" i="18"/>
  <c r="AI22" i="7" s="1"/>
  <c r="AD21" i="18"/>
  <c r="AI24" i="7" s="1"/>
  <c r="AD23" i="18"/>
  <c r="AI26" i="7" s="1"/>
  <c r="AD25" i="18"/>
  <c r="AI28" i="7" s="1"/>
  <c r="AD27" i="18"/>
  <c r="AI30" i="7" s="1"/>
  <c r="AE29" i="8"/>
  <c r="AE31" i="8"/>
  <c r="AD31" i="18" s="1"/>
  <c r="AD28" i="18"/>
  <c r="AI31" i="7" s="1"/>
  <c r="AD26" i="18"/>
  <c r="AI29" i="7" s="1"/>
  <c r="AD22" i="18"/>
  <c r="AI25" i="7" s="1"/>
  <c r="AD20" i="18"/>
  <c r="AI23" i="7" s="1"/>
  <c r="AD24" i="18"/>
  <c r="AI27" i="7" s="1"/>
  <c r="AE30" i="8"/>
  <c r="AD30" i="18" s="1"/>
  <c r="AF20" i="8" l="1"/>
  <c r="AF21" i="8"/>
  <c r="AF22" i="8"/>
  <c r="AF23" i="8"/>
  <c r="AF24" i="8"/>
  <c r="AF25" i="8"/>
  <c r="AF26" i="8"/>
  <c r="AF27" i="8"/>
  <c r="AF28" i="8"/>
  <c r="AF19" i="8"/>
  <c r="AI14" i="7"/>
  <c r="AI17" i="7"/>
  <c r="AI18" i="7"/>
  <c r="AI12" i="7"/>
  <c r="AI16" i="7"/>
  <c r="AH13" i="7"/>
  <c r="AF14" i="8"/>
  <c r="AE14" i="18" s="1"/>
  <c r="AF13" i="8"/>
  <c r="AF15" i="8"/>
  <c r="AE15" i="18" s="1"/>
  <c r="AJ15" i="7" s="1"/>
  <c r="AF17" i="8"/>
  <c r="AE17" i="18" s="1"/>
  <c r="AF18" i="8"/>
  <c r="AE18" i="18" s="1"/>
  <c r="AF16" i="8"/>
  <c r="AF12" i="8"/>
  <c r="AF11" i="8"/>
  <c r="AD11" i="18"/>
  <c r="AI11" i="7" s="1"/>
  <c r="AD36" i="18"/>
  <c r="AD37" i="18"/>
  <c r="AD29" i="18"/>
  <c r="AD36" i="8"/>
  <c r="AC11" i="18"/>
  <c r="AE37" i="8"/>
  <c r="AE38" i="8"/>
  <c r="AI38" i="7"/>
  <c r="AE32" i="8"/>
  <c r="AD32" i="18" s="1"/>
  <c r="AD33" i="8"/>
  <c r="AK8" i="7"/>
  <c r="AF31" i="8"/>
  <c r="AE31" i="18" s="1"/>
  <c r="AK34" i="7" s="1"/>
  <c r="AE19" i="18"/>
  <c r="AJ22" i="7" s="1"/>
  <c r="AE21" i="18"/>
  <c r="AJ24" i="7" s="1"/>
  <c r="AE23" i="18"/>
  <c r="AJ26" i="7" s="1"/>
  <c r="AE25" i="18"/>
  <c r="AJ28" i="7" s="1"/>
  <c r="AE27" i="18"/>
  <c r="AJ30" i="7" s="1"/>
  <c r="AF29" i="8"/>
  <c r="AE29" i="18" s="1"/>
  <c r="AE20" i="18"/>
  <c r="AJ23" i="7" s="1"/>
  <c r="AE28" i="18"/>
  <c r="AJ31" i="7" s="1"/>
  <c r="AE26" i="18"/>
  <c r="AJ29" i="7" s="1"/>
  <c r="AE12" i="18"/>
  <c r="AF30" i="8"/>
  <c r="AE30" i="18" s="1"/>
  <c r="AK33" i="7" s="1"/>
  <c r="AE24" i="18"/>
  <c r="AJ27" i="7" s="1"/>
  <c r="AF32" i="8"/>
  <c r="AE22" i="18"/>
  <c r="AJ25" i="7" s="1"/>
  <c r="AK32" i="7" l="1"/>
  <c r="AK25" i="7"/>
  <c r="AK27" i="7"/>
  <c r="AK29" i="7"/>
  <c r="AK31" i="7"/>
  <c r="AK23" i="7"/>
  <c r="AK30" i="7"/>
  <c r="AK28" i="7"/>
  <c r="AK26" i="7"/>
  <c r="AK24" i="7"/>
  <c r="AI39" i="7"/>
  <c r="AJ18" i="7"/>
  <c r="AK18" i="7"/>
  <c r="AJ12" i="7"/>
  <c r="AK12" i="7"/>
  <c r="AJ14" i="7"/>
  <c r="AK14" i="7"/>
  <c r="AJ17" i="7"/>
  <c r="AK17" i="7"/>
  <c r="AK22" i="7"/>
  <c r="AH11" i="7"/>
  <c r="AH37" i="7" s="1"/>
  <c r="AE32" i="18"/>
  <c r="AK35" i="7" s="1"/>
  <c r="AE13" i="18"/>
  <c r="AJ13" i="7" s="1"/>
  <c r="AF37" i="8"/>
  <c r="AE16" i="18"/>
  <c r="AC35" i="18"/>
  <c r="AC33" i="18"/>
  <c r="AE37" i="18"/>
  <c r="AE36" i="8"/>
  <c r="AD13" i="18"/>
  <c r="AF38" i="8"/>
  <c r="AE33" i="8"/>
  <c r="AE11" i="18"/>
  <c r="AK11" i="7" s="1"/>
  <c r="AK36" i="7" l="1"/>
  <c r="AJ16" i="7"/>
  <c r="AK16" i="7"/>
  <c r="AI13" i="7"/>
  <c r="AK13" i="7"/>
  <c r="AJ11" i="7"/>
  <c r="AJ39" i="7"/>
  <c r="AJ38" i="7"/>
  <c r="AE33" i="18"/>
  <c r="AE36" i="18"/>
  <c r="AI37" i="7"/>
  <c r="AD35" i="18"/>
  <c r="AD33" i="18"/>
  <c r="AE35" i="18"/>
  <c r="AF33" i="8"/>
  <c r="AF36" i="8"/>
  <c r="AJ37" i="7" l="1"/>
  <c r="D15" i="8"/>
  <c r="D15" i="18" l="1"/>
  <c r="D33" i="8"/>
  <c r="D36" i="8"/>
  <c r="AK15" i="7" l="1"/>
  <c r="AK19" i="7" s="1"/>
  <c r="AK40" i="7" s="1"/>
  <c r="I15" i="7"/>
  <c r="D34" i="8"/>
  <c r="F34" i="8"/>
  <c r="G34" i="8"/>
  <c r="E34" i="8"/>
  <c r="H34" i="8"/>
  <c r="I34" i="8"/>
  <c r="J34" i="8"/>
  <c r="K34" i="8"/>
  <c r="L34" i="8"/>
  <c r="M34" i="8"/>
  <c r="N34" i="8"/>
  <c r="O34" i="8"/>
  <c r="P34" i="8"/>
  <c r="Q34" i="8"/>
  <c r="R34" i="8"/>
  <c r="S34" i="8"/>
  <c r="T34" i="8"/>
  <c r="V34" i="8"/>
  <c r="U34" i="8"/>
  <c r="W34" i="8"/>
  <c r="X34" i="8"/>
  <c r="Z34" i="8"/>
  <c r="Y34" i="8"/>
  <c r="AA34" i="8"/>
  <c r="AB34" i="8"/>
  <c r="AC34" i="8"/>
  <c r="AD34" i="8"/>
  <c r="AE34" i="8"/>
  <c r="AF34" i="8"/>
  <c r="D33" i="18"/>
  <c r="D35" i="18"/>
  <c r="I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author>
  </authors>
  <commentList>
    <comment ref="I10" authorId="0" shapeId="0" xr:uid="{7EE16799-ABAE-4F64-BA37-715A4AC1CA14}">
      <text>
        <r>
          <rPr>
            <b/>
            <sz val="9"/>
            <color indexed="81"/>
            <rFont val="Tahoma"/>
            <family val="2"/>
          </rPr>
          <t xml:space="preserve">Energise: </t>
        </r>
        <r>
          <rPr>
            <sz val="9"/>
            <color indexed="81"/>
            <rFont val="Tahoma"/>
            <family val="2"/>
          </rPr>
          <t xml:space="preserve">
This column details how readily available the commercial supply of this solution is.</t>
        </r>
      </text>
    </comment>
    <comment ref="J10" authorId="0" shapeId="0" xr:uid="{2882AAD9-8086-40F7-A607-C56054EFD451}">
      <text>
        <r>
          <rPr>
            <b/>
            <sz val="9"/>
            <color indexed="81"/>
            <rFont val="Tahoma"/>
            <family val="2"/>
          </rPr>
          <t>Energise:</t>
        </r>
        <r>
          <rPr>
            <sz val="9"/>
            <color indexed="81"/>
            <rFont val="Tahoma"/>
            <family val="2"/>
          </rPr>
          <t xml:space="preserve">
Where technology is maturing, this column estimates when availability is expected.</t>
        </r>
      </text>
    </comment>
    <comment ref="K10" authorId="0" shapeId="0" xr:uid="{9766BB51-55A3-4665-AB07-C334B32368CC}">
      <text>
        <r>
          <rPr>
            <b/>
            <sz val="9"/>
            <color indexed="81"/>
            <rFont val="Tahoma"/>
            <family val="2"/>
          </rPr>
          <t>Energise:</t>
        </r>
        <r>
          <rPr>
            <sz val="9"/>
            <color indexed="81"/>
            <rFont val="Tahoma"/>
            <family val="2"/>
          </rPr>
          <t xml:space="preserve">
Whilst costs will vary significantly from institution to institution, this provides a range estimate for typical applications for an individual building/vehicle (Low = less than £20k, Medium = between £20-£50k, Large = over £50k, Significant capital = over £100k)</t>
        </r>
      </text>
    </comment>
    <comment ref="L10" authorId="0" shapeId="0" xr:uid="{2C33B571-A2E6-47B3-A6DE-B4A913DB53CF}">
      <text>
        <r>
          <rPr>
            <b/>
            <sz val="9"/>
            <color indexed="81"/>
            <rFont val="Tahoma"/>
            <family val="2"/>
          </rPr>
          <t>Energise:</t>
        </r>
        <r>
          <rPr>
            <sz val="9"/>
            <color indexed="81"/>
            <rFont val="Tahoma"/>
            <family val="2"/>
          </rPr>
          <t xml:space="preserve">
Short term = less than 2 years in typical situation; Medium term = 2 to 4 years in typical situation; Long term = greater than 4 years in typical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author>
  </authors>
  <commentList>
    <comment ref="I10" authorId="0" shapeId="0" xr:uid="{72EC5AAC-CA5D-4D68-AFD7-E36249D44E62}">
      <text>
        <r>
          <rPr>
            <b/>
            <sz val="9"/>
            <color indexed="81"/>
            <rFont val="Tahoma"/>
            <family val="2"/>
          </rPr>
          <t xml:space="preserve">Energise: </t>
        </r>
        <r>
          <rPr>
            <sz val="9"/>
            <color indexed="81"/>
            <rFont val="Tahoma"/>
            <family val="2"/>
          </rPr>
          <t xml:space="preserve">
This column details how readily available the commercial supply of this solution is.</t>
        </r>
      </text>
    </comment>
    <comment ref="J10" authorId="0" shapeId="0" xr:uid="{4640A267-1A5E-41AA-BE7F-9D70B9643DFD}">
      <text>
        <r>
          <rPr>
            <b/>
            <sz val="9"/>
            <color indexed="81"/>
            <rFont val="Tahoma"/>
            <family val="2"/>
          </rPr>
          <t>Energise:</t>
        </r>
        <r>
          <rPr>
            <sz val="9"/>
            <color indexed="81"/>
            <rFont val="Tahoma"/>
            <family val="2"/>
          </rPr>
          <t xml:space="preserve">
Where technology is maturing, this column estimates when availability is expected.</t>
        </r>
      </text>
    </comment>
    <comment ref="K10" authorId="0" shapeId="0" xr:uid="{06853E7F-54AC-4F25-A738-2DA30E699034}">
      <text>
        <r>
          <rPr>
            <b/>
            <sz val="9"/>
            <color indexed="81"/>
            <rFont val="Tahoma"/>
            <family val="2"/>
          </rPr>
          <t>Energise:</t>
        </r>
        <r>
          <rPr>
            <sz val="9"/>
            <color indexed="81"/>
            <rFont val="Tahoma"/>
            <family val="2"/>
          </rPr>
          <t xml:space="preserve">
Whilst costs will vary significantly from institution to institution, this provides a range estimate for typical applications for an individual building/vehicle (Low = less than £20k, Medium = between £20-£50k, Large = over £50k, Significant capital = over £100k)</t>
        </r>
      </text>
    </comment>
    <comment ref="L10" authorId="0" shapeId="0" xr:uid="{0BFD5002-90CF-4921-9F53-08706C8F3973}">
      <text>
        <r>
          <rPr>
            <b/>
            <sz val="9"/>
            <color indexed="81"/>
            <rFont val="Tahoma"/>
            <family val="2"/>
          </rPr>
          <t>Energise:</t>
        </r>
        <r>
          <rPr>
            <sz val="9"/>
            <color indexed="81"/>
            <rFont val="Tahoma"/>
            <family val="2"/>
          </rPr>
          <t xml:space="preserve">
Short term = less than 2 years in typical situation; Medium term = 2 to 4 years in typical situation; Long term = greater than 4 years in typical situation</t>
        </r>
      </text>
    </comment>
  </commentList>
</comments>
</file>

<file path=xl/sharedStrings.xml><?xml version="1.0" encoding="utf-8"?>
<sst xmlns="http://schemas.openxmlformats.org/spreadsheetml/2006/main" count="7197" uniqueCount="831">
  <si>
    <t xml:space="preserve">                                                                                                                                                                                                                                                                                                                                                                    </t>
  </si>
  <si>
    <t xml:space="preserve">           </t>
  </si>
  <si>
    <r>
      <t xml:space="preserve">     </t>
    </r>
    <r>
      <rPr>
        <b/>
        <sz val="18"/>
        <color theme="1"/>
        <rFont val="Calibri"/>
        <family val="2"/>
        <scheme val="minor"/>
      </rPr>
      <t>COST OF NET ZERO (HIGHER AND FURTHER EDUCATION)</t>
    </r>
  </si>
  <si>
    <t xml:space="preserve"> CALCULATOR</t>
  </si>
  <si>
    <t>Scope</t>
  </si>
  <si>
    <t>SCERF Category</t>
  </si>
  <si>
    <t>Procurement &amp; Supply Chain &amp; Water</t>
  </si>
  <si>
    <t>Transportation of goods to the institution</t>
  </si>
  <si>
    <t>Capital goods</t>
  </si>
  <si>
    <t>Natural Gas</t>
  </si>
  <si>
    <t>Fuel</t>
  </si>
  <si>
    <t>Refrigerants &amp; VOC</t>
  </si>
  <si>
    <t>Diesel &amp; Oil</t>
  </si>
  <si>
    <t>Land &amp; Livestock</t>
  </si>
  <si>
    <t>Purchased electricity</t>
  </si>
  <si>
    <t>Renewable energy</t>
  </si>
  <si>
    <t>Heat &amp; steam - district heating</t>
  </si>
  <si>
    <t>Fuel &amp; Energy used to transport to the institution</t>
  </si>
  <si>
    <t>Waste</t>
  </si>
  <si>
    <t>Student accommodation</t>
  </si>
  <si>
    <t>Leased buildings &amp; vehicles (upstream)</t>
  </si>
  <si>
    <t>Business travel</t>
  </si>
  <si>
    <t>Staff commuting &amp; working from home</t>
  </si>
  <si>
    <t>UK student travel &amp; international student travel</t>
  </si>
  <si>
    <t>Sold products</t>
  </si>
  <si>
    <t>Leased buildings &amp; vehicles (downstream)</t>
  </si>
  <si>
    <t>Franchises</t>
  </si>
  <si>
    <t>Investments</t>
  </si>
  <si>
    <t>HIGH LEVEL COST ESTIMATOR</t>
  </si>
  <si>
    <t>Direct</t>
  </si>
  <si>
    <t>Indirect</t>
  </si>
  <si>
    <t>N/A</t>
  </si>
  <si>
    <t>#</t>
  </si>
  <si>
    <t>Section</t>
  </si>
  <si>
    <t>Category</t>
  </si>
  <si>
    <t>End use</t>
  </si>
  <si>
    <t>High level measure</t>
  </si>
  <si>
    <t>Availability of suppliers</t>
  </si>
  <si>
    <t>Action timeframe/economic viability</t>
  </si>
  <si>
    <t>Cost Range (per building/vehicle)</t>
  </si>
  <si>
    <t>Payback Range (£, per building/vehicle)</t>
  </si>
  <si>
    <t>C</t>
  </si>
  <si>
    <t>Combustion</t>
  </si>
  <si>
    <t>Generation of electricity (fossil fuel)</t>
  </si>
  <si>
    <t>Combustion efficiency</t>
  </si>
  <si>
    <t>Install modular arrangements</t>
  </si>
  <si>
    <t>Readily available</t>
  </si>
  <si>
    <t>Available immediately</t>
  </si>
  <si>
    <t>Medium</t>
  </si>
  <si>
    <t>Medium term</t>
  </si>
  <si>
    <t>Install condensing systems</t>
  </si>
  <si>
    <t>Flue gas management</t>
  </si>
  <si>
    <t>Short term</t>
  </si>
  <si>
    <t>Fire settings/tune ups</t>
  </si>
  <si>
    <t>Low</t>
  </si>
  <si>
    <t>Maintenance programme</t>
  </si>
  <si>
    <t>Generation of heat (fossil fuel)</t>
  </si>
  <si>
    <t>Control systems</t>
  </si>
  <si>
    <t>Building Automation Systems</t>
  </si>
  <si>
    <t>Smart Thermostats</t>
  </si>
  <si>
    <t>Biogas</t>
  </si>
  <si>
    <t>Specialist</t>
  </si>
  <si>
    <t>Long term</t>
  </si>
  <si>
    <t>Separable - Swimming pool</t>
  </si>
  <si>
    <t>Reduce evaporation</t>
  </si>
  <si>
    <t>Manage pool hall air temperature</t>
  </si>
  <si>
    <t>Manage ventilation rates</t>
  </si>
  <si>
    <t>Manage backwashes</t>
  </si>
  <si>
    <t>Separable - Bakery oven</t>
  </si>
  <si>
    <t>Bakery oven design/operation</t>
  </si>
  <si>
    <t>Separable - Furnaces</t>
  </si>
  <si>
    <t>Furnace equipment design/operation</t>
  </si>
  <si>
    <t>Separable - Heat treatment</t>
  </si>
  <si>
    <t>Heat treatment equipment design/operation</t>
  </si>
  <si>
    <t>Separable - Forming proceses</t>
  </si>
  <si>
    <t>Forming equipment design/operation</t>
  </si>
  <si>
    <t>Separable - Commercial kitchens</t>
  </si>
  <si>
    <t>Drainage and kitchen waste design/operation</t>
  </si>
  <si>
    <t>Water temperature management</t>
  </si>
  <si>
    <t>Water conservation</t>
  </si>
  <si>
    <t>Food service equipment specification</t>
  </si>
  <si>
    <t>Warewashing design/operation</t>
  </si>
  <si>
    <t>Heating efficiency (radiant)</t>
  </si>
  <si>
    <t>Combustion/operational efficiency</t>
  </si>
  <si>
    <t>Heating efficiency (water)</t>
  </si>
  <si>
    <t>Temperature management</t>
  </si>
  <si>
    <t>Thermal insulation</t>
  </si>
  <si>
    <t>Electrification</t>
  </si>
  <si>
    <t>Large</t>
  </si>
  <si>
    <t>Generation of steam (fossil fuel)</t>
  </si>
  <si>
    <t>Steam trap management</t>
  </si>
  <si>
    <t>Steam system maintenance</t>
  </si>
  <si>
    <t>Generation of electricity (biogenic)</t>
  </si>
  <si>
    <t>Biomass power</t>
  </si>
  <si>
    <t>Combustion efficiency (biomass)</t>
  </si>
  <si>
    <t>Biochar production</t>
  </si>
  <si>
    <t>Generation of heat (biogenic)</t>
  </si>
  <si>
    <t>Generation of steam (biogenic)</t>
  </si>
  <si>
    <t>P</t>
  </si>
  <si>
    <t>Process</t>
  </si>
  <si>
    <t>Physical processing</t>
  </si>
  <si>
    <t>Bioplastics</t>
  </si>
  <si>
    <t>Process material substitution</t>
  </si>
  <si>
    <t>Process material efficiency</t>
  </si>
  <si>
    <t>Chemical processing</t>
  </si>
  <si>
    <t>Industrial process emissions</t>
  </si>
  <si>
    <t>Process equipment replacement</t>
  </si>
  <si>
    <t>Carbon capture and storage/utilisation</t>
  </si>
  <si>
    <t>Fuel switching/electrification</t>
  </si>
  <si>
    <t>Smart control systems</t>
  </si>
  <si>
    <t>Waste heat recovery</t>
  </si>
  <si>
    <t>Process optimisation</t>
  </si>
  <si>
    <t>Cement manufacture</t>
  </si>
  <si>
    <t>Alternative cement production</t>
  </si>
  <si>
    <t>Agricultural emissions</t>
  </si>
  <si>
    <t>Conservation agriculture</t>
  </si>
  <si>
    <t>Regenerative agriculture</t>
  </si>
  <si>
    <t>M</t>
  </si>
  <si>
    <t>Mobile sources</t>
  </si>
  <si>
    <t>Transportation (road - car)</t>
  </si>
  <si>
    <t>Cars</t>
  </si>
  <si>
    <t>Carpooling</t>
  </si>
  <si>
    <t>Electric bicycles (moving demand from cars)</t>
  </si>
  <si>
    <t>Long Supply Chain</t>
  </si>
  <si>
    <t>Electric cars</t>
  </si>
  <si>
    <t>Hybrid cars</t>
  </si>
  <si>
    <t>Aerodynamics</t>
  </si>
  <si>
    <t>Fuel additives</t>
  </si>
  <si>
    <t>Tyre management</t>
  </si>
  <si>
    <t>Load management</t>
  </si>
  <si>
    <t>Monitoring/optimisation of performance (inc. telematics)</t>
  </si>
  <si>
    <t>Behaviour change</t>
  </si>
  <si>
    <t>Transportation (road - LCV)</t>
  </si>
  <si>
    <t>LCVs</t>
  </si>
  <si>
    <t>Electric LCVs</t>
  </si>
  <si>
    <t>Hybrid LCVs</t>
  </si>
  <si>
    <t>Transportation (road - HGV)</t>
  </si>
  <si>
    <t>HGVs</t>
  </si>
  <si>
    <t>Efficient trucks</t>
  </si>
  <si>
    <t>Significant capital</t>
  </si>
  <si>
    <t>Electric HGVs</t>
  </si>
  <si>
    <t>Emerging</t>
  </si>
  <si>
    <t>From 2025-2030</t>
  </si>
  <si>
    <t>Hydrogen HGVs</t>
  </si>
  <si>
    <t>Transportation (road - PSV)</t>
  </si>
  <si>
    <t>PSVs</t>
  </si>
  <si>
    <t>Electric PSVs</t>
  </si>
  <si>
    <t>Hydrogen PSVs</t>
  </si>
  <si>
    <t>Transportation (offroad - mobile plant)</t>
  </si>
  <si>
    <t>Mobile plant</t>
  </si>
  <si>
    <t>Electric mobile plant</t>
  </si>
  <si>
    <t>Alternative fuels (inc. hydrogen)</t>
  </si>
  <si>
    <t>Transportation (offroad - agricultural equipment)</t>
  </si>
  <si>
    <t>Agricultural equipment</t>
  </si>
  <si>
    <t>Transportation (rail)</t>
  </si>
  <si>
    <t>Rail</t>
  </si>
  <si>
    <t>Electric trains</t>
  </si>
  <si>
    <t>Hydrogen trains</t>
  </si>
  <si>
    <t>Transportation (maritime)</t>
  </si>
  <si>
    <t>Maritime</t>
  </si>
  <si>
    <t>Efficient shipping</t>
  </si>
  <si>
    <t>Alternative fuels</t>
  </si>
  <si>
    <t>Transportation (aviation)</t>
  </si>
  <si>
    <t>Aviation</t>
  </si>
  <si>
    <t>Efficient aviation</t>
  </si>
  <si>
    <t>F</t>
  </si>
  <si>
    <t>Fugitive emissions</t>
  </si>
  <si>
    <t xml:space="preserve">Fugitive emissions (refrigerants) </t>
  </si>
  <si>
    <t>Refrigerants</t>
  </si>
  <si>
    <t>Alternative refrigerants</t>
  </si>
  <si>
    <t xml:space="preserve">Refrigerant leakage reduction </t>
  </si>
  <si>
    <t>Leak detection</t>
  </si>
  <si>
    <t xml:space="preserve">Fugitive emissions (methane venting) </t>
  </si>
  <si>
    <t>Methane venting</t>
  </si>
  <si>
    <t>Methane capture</t>
  </si>
  <si>
    <t xml:space="preserve">Fugitive emissions (methane leakage) </t>
  </si>
  <si>
    <t>Methane leakage</t>
  </si>
  <si>
    <t>Leak management</t>
  </si>
  <si>
    <t xml:space="preserve">Landfill methane capture </t>
  </si>
  <si>
    <t>Fugitive emissions (agricultural methane)</t>
  </si>
  <si>
    <t>Methane release</t>
  </si>
  <si>
    <t xml:space="preserve">Agricultural methane capture </t>
  </si>
  <si>
    <t>Methane digesters/anaerobic digestion</t>
  </si>
  <si>
    <t>Fugitive emissions (agricultural nitrous oxide)</t>
  </si>
  <si>
    <t>Fertiliser use (Nitrous oxide release)</t>
  </si>
  <si>
    <t xml:space="preserve">Agricultural nitrous oxide reduction </t>
  </si>
  <si>
    <t>Nutrient management</t>
  </si>
  <si>
    <t>Fugitive emissions (fire suppression)</t>
  </si>
  <si>
    <t>Fire suppression</t>
  </si>
  <si>
    <t>Material substitution</t>
  </si>
  <si>
    <t>Fugitive emissions (purchased gases)</t>
  </si>
  <si>
    <t>Purchased gases</t>
  </si>
  <si>
    <t>Fugitive emissions (waste gases)</t>
  </si>
  <si>
    <t>Waste gases</t>
  </si>
  <si>
    <t xml:space="preserve">Oil/natural gas methane leak capture/prevention </t>
  </si>
  <si>
    <t>Carbon capture and storage/utilization (CCSU)</t>
  </si>
  <si>
    <t>From 2030</t>
  </si>
  <si>
    <t>E</t>
  </si>
  <si>
    <t>Purchased energy</t>
  </si>
  <si>
    <t>Heating efficiency (heat pumps)</t>
  </si>
  <si>
    <t>High efficiency heat pumps</t>
  </si>
  <si>
    <t>Cooling efficiency (absorption)</t>
  </si>
  <si>
    <t>Testing/maintenance</t>
  </si>
  <si>
    <t>Sequencing</t>
  </si>
  <si>
    <t>Water supply and treatment</t>
  </si>
  <si>
    <t>Design and selection</t>
  </si>
  <si>
    <t>Winter operation/heat recovery</t>
  </si>
  <si>
    <t>Cooling efficiency (compressor)</t>
  </si>
  <si>
    <t>Cooling efficiency (heat pump)</t>
  </si>
  <si>
    <t>Building envelope</t>
  </si>
  <si>
    <t>Insulation</t>
  </si>
  <si>
    <t>Draught proofing</t>
  </si>
  <si>
    <t>Solar shading</t>
  </si>
  <si>
    <t>Dynamic glass</t>
  </si>
  <si>
    <t>Green and cool roofs</t>
  </si>
  <si>
    <t>High performance glass</t>
  </si>
  <si>
    <t>Draught lobbies</t>
  </si>
  <si>
    <t>Low energy design</t>
  </si>
  <si>
    <t>Intelligent/automatic entrances/doors</t>
  </si>
  <si>
    <t>Ventilation</t>
  </si>
  <si>
    <t>Building Retrofitting</t>
  </si>
  <si>
    <t>Lighting</t>
  </si>
  <si>
    <t>LED lighting</t>
  </si>
  <si>
    <t>Electrical equipment</t>
  </si>
  <si>
    <t>Hot water</t>
  </si>
  <si>
    <t>Low flow fixtures</t>
  </si>
  <si>
    <t>Pumps</t>
  </si>
  <si>
    <t>Fans</t>
  </si>
  <si>
    <t>Motors</t>
  </si>
  <si>
    <t>Process electricity</t>
  </si>
  <si>
    <t>Compressed air</t>
  </si>
  <si>
    <t>Refrigeration</t>
  </si>
  <si>
    <t>Separable - Server room</t>
  </si>
  <si>
    <t>Low power processors</t>
  </si>
  <si>
    <t>High efficiency power supplies/UPS</t>
  </si>
  <si>
    <t>Virtualisation</t>
  </si>
  <si>
    <t>Improve cooling system design/operation</t>
  </si>
  <si>
    <t>Ventilation design/operation</t>
  </si>
  <si>
    <t>Refrigeration design/operation</t>
  </si>
  <si>
    <t>Separable - Trading floor</t>
  </si>
  <si>
    <t>Equipment design/operation</t>
  </si>
  <si>
    <t>Separable - Floodlighting</t>
  </si>
  <si>
    <t>Separable - Cold storage</t>
  </si>
  <si>
    <t>Fabric design</t>
  </si>
  <si>
    <t>Airflow design</t>
  </si>
  <si>
    <t>Separable - Laboratory/Medical</t>
  </si>
  <si>
    <t>Improve control of equipment</t>
  </si>
  <si>
    <t>Improve design of equipment</t>
  </si>
  <si>
    <t>Improve fume cupboard designs/performance</t>
  </si>
  <si>
    <t>Improve kiln/oven design/performance</t>
  </si>
  <si>
    <t>Improve incubators design/performance</t>
  </si>
  <si>
    <t>Separable - Agricultural</t>
  </si>
  <si>
    <t>Farm irrigation efficiency</t>
  </si>
  <si>
    <t>Purchased heat</t>
  </si>
  <si>
    <t>Purchased cooling</t>
  </si>
  <si>
    <t>Heating combustion efficiency (district heating)</t>
  </si>
  <si>
    <t>District Heating/Cooling</t>
  </si>
  <si>
    <t>Process heat efficiency</t>
  </si>
  <si>
    <t>Heat recovery</t>
  </si>
  <si>
    <t>Purchased steam</t>
  </si>
  <si>
    <t>Process steam efficiency</t>
  </si>
  <si>
    <t>Steam losses</t>
  </si>
  <si>
    <t>Cooling efficiency (district cooling)</t>
  </si>
  <si>
    <t>Purchased goods and services</t>
  </si>
  <si>
    <t>Purchased goods (Agriculture products (dairy))</t>
  </si>
  <si>
    <t>Agriculture products - dairy</t>
  </si>
  <si>
    <t>Improved cattle feed</t>
  </si>
  <si>
    <t>Variable typically (costs may be indirect)</t>
  </si>
  <si>
    <t>Improved manure management</t>
  </si>
  <si>
    <t>Managed grazing</t>
  </si>
  <si>
    <t>Purchased goods (Agriculture products (grains/starches))</t>
  </si>
  <si>
    <t>Agriculture products - grains/starches</t>
  </si>
  <si>
    <t>Improved rice production</t>
  </si>
  <si>
    <t>System of rice intensification</t>
  </si>
  <si>
    <t>Purchased goods (Agriculture products (meat))</t>
  </si>
  <si>
    <t>Agriculture products - meat</t>
  </si>
  <si>
    <t>Purchased goods (Agriculture products (non-food))</t>
  </si>
  <si>
    <t>Agriculture products - non-food</t>
  </si>
  <si>
    <t>Purchased goods (Agriculture products (oils))</t>
  </si>
  <si>
    <t>Agriculture products - oils</t>
  </si>
  <si>
    <t>Purchased goods (Agriculture products (vegetable))</t>
  </si>
  <si>
    <t>Agriculture products - vegetable</t>
  </si>
  <si>
    <t>Agriculture products - fruit</t>
  </si>
  <si>
    <t>Perennial staple crops</t>
  </si>
  <si>
    <t>Purchased goods (Air and spacecraft and related machinery)</t>
  </si>
  <si>
    <t>Air and spacecraft and related machinery</t>
  </si>
  <si>
    <t>Management of scope 1 &amp; 2 emissions within sector (no FLAG elements)</t>
  </si>
  <si>
    <t>Purchased goods (Alcoholic beverages)</t>
  </si>
  <si>
    <t>Alcoholic beverages</t>
  </si>
  <si>
    <t>Management of scope 1 &amp; 2 emissions within sector</t>
  </si>
  <si>
    <t>Land use and agricultural emissions management</t>
  </si>
  <si>
    <t>Purchased goods (Basic iron and steel)</t>
  </si>
  <si>
    <t>Basic iron and steel</t>
  </si>
  <si>
    <t>Purchased goods (Basic pharmaceutical products and pharmaceutical preparations)</t>
  </si>
  <si>
    <t>Basic pharmaceutical products and pharmaceutical preparations</t>
  </si>
  <si>
    <t>Purchased goods (Computer, electronic and optical products)</t>
  </si>
  <si>
    <t>Computer, electronic and optical products</t>
  </si>
  <si>
    <t>Purchased goods (Electrical equipment)</t>
  </si>
  <si>
    <t>Purchased goods (Fabricated metal products, excl. machinery and equipment and weapons &amp; ammunition)</t>
  </si>
  <si>
    <t>Fabricated metal products, excl. machinery and equipment and weapons &amp; ammunition</t>
  </si>
  <si>
    <t>Purchased goods (Fish products)</t>
  </si>
  <si>
    <t>Fish products</t>
  </si>
  <si>
    <t>Improved aquaculture</t>
  </si>
  <si>
    <t>Improved fisheries</t>
  </si>
  <si>
    <t>Purchased goods (Forestry products)</t>
  </si>
  <si>
    <t>Forestry products</t>
  </si>
  <si>
    <t>Purchased goods (Furniture)</t>
  </si>
  <si>
    <t>Furniture</t>
  </si>
  <si>
    <t>Purchased goods (Glass, refractory, clay, other porcelain and ceramic, stone and abrasive products)</t>
  </si>
  <si>
    <t>Glass, refractory, clay, other porcelain and ceramic, stone and abrasive products</t>
  </si>
  <si>
    <t>Purchased goods (Leather products)</t>
  </si>
  <si>
    <t>Leather products</t>
  </si>
  <si>
    <t>Purchased goods (Machinery and equipment)</t>
  </si>
  <si>
    <t>Machinery and equipment</t>
  </si>
  <si>
    <t>Purchased goods (Manufacture of cement, lime, plaster and articles of concrete, cement and plaster)</t>
  </si>
  <si>
    <t>Manufacture of cement, lime, plaster and articles of concrete, cement and plaster</t>
  </si>
  <si>
    <t>Purchased goods (Metals)</t>
  </si>
  <si>
    <t>Metals</t>
  </si>
  <si>
    <t>Purchased goods (Mining and quarrying products)</t>
  </si>
  <si>
    <t>Mining and quarrying products</t>
  </si>
  <si>
    <t>Purchased goods (Motor vehicles, trailers and semi-trailers)</t>
  </si>
  <si>
    <t>Motor vehicles, trailers and semi-trailers</t>
  </si>
  <si>
    <t>Purchased goods (Other basic metals and casting)</t>
  </si>
  <si>
    <t>Other basic metals and casting</t>
  </si>
  <si>
    <t>Purchased goods (Other chemical products (Explosives, glues, gelatines, essential oils, photo chemicals, others nec.))</t>
  </si>
  <si>
    <t>Other chemical products (Explosives, glues, gelatines, essential oils, photo chemicals, others nec.)</t>
  </si>
  <si>
    <t>Purchased goods (Other manufactured goods)</t>
  </si>
  <si>
    <t>Other manufactured goods</t>
  </si>
  <si>
    <t>Purchased goods (Other transport equipment)</t>
  </si>
  <si>
    <t>Other transport equipment</t>
  </si>
  <si>
    <t>Purchased goods (Paints, varnishes and similar coatings, printing ink and mastics)</t>
  </si>
  <si>
    <t>Paints, varnishes and similar coatings, printing ink and mastics</t>
  </si>
  <si>
    <t>Purchased goods (Paper and paper products)</t>
  </si>
  <si>
    <t>Paper and paper products</t>
  </si>
  <si>
    <t>Purchased goods (Printing)</t>
  </si>
  <si>
    <t>Printing</t>
  </si>
  <si>
    <t>Purchased goods (Processed foods)</t>
  </si>
  <si>
    <t>Processed foods</t>
  </si>
  <si>
    <t>Purchased goods (Rubber and plastic products)</t>
  </si>
  <si>
    <t>Rubber and plastic products</t>
  </si>
  <si>
    <t>Purchased goods (Ships and boats)</t>
  </si>
  <si>
    <t>Ships and boats</t>
  </si>
  <si>
    <t>Purchased goods (Soap and detergents, cleaning and polishing preparations, perfumes and toilet preparations)</t>
  </si>
  <si>
    <t>Soap and detergents, cleaning and polishing preparations, perfumes and toilet preparations</t>
  </si>
  <si>
    <t>Purchased goods (Soft drinks)</t>
  </si>
  <si>
    <t>Soft drinks</t>
  </si>
  <si>
    <t>Purchased goods (Textiles (clothing))</t>
  </si>
  <si>
    <t>Textiles (clothing)</t>
  </si>
  <si>
    <t>Purchased goods (Textiles (non-clothing))</t>
  </si>
  <si>
    <t>Textiles (non-clothing)</t>
  </si>
  <si>
    <t>Purchased goods (Tobacco products)</t>
  </si>
  <si>
    <t>Tobacco products</t>
  </si>
  <si>
    <t>Purchased goods (Water)</t>
  </si>
  <si>
    <t>Water</t>
  </si>
  <si>
    <t>Water distribution efficiency</t>
  </si>
  <si>
    <t>Purchased goods (Weapons and ammunition)</t>
  </si>
  <si>
    <t>Weapons and ammunition</t>
  </si>
  <si>
    <t>Purchased goods (Wood and wood products (Manufacture of wood and of products of wood and cork, except furniture; manufacture of articles of straw and plaiting materials))</t>
  </si>
  <si>
    <t>Wood and wood products (Manufacture of wood and of products of wood and cork, except furniture; manufacture of articles of straw and plaiting materials)</t>
  </si>
  <si>
    <t>Purchased services (Accommodation services)</t>
  </si>
  <si>
    <t>Accommodation services</t>
  </si>
  <si>
    <t>Purchased services (Accounting, bookkeeping and auditing services; tax consulting services)</t>
  </si>
  <si>
    <t>Accounting, bookkeeping and auditing services; tax consulting services</t>
  </si>
  <si>
    <t>Purchased services (Advertising and market research services)</t>
  </si>
  <si>
    <t>Advertising and market research services</t>
  </si>
  <si>
    <t>Purchased services (Architectural and engineering services; technical testing and analysis services)</t>
  </si>
  <si>
    <t>Architectural and engineering services; technical testing and analysis services</t>
  </si>
  <si>
    <t>Purchased services (Computer programming, consultancy and related services)</t>
  </si>
  <si>
    <t>Computer programming, consultancy and related services</t>
  </si>
  <si>
    <t>Purchased services (Construction services)</t>
  </si>
  <si>
    <t>Construction services</t>
  </si>
  <si>
    <t>Purchased services (Creative, arts and entertainment services)</t>
  </si>
  <si>
    <t>Creative, arts and entertainment services</t>
  </si>
  <si>
    <t>Purchased services (Education services)</t>
  </si>
  <si>
    <t>Education services</t>
  </si>
  <si>
    <t>Purchased services (Employment services)</t>
  </si>
  <si>
    <t>Employment services</t>
  </si>
  <si>
    <t>Purchased services (Financial services, except insurance and pension funding)</t>
  </si>
  <si>
    <t>Financial services, except insurance and pension funding</t>
  </si>
  <si>
    <t>Purchased services (Food and beverage serving services)</t>
  </si>
  <si>
    <t>Food and beverage serving services</t>
  </si>
  <si>
    <t>Purchased services (Gambling and betting services)</t>
  </si>
  <si>
    <t>Gambling and betting services</t>
  </si>
  <si>
    <t>Purchased services (Human health services)</t>
  </si>
  <si>
    <t>Human health services</t>
  </si>
  <si>
    <t>Purchased services (Information services)</t>
  </si>
  <si>
    <t>Information services</t>
  </si>
  <si>
    <t>Purchased services (Insurance, reinsurance and pension funding services, except compulsory social security &amp; Pensions)</t>
  </si>
  <si>
    <t>Insurance, reinsurance and pension funding services, except compulsory social security &amp; Pensions</t>
  </si>
  <si>
    <t>Purchased services (Legal services)</t>
  </si>
  <si>
    <t>Legal services</t>
  </si>
  <si>
    <t>Purchased services (Libraries, archives, museums and other cultural services)</t>
  </si>
  <si>
    <t>Libraries, archives, museums and other cultural services</t>
  </si>
  <si>
    <t>Purchased services (Motion picture, video and TV programme production services, sound recording &amp; music publishing  &amp; programming and broadcasting services)</t>
  </si>
  <si>
    <t>Motion picture, video and TV programme production services, sound recording &amp; music publishing  &amp; programming and broadcasting services</t>
  </si>
  <si>
    <t>Purchased services (Office administrative, office support and other business support services)</t>
  </si>
  <si>
    <t>Office administrative, office support and other business support services</t>
  </si>
  <si>
    <t>Purchased services (Other personal services)</t>
  </si>
  <si>
    <t>Other personal services</t>
  </si>
  <si>
    <t>Purchased services (Other professional, scientific and technical services)</t>
  </si>
  <si>
    <t>Other professional, scientific and technical services</t>
  </si>
  <si>
    <t>Purchased services (Owner-Occupiers' Housing Services)</t>
  </si>
  <si>
    <t>Owner-Occupiers' Housing Services</t>
  </si>
  <si>
    <t>Purchased services (Postal and courier services)</t>
  </si>
  <si>
    <t>Postal and courier services</t>
  </si>
  <si>
    <t>Purchased services (Public administration and defence services; compulsory social security services)</t>
  </si>
  <si>
    <t>Public administration and defence services; compulsory social security services</t>
  </si>
  <si>
    <t>Purchased services (Publishing services)</t>
  </si>
  <si>
    <t>Publishing services</t>
  </si>
  <si>
    <t>Purchased services (Real estate services on a fee or contract basis)</t>
  </si>
  <si>
    <t>Real estate services on a fee or contract basis</t>
  </si>
  <si>
    <t>Purchased services (Real estate services, excluding on a fee or contract basis and imputed rent)</t>
  </si>
  <si>
    <t>Real estate services, excluding on a fee or contract basis and imputed rent</t>
  </si>
  <si>
    <t>Purchased services (Recording services)</t>
  </si>
  <si>
    <t>Recording services</t>
  </si>
  <si>
    <t>Purchased services (Rental and leasing services)</t>
  </si>
  <si>
    <t>Rental and leasing services</t>
  </si>
  <si>
    <t>Purchased services (Repair and maintenance of aircraft and spacecraft)</t>
  </si>
  <si>
    <t>Repair and maintenance of aircraft and spacecraft</t>
  </si>
  <si>
    <t>Purchased services (Repair and maintenance of ships and boats)</t>
  </si>
  <si>
    <t>Repair and maintenance of ships and boats</t>
  </si>
  <si>
    <t>Purchased services (Repair services of computers and personal and household goods)</t>
  </si>
  <si>
    <t>Repair services of computers and personal and household goods</t>
  </si>
  <si>
    <t>Purchased services (Rest of repair; Installation)</t>
  </si>
  <si>
    <t>Rest of repair; Installation</t>
  </si>
  <si>
    <t>Purchased services (Retail trade services, except of motor vehicles and motorcycles)</t>
  </si>
  <si>
    <t>Retail trade services, except of motor vehicles and motorcycles</t>
  </si>
  <si>
    <t>Purchased services (Scientific research and development services)</t>
  </si>
  <si>
    <t>Scientific research and development services</t>
  </si>
  <si>
    <t>Purchased services (Security and investigation services)</t>
  </si>
  <si>
    <t>Security and investigation services</t>
  </si>
  <si>
    <t>Purchased services (Services auxiliary to financial services and insurance services)</t>
  </si>
  <si>
    <t>Services auxiliary to financial services and insurance services</t>
  </si>
  <si>
    <t>Purchased services (Services furnished by membership organisations)</t>
  </si>
  <si>
    <t>Services furnished by membership organisations</t>
  </si>
  <si>
    <t>Purchased services (Services of head offices; management consulting services)</t>
  </si>
  <si>
    <t>Services of head offices; management consulting services</t>
  </si>
  <si>
    <t>Purchased services (Services of households as employers of domestic personnel)</t>
  </si>
  <si>
    <t>Services of households as employers of domestic personnel</t>
  </si>
  <si>
    <t>Purchased services (Services to buildings and landscape)</t>
  </si>
  <si>
    <t>Services to buildings and landscape</t>
  </si>
  <si>
    <t>Purchased services (Social care services)</t>
  </si>
  <si>
    <t>Social care services</t>
  </si>
  <si>
    <t>Purchased services (Sports services and amusement and recreation services)</t>
  </si>
  <si>
    <t>Sports services and amusement and recreation services</t>
  </si>
  <si>
    <t>Purchased services (Telecommunications services)</t>
  </si>
  <si>
    <t>Telecommunications services</t>
  </si>
  <si>
    <t>Purchased services (Travel agency, tour operator and other reservation services and related services)</t>
  </si>
  <si>
    <t>Travel agency, tour operator and other reservation services and related services</t>
  </si>
  <si>
    <t>Purchased services (Veterinary services)</t>
  </si>
  <si>
    <t>Veterinary services</t>
  </si>
  <si>
    <t>Purchased services (Wholesale and retail trade and repair services of motor vehicles and motorcycles)</t>
  </si>
  <si>
    <t>Wholesale and retail trade and repair services of motor vehicles and motorcycles</t>
  </si>
  <si>
    <t>Purchased services (Wholesale trade services, except of motor vehicles and motorcycles)</t>
  </si>
  <si>
    <t>Wholesale trade services, except of motor vehicles and motorcycles</t>
  </si>
  <si>
    <t>Capital goods (equipment/machinery)</t>
  </si>
  <si>
    <t>Equipment/machinery</t>
  </si>
  <si>
    <t>Lifecycle management of scope 1 &amp; 2 emissions</t>
  </si>
  <si>
    <t>Capital goods (buildings)</t>
  </si>
  <si>
    <t>Buildings</t>
  </si>
  <si>
    <t>Whole life carbon - Facilitating works</t>
  </si>
  <si>
    <t>Whole life carbon - Substructure</t>
  </si>
  <si>
    <t>Whole life carbon - Superstructure/fabric</t>
  </si>
  <si>
    <t>Whole life carbon - Finishes</t>
  </si>
  <si>
    <t>Whole life carbon - Fittings, furnishings and equipment</t>
  </si>
  <si>
    <t>Whole life carbon - Building services</t>
  </si>
  <si>
    <t>Whole life carbon - External works</t>
  </si>
  <si>
    <t>Whole life carbon - Prefabricated units</t>
  </si>
  <si>
    <t>Whole life carbon - Alterations to existing buildings</t>
  </si>
  <si>
    <t>Capital goods (facilities)</t>
  </si>
  <si>
    <t>Facilities</t>
  </si>
  <si>
    <t>Capital goods (transportation)</t>
  </si>
  <si>
    <t>Transportation</t>
  </si>
  <si>
    <t>Fuel and energy-related activities</t>
  </si>
  <si>
    <t xml:space="preserve"> </t>
  </si>
  <si>
    <t>Purchased fuels</t>
  </si>
  <si>
    <t>Upstream emissions of purchased electricity</t>
  </si>
  <si>
    <t>Transmission and distribution (T&amp;D) losses</t>
  </si>
  <si>
    <t>Transmission and distribution of electricity</t>
  </si>
  <si>
    <t>Generation of purchased electricity that is sold to end users</t>
  </si>
  <si>
    <t>Generation of electricity</t>
  </si>
  <si>
    <t>Upstream transportation and distribution</t>
  </si>
  <si>
    <t>Upstream transportation and distribution (aviation)</t>
  </si>
  <si>
    <t>Distribution (aviation)</t>
  </si>
  <si>
    <t>Upstream transportation and distribution (rail)</t>
  </si>
  <si>
    <t>Distribution (rail)</t>
  </si>
  <si>
    <t>High speed rail</t>
  </si>
  <si>
    <t>Upstream transportation and distribution (road)</t>
  </si>
  <si>
    <t>Distribution (road)</t>
  </si>
  <si>
    <t>Upstream transportation and distribution (maritime)</t>
  </si>
  <si>
    <t>Distribution (maritime)</t>
  </si>
  <si>
    <t>Upstream storage of purchased products in warehouses and distribution centers</t>
  </si>
  <si>
    <t xml:space="preserve">Upstream storage </t>
  </si>
  <si>
    <t>Upstream storage of purchased products in retail facilities</t>
  </si>
  <si>
    <t>Upstream retail</t>
  </si>
  <si>
    <t>Waste generated in operations</t>
  </si>
  <si>
    <t>Waste generated in operations (landfill)</t>
  </si>
  <si>
    <t>Landfill waste</t>
  </si>
  <si>
    <t>Waste reduction</t>
  </si>
  <si>
    <t>Product or service design</t>
  </si>
  <si>
    <t>Product/component/material reuse</t>
  </si>
  <si>
    <t>Product/component/material recycling</t>
  </si>
  <si>
    <t>Remanufacturing</t>
  </si>
  <si>
    <t>Waste generated in operations (landfill, with landfill gas to energy)</t>
  </si>
  <si>
    <t>Landfill waste (landfill gas)</t>
  </si>
  <si>
    <t>Waste generated in operations (recycling)</t>
  </si>
  <si>
    <t>Recycling</t>
  </si>
  <si>
    <t>Recycled metals</t>
  </si>
  <si>
    <t>Recycled paper</t>
  </si>
  <si>
    <t>Recycled plastics</t>
  </si>
  <si>
    <t>Waste generated in operations (incineration)</t>
  </si>
  <si>
    <t>Incineration</t>
  </si>
  <si>
    <t>Waste generated in operations (composting)</t>
  </si>
  <si>
    <t>Composting</t>
  </si>
  <si>
    <t>Waste generated in operations (energy from waste)</t>
  </si>
  <si>
    <t>Energy from waste</t>
  </si>
  <si>
    <t>Waste generated in operations (wastewater treatment)</t>
  </si>
  <si>
    <t>Wastewater</t>
  </si>
  <si>
    <t>Business travel (aviation)</t>
  </si>
  <si>
    <t>Business travel (rail)</t>
  </si>
  <si>
    <t>Improved public transit</t>
  </si>
  <si>
    <t>Business travel (maritime)</t>
  </si>
  <si>
    <t>Business travel (bus/coach)</t>
  </si>
  <si>
    <t>Business travel (car/taxi)</t>
  </si>
  <si>
    <t>Business travel (other)</t>
  </si>
  <si>
    <t>Bicycle infrastructure</t>
  </si>
  <si>
    <t>Employee commuting</t>
  </si>
  <si>
    <t>Employee commuting (aviation)</t>
  </si>
  <si>
    <t>Employee commuting (rail)</t>
  </si>
  <si>
    <t>Employee commuting (maritime)</t>
  </si>
  <si>
    <t>Employee commuting (bus/coach)</t>
  </si>
  <si>
    <t>Employee commuting (car/taxi)</t>
  </si>
  <si>
    <t>Employee commuting (other)</t>
  </si>
  <si>
    <t>Employee commuting (working from home/teleworking)</t>
  </si>
  <si>
    <t>Working from home/teleworking</t>
  </si>
  <si>
    <t>Upstream leased assets</t>
  </si>
  <si>
    <t>Upstream leased assets (Scope 1 - stationary emission sources)</t>
  </si>
  <si>
    <t>Scope 1 emissions reduction opportunities</t>
  </si>
  <si>
    <t>Upstream leased assets (Scope 1 - mobile emission sources)</t>
  </si>
  <si>
    <t>Upstream leased assets (Scope 2 - purchased energy)</t>
  </si>
  <si>
    <t>Scope 2 emissions reduction opportunities</t>
  </si>
  <si>
    <t>A</t>
  </si>
  <si>
    <t>Emissions avoidance</t>
  </si>
  <si>
    <t>See "Renewable energy, energy storage and flexibility" section</t>
  </si>
  <si>
    <t>Cleaner cookstoves</t>
  </si>
  <si>
    <t>Clean Cooking</t>
  </si>
  <si>
    <t>N2O abatement</t>
  </si>
  <si>
    <t>Methane abatement</t>
  </si>
  <si>
    <t>Avoided damage to ecosystems</t>
  </si>
  <si>
    <t>Forest protection</t>
  </si>
  <si>
    <t>Grassland protection</t>
  </si>
  <si>
    <t>Living biomass</t>
  </si>
  <si>
    <t>Treatment of dead wood</t>
  </si>
  <si>
    <t>Litter management</t>
  </si>
  <si>
    <t>Changes to agricultural practices</t>
  </si>
  <si>
    <t>Abandoned farmland restoration</t>
  </si>
  <si>
    <t>Indigenous peoples' forest tenure</t>
  </si>
  <si>
    <t>Multistrata agroforestry</t>
  </si>
  <si>
    <t>Seaweed farming</t>
  </si>
  <si>
    <t>Silvopasture</t>
  </si>
  <si>
    <t>Sustainable intensification for smallholders</t>
  </si>
  <si>
    <t>Tree intercropping</t>
  </si>
  <si>
    <t>CCS on industrial facilities</t>
  </si>
  <si>
    <t>Chemical absorption</t>
  </si>
  <si>
    <t>Physical separation</t>
  </si>
  <si>
    <t>Oxy-fuel separation</t>
  </si>
  <si>
    <t>Calcium looping</t>
  </si>
  <si>
    <t>Direct separation</t>
  </si>
  <si>
    <t>CCS on fossil-fuel power plant</t>
  </si>
  <si>
    <t>Membrane separation</t>
  </si>
  <si>
    <t>Chemical looping</t>
  </si>
  <si>
    <t>Supercritical CO2 power cycles</t>
  </si>
  <si>
    <t>Planning and education</t>
  </si>
  <si>
    <t>Family planning and education</t>
  </si>
  <si>
    <t>Plant rich diets</t>
  </si>
  <si>
    <t>Reducing/avoiding plastics</t>
  </si>
  <si>
    <t>Walkable cities</t>
  </si>
  <si>
    <t>Supplier engagement</t>
  </si>
  <si>
    <t>Customer engagement</t>
  </si>
  <si>
    <t>Site consolidation/closure</t>
  </si>
  <si>
    <t>Changes to procurement practices</t>
  </si>
  <si>
    <t>Policy</t>
  </si>
  <si>
    <t>O</t>
  </si>
  <si>
    <t>Emissions removal</t>
  </si>
  <si>
    <t>Afforestation &amp; reforestation</t>
  </si>
  <si>
    <t>Bamboo production</t>
  </si>
  <si>
    <t>Temperate forest restoration</t>
  </si>
  <si>
    <t>Tree plantations on degraded land</t>
  </si>
  <si>
    <t>Tropical forest restoration</t>
  </si>
  <si>
    <t>Soil carbon enhancement</t>
  </si>
  <si>
    <t>Ecosystem restoration (land)</t>
  </si>
  <si>
    <t>Peatland protection and rewetting</t>
  </si>
  <si>
    <t>Ecosystem restoration (marine)</t>
  </si>
  <si>
    <t>Coastal wetland protection</t>
  </si>
  <si>
    <t>Coastal wetland restoration</t>
  </si>
  <si>
    <t>Macroalgae protection and restoration</t>
  </si>
  <si>
    <t>Seafloor protection</t>
  </si>
  <si>
    <t>DACCS</t>
  </si>
  <si>
    <t>BECCS</t>
  </si>
  <si>
    <t>Mineralisation</t>
  </si>
  <si>
    <t>Enhanced weathering</t>
  </si>
  <si>
    <t>R</t>
  </si>
  <si>
    <t>Renewable energy, energy storage and flexibility</t>
  </si>
  <si>
    <t>Net zero buildings (energy)</t>
  </si>
  <si>
    <t>Nuclear power</t>
  </si>
  <si>
    <t>Biomass production</t>
  </si>
  <si>
    <t>Perennial biomass production</t>
  </si>
  <si>
    <t>Fuel cell</t>
  </si>
  <si>
    <t>Gas turbine</t>
  </si>
  <si>
    <t>Gas turbine - combined cycle</t>
  </si>
  <si>
    <t>Geothermal power</t>
  </si>
  <si>
    <t>Hydro turbine</t>
  </si>
  <si>
    <t>Micro hydro</t>
  </si>
  <si>
    <t>Ocean current power</t>
  </si>
  <si>
    <t>Photovoltaic</t>
  </si>
  <si>
    <t>Large scale photovoltaic</t>
  </si>
  <si>
    <t>Distributed photovoltaic</t>
  </si>
  <si>
    <t>Concentrated solar power</t>
  </si>
  <si>
    <t>Reciprocating engine</t>
  </si>
  <si>
    <t>Solar thermal power</t>
  </si>
  <si>
    <t>Steam turbine</t>
  </si>
  <si>
    <t>Tidal power</t>
  </si>
  <si>
    <t>Wave power</t>
  </si>
  <si>
    <t>Wind turbine</t>
  </si>
  <si>
    <t>Wind turbine (onshore)</t>
  </si>
  <si>
    <t>Wind turbine (offshore)</t>
  </si>
  <si>
    <t>Micro wind turbines</t>
  </si>
  <si>
    <t>Pumped hydro</t>
  </si>
  <si>
    <t>Hydrogen</t>
  </si>
  <si>
    <t>Flywheels</t>
  </si>
  <si>
    <t>Batteries</t>
  </si>
  <si>
    <t>Distributed energy storage</t>
  </si>
  <si>
    <t>Thermal energy storage</t>
  </si>
  <si>
    <t>Grid flexibility</t>
  </si>
  <si>
    <t>Utility scale energy storage</t>
  </si>
  <si>
    <t>Suitable for my institution</t>
  </si>
  <si>
    <t>Notes/Comments</t>
  </si>
  <si>
    <t>Decarbonisation Pathway Name (ENE)</t>
  </si>
  <si>
    <t>Decarbonisation Pathway Name (6CB)</t>
  </si>
  <si>
    <t>Data Source</t>
  </si>
  <si>
    <t>Waste sector - operational decarbonisation</t>
  </si>
  <si>
    <t>Abatement cost &amp; profile from 6th Carbon Budget analysis (Energise Scenario Models / Raw Data tabs)</t>
  </si>
  <si>
    <t>Refrigeration &amp; fugitive emissions</t>
  </si>
  <si>
    <t>F-gases</t>
  </si>
  <si>
    <t>Grid decarbonisation</t>
  </si>
  <si>
    <t>Electricity supply</t>
  </si>
  <si>
    <t>Surface transport: rail and road transport</t>
  </si>
  <si>
    <t>Surface transport</t>
  </si>
  <si>
    <t>Electrification of UK national fleet</t>
  </si>
  <si>
    <t>N/A - From Future Energy Scenarios</t>
  </si>
  <si>
    <t>FES - National Grid Future Energy Scenarios (taken from v1 Scenario Model workbook)</t>
  </si>
  <si>
    <t>Shipping</t>
  </si>
  <si>
    <t>Agriculture</t>
  </si>
  <si>
    <t>Fuel supply</t>
  </si>
  <si>
    <t>Res buildings</t>
  </si>
  <si>
    <t>LULUCF sources</t>
  </si>
  <si>
    <t>LULUCF sinks</t>
  </si>
  <si>
    <t>Construction</t>
  </si>
  <si>
    <t>Manufacturing and construction</t>
  </si>
  <si>
    <t>Manufacturing</t>
  </si>
  <si>
    <t>Service sector</t>
  </si>
  <si>
    <t>Non res buildings</t>
  </si>
  <si>
    <t>FES - National Grid Future Energy Scenarios</t>
  </si>
  <si>
    <t>HGV hydrogen</t>
  </si>
  <si>
    <t>Model</t>
  </si>
  <si>
    <t>National policy position</t>
  </si>
  <si>
    <t>Benefit</t>
  </si>
  <si>
    <t>PROJECTION</t>
  </si>
  <si>
    <r>
      <rPr>
        <b/>
        <sz val="14"/>
        <color theme="1"/>
        <rFont val="Calibri"/>
        <family val="2"/>
        <scheme val="minor"/>
      </rPr>
      <t>GUIDANCE</t>
    </r>
    <r>
      <rPr>
        <sz val="11"/>
        <color theme="1"/>
        <rFont val="Calibri"/>
        <family val="2"/>
        <scheme val="minor"/>
      </rPr>
      <t xml:space="preserve">
This tab details guidance associated with the whole calculator tool, please review the notes below to familiarise yourself with this tool</t>
    </r>
  </si>
  <si>
    <t>Purpose</t>
  </si>
  <si>
    <t>Stage of journey</t>
  </si>
  <si>
    <t>Inputs</t>
  </si>
  <si>
    <t>Outputs</t>
  </si>
  <si>
    <t>There are 3 main outputs:</t>
  </si>
  <si>
    <t>Feedback</t>
  </si>
  <si>
    <r>
      <t>·</t>
    </r>
    <r>
      <rPr>
        <sz val="11"/>
        <color theme="1"/>
        <rFont val="Times New Roman"/>
        <family val="1"/>
      </rPr>
      <t xml:space="preserve">         </t>
    </r>
    <r>
      <rPr>
        <sz val="11"/>
        <color theme="1"/>
        <rFont val="Calibri"/>
        <family val="2"/>
        <scheme val="minor"/>
      </rPr>
      <t>Emissions footprint</t>
    </r>
  </si>
  <si>
    <r>
      <t>·</t>
    </r>
    <r>
      <rPr>
        <sz val="11"/>
        <color theme="1"/>
        <rFont val="Times New Roman"/>
        <family val="1"/>
      </rPr>
      <t xml:space="preserve">         </t>
    </r>
    <r>
      <rPr>
        <sz val="11"/>
        <color theme="1"/>
        <rFont val="Calibri"/>
        <family val="2"/>
        <scheme val="minor"/>
      </rPr>
      <t>Detail of decarbonisation actions already planned/undertaken</t>
    </r>
  </si>
  <si>
    <r>
      <t>c.</t>
    </r>
    <r>
      <rPr>
        <sz val="11"/>
        <color rgb="FF404040"/>
        <rFont val="Times New Roman"/>
        <family val="1"/>
      </rPr>
      <t xml:space="preserve">       </t>
    </r>
    <r>
      <rPr>
        <b/>
        <sz val="11"/>
        <color rgb="FF404040"/>
        <rFont val="Calibri"/>
        <family val="2"/>
        <scheme val="minor"/>
      </rPr>
      <t>Conduct a scenario model</t>
    </r>
    <r>
      <rPr>
        <sz val="11"/>
        <color rgb="FF404040"/>
        <rFont val="Calibri"/>
        <family val="2"/>
        <scheme val="minor"/>
      </rPr>
      <t xml:space="preserve"> – Overlay carbon reduction measures from the database onto your carbon footprint, allocating the expected implementation by year, so you can derive a projected emissions reduction scenario and high-level estimated cost model/budget projection.</t>
    </r>
  </si>
  <si>
    <t>Using the tool</t>
  </si>
  <si>
    <t>Each tab has a guidance block at the top of the page to explain how to use it, these are coloured in peach</t>
  </si>
  <si>
    <t>External Cost</t>
  </si>
  <si>
    <r>
      <rPr>
        <b/>
        <sz val="14"/>
        <color theme="1"/>
        <rFont val="Calibri"/>
        <family val="2"/>
        <scheme val="minor"/>
      </rPr>
      <t>GUIDANCE</t>
    </r>
    <r>
      <rPr>
        <sz val="11"/>
        <color theme="1"/>
        <rFont val="Calibri"/>
        <family val="2"/>
        <scheme val="minor"/>
      </rPr>
      <t xml:space="preserve">
Please enter into the yellow cells below your carbon footprint. From this, an estimated capital investment projection for Scopes 1 and 2 will be provided. For Scope 3 a marginal investment/cost projection (the difference from business as usual) is provided to reflect the expected cost difference in procurement from business as usual. This has been derived from modelling of the opportunities available to the sector and aligned to the Standard Carbon Emissions Reporting Framework. Please note this analysis only provides cost estimations, and finalised costs should be developed within your institution, this is a yardstick tool to assist financial planning. In addition, please note this tool does not cover Scope 3 Downstream categories as defined by the GHG Protocol (i.e. Sold Products, Franchises, Investments)</t>
    </r>
  </si>
  <si>
    <t>tCO2e</t>
  </si>
  <si>
    <t>Cost Route</t>
  </si>
  <si>
    <t>Cost route:</t>
  </si>
  <si>
    <t>Direct = the cost and benefit are directly paid for</t>
  </si>
  <si>
    <t>SCEF Category</t>
  </si>
  <si>
    <t>TOTAL PROJECTED CARBON FOOTPRINT (TCO2E)</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</si>
  <si>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projects your emissions linked to the proposed investment. The default timeframes presented are based on the Future Energy Scenarios from National Grid and the 6th Carbon Budget from the Committee on Climate Change. The values shown below are the projected emissions for each category in tCO2e (tonnes of carbon dioxide equivalent).</t>
    </r>
  </si>
  <si>
    <t>Scope 1</t>
  </si>
  <si>
    <t>Scope 2</t>
  </si>
  <si>
    <t>Scope 3</t>
  </si>
  <si>
    <t>Bespoke</t>
  </si>
  <si>
    <t>No change</t>
  </si>
  <si>
    <t>Grid decarbonising anyway</t>
  </si>
  <si>
    <t>No implementation</t>
  </si>
  <si>
    <t>50% of expected decarbonisation is demand side</t>
  </si>
  <si>
    <t>70% of expected decarbonisation is supply side</t>
  </si>
  <si>
    <t>Estimated Direct Investment (for 100% decarbonisation)</t>
  </si>
  <si>
    <t>Estimated Indirect Costs  (for 100% decarbonisation)</t>
  </si>
  <si>
    <t>Estimated External Costs  (for 100% decarbonisation)</t>
  </si>
  <si>
    <t>Removal of fossil fuel from sites</t>
  </si>
  <si>
    <t>2030 requirement for target date</t>
  </si>
  <si>
    <t>Acceleration on scope 3 (influencable categories)</t>
  </si>
  <si>
    <t>EMISSIONS PROJECTION</t>
  </si>
  <si>
    <r>
      <t>tCO</t>
    </r>
    <r>
      <rPr>
        <b/>
        <vertAlign val="subscript"/>
        <sz val="11"/>
        <color theme="1"/>
        <rFont val="Calibri"/>
        <family val="2"/>
        <scheme val="minor"/>
      </rPr>
      <t>2</t>
    </r>
    <r>
      <rPr>
        <b/>
        <sz val="11"/>
        <color theme="1"/>
        <rFont val="Calibri"/>
        <family val="2"/>
        <scheme val="minor"/>
      </rPr>
      <t>e</t>
    </r>
  </si>
  <si>
    <r>
      <t>Carbon footprint (tCO</t>
    </r>
    <r>
      <rPr>
        <b/>
        <vertAlign val="subscript"/>
        <sz val="11"/>
        <color theme="1"/>
        <rFont val="Calibri"/>
        <family val="2"/>
        <scheme val="minor"/>
      </rPr>
      <t>2</t>
    </r>
    <r>
      <rPr>
        <b/>
        <sz val="11"/>
        <color theme="1"/>
        <rFont val="Calibri"/>
        <family val="2"/>
        <scheme val="minor"/>
      </rPr>
      <t>e)</t>
    </r>
  </si>
  <si>
    <t>PROGRAMME PHASING</t>
  </si>
  <si>
    <t>Graphs/Analysis</t>
  </si>
  <si>
    <t>The graphs present in this report represent the data within the tool as follows:</t>
  </si>
  <si>
    <r>
      <t xml:space="preserve">a) </t>
    </r>
    <r>
      <rPr>
        <b/>
        <sz val="11"/>
        <color rgb="FFF59C38"/>
        <rFont val="Calibri"/>
        <family val="2"/>
        <scheme val="minor"/>
      </rPr>
      <t>Investment graph</t>
    </r>
    <r>
      <rPr>
        <b/>
        <sz val="11"/>
        <color theme="1"/>
        <rFont val="Calibri"/>
        <family val="2"/>
        <scheme val="minor"/>
      </rPr>
      <t xml:space="preserve"> </t>
    </r>
    <r>
      <rPr>
        <sz val="11"/>
        <color theme="1"/>
        <rFont val="Calibri"/>
        <family val="2"/>
        <scheme val="minor"/>
      </rPr>
      <t>- shows the model tab in chart form (showing the profile of direct investment)</t>
    </r>
  </si>
  <si>
    <r>
      <t xml:space="preserve">b) </t>
    </r>
    <r>
      <rPr>
        <b/>
        <sz val="11"/>
        <color rgb="FF00B050"/>
        <rFont val="Calibri"/>
        <family val="2"/>
        <scheme val="minor"/>
      </rPr>
      <t xml:space="preserve">Emissions graph </t>
    </r>
    <r>
      <rPr>
        <sz val="11"/>
        <color theme="1"/>
        <rFont val="Calibri"/>
        <family val="2"/>
        <scheme val="minor"/>
      </rPr>
      <t>- shows the projection tab in chart form (showing the projected carbon emissions for the chosen scenario)</t>
    </r>
  </si>
  <si>
    <r>
      <t>TOTAL PROJECTED CARBON FOOTPRINT (tCO</t>
    </r>
    <r>
      <rPr>
        <b/>
        <vertAlign val="subscript"/>
        <sz val="11"/>
        <color theme="1"/>
        <rFont val="Calibri"/>
        <family val="2"/>
        <scheme val="minor"/>
      </rPr>
      <t>2</t>
    </r>
    <r>
      <rPr>
        <b/>
        <sz val="11"/>
        <color theme="1"/>
        <rFont val="Calibri"/>
        <family val="2"/>
        <scheme val="minor"/>
      </rPr>
      <t>e)</t>
    </r>
  </si>
  <si>
    <t>Projected emissions reduction percentage (from 2022 base year)</t>
  </si>
  <si>
    <t>Projected emissions reductions from base year (%):</t>
  </si>
  <si>
    <t>NET ZERO TARGET YEAR</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</si>
  <si>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projects your emissions linked to the proposed investment. The default timeframes presented are based on the Future Energy Scenarios from National Grid and the 6th Carbon Budget from the Committee on Climate Change. The values shown below are the projected emissions for each category in tCO</t>
    </r>
    <r>
      <rPr>
        <vertAlign val="subscript"/>
        <sz val="11"/>
        <color theme="1"/>
        <rFont val="Calibri"/>
        <family val="2"/>
        <scheme val="minor"/>
      </rPr>
      <t>2</t>
    </r>
    <r>
      <rPr>
        <sz val="11"/>
        <color theme="1"/>
        <rFont val="Calibri"/>
        <family val="2"/>
        <scheme val="minor"/>
      </rPr>
      <t>e (tonnes of carbon dioxide equivalent).</t>
    </r>
  </si>
  <si>
    <t>Annual expected financial investment/cost (£):</t>
  </si>
  <si>
    <t>This calculator enables institutions to understand the cost of decarbonisation and timescales of this activity.</t>
  </si>
  <si>
    <r>
      <t xml:space="preserve">In order to use this Toolkit and Calculator you need to have calculated your carbon emissions as an institution first. If you have not already calculated your carbon emissions there is guidance on how to do this in the Standardised Carbon Emissions Framework at </t>
    </r>
    <r>
      <rPr>
        <u/>
        <sz val="11"/>
        <color rgb="FF0070C0"/>
        <rFont val="Calibri"/>
        <family val="2"/>
        <scheme val="minor"/>
      </rPr>
      <t>https://www.eauc.org.uk/scef</t>
    </r>
    <r>
      <rPr>
        <sz val="11"/>
        <color rgb="FF404040"/>
        <rFont val="Calibri"/>
        <family val="2"/>
        <scheme val="minor"/>
      </rPr>
      <t xml:space="preserve">. 
There is a carbon emissions tool at </t>
    </r>
    <r>
      <rPr>
        <u/>
        <sz val="11"/>
        <color rgb="FF0070C0"/>
        <rFont val="Calibri"/>
        <family val="2"/>
        <scheme val="minor"/>
      </rPr>
      <t>https://www.eauc.org.uk/secr_tool</t>
    </r>
    <r>
      <rPr>
        <sz val="11"/>
        <color rgb="FF404040"/>
        <rFont val="Calibri"/>
        <family val="2"/>
        <scheme val="minor"/>
      </rPr>
      <t>.
Once you have calculated your carbon emissions you can start to use this Toolkit and Calculator.</t>
    </r>
  </si>
  <si>
    <t>HGV electrification</t>
  </si>
  <si>
    <r>
      <rPr>
        <b/>
        <sz val="14"/>
        <color theme="1"/>
        <rFont val="Calibri"/>
        <family val="2"/>
        <scheme val="minor"/>
      </rPr>
      <t>GUIDANCE</t>
    </r>
    <r>
      <rPr>
        <sz val="11"/>
        <color theme="1"/>
        <rFont val="Calibri"/>
        <family val="2"/>
        <scheme val="minor"/>
      </rPr>
      <t xml:space="preserve">
The following tabs show potential Net Zero target scenarios:
- Business As Usual
- 2030
- 2035
- 2040
- 2045
- 2050
The percentage reduction figures presented for the different target dates are based on emissions projections from the Future Energy Scenarios from National Grid and the 6th Carbon Budget from the Committee on Climate Change. Please note that there may be instances where a specific Net Zero target date is selected but emissions do not reach 100% by that year for all emissions categories.</t>
    </r>
  </si>
  <si>
    <t>Column Headings</t>
  </si>
  <si>
    <t>Description of Column</t>
  </si>
  <si>
    <t>This column details how readily available the commercial supply of this solution is.</t>
  </si>
  <si>
    <t>Where technology is maturing, this column estimates when availability is expected.</t>
  </si>
  <si>
    <t>Whilst costs will vary significantly from institution to institution, this provides a range estimate for typical applications for an individual building/vehicle (Low = less than £20k, Medium = between £20-£50k, Large = over £50k, Significant capital = over £100k)</t>
  </si>
  <si>
    <t>Short term = less than 2 years in typical situation; Medium term = 2 to 4 years in typical situation; Long term = greater than 4 years in typical situation</t>
  </si>
  <si>
    <t>Total</t>
  </si>
  <si>
    <t>Indirect / Direct / External Cost</t>
  </si>
  <si>
    <t>TOTAL SCOPE 1 &amp; 2 
DIRECT INVESTMENT EXPECTED</t>
  </si>
  <si>
    <t>TOTAL SCOPE 3 
DIRECT INVESTMENT EXPECTED</t>
  </si>
  <si>
    <t>TOTAL EXTERNAL COSTS EXPECTED</t>
  </si>
  <si>
    <r>
      <t xml:space="preserve">TOTAL INVESTMENT/COST PROJECTION FOR INSTITUTION 
</t>
    </r>
    <r>
      <rPr>
        <i/>
        <sz val="11"/>
        <color theme="1"/>
        <rFont val="Calibri"/>
        <family val="2"/>
        <scheme val="minor"/>
      </rPr>
      <t>(EXCLUDING EXTERNAL COSTS)</t>
    </r>
  </si>
  <si>
    <t>Estimated Direct Investment required (to reach 100% decarbonisation)</t>
  </si>
  <si>
    <t>Estimated Indirect Costs required (to reach 100% decarbonisation)</t>
  </si>
  <si>
    <t>Estimated External Costs required (to reach 100% decarbonisation)</t>
  </si>
  <si>
    <t>Cost Adjustments</t>
  </si>
  <si>
    <t>Direct/Indirect</t>
  </si>
  <si>
    <t>External</t>
  </si>
  <si>
    <r>
      <rPr>
        <b/>
        <sz val="11"/>
        <color rgb="FF404040"/>
        <rFont val="Calibri"/>
        <family val="2"/>
        <scheme val="minor"/>
      </rPr>
      <t>Step 2: Choose your scenario.</t>
    </r>
    <r>
      <rPr>
        <sz val="11"/>
        <color rgb="FF404040"/>
        <rFont val="Calibri"/>
        <family val="2"/>
        <scheme val="minor"/>
      </rPr>
      <t xml:space="preserve"> On the 'Net Zero Scenario Target Year' tab, at the top of the page, you can select from a number of scenarios (BAU, 2030, 2035, 2040, 2045, 2050, or Bespoke (where you can define your own pace).</t>
    </r>
  </si>
  <si>
    <t>Other</t>
  </si>
  <si>
    <t>Procurement Cost Uplift (%)</t>
  </si>
  <si>
    <t>Building condition uplift (%)</t>
  </si>
  <si>
    <t>Operational impact uplift (%)</t>
  </si>
  <si>
    <t>Programme Implemented (in %)</t>
  </si>
  <si>
    <r>
      <t>Carbon footprint remaining (tCO</t>
    </r>
    <r>
      <rPr>
        <b/>
        <vertAlign val="subscript"/>
        <sz val="11"/>
        <color theme="1"/>
        <rFont val="Calibri"/>
        <family val="2"/>
        <scheme val="minor"/>
      </rPr>
      <t>2</t>
    </r>
    <r>
      <rPr>
        <b/>
        <sz val="11"/>
        <color theme="1"/>
        <rFont val="Calibri"/>
        <family val="2"/>
        <scheme val="minor"/>
      </rPr>
      <t>e)</t>
    </r>
  </si>
  <si>
    <r>
      <t>Carbon footprint input (tCO</t>
    </r>
    <r>
      <rPr>
        <b/>
        <vertAlign val="subscript"/>
        <sz val="11"/>
        <color theme="1"/>
        <rFont val="Calibri"/>
        <family val="2"/>
        <scheme val="minor"/>
      </rPr>
      <t>2</t>
    </r>
    <r>
      <rPr>
        <b/>
        <sz val="11"/>
        <color theme="1"/>
        <rFont val="Calibri"/>
        <family val="2"/>
        <scheme val="minor"/>
      </rPr>
      <t>e)</t>
    </r>
  </si>
  <si>
    <t>Other (%)</t>
  </si>
  <si>
    <t>Total Residual Emissions</t>
  </si>
  <si>
    <t>STEP 1</t>
  </si>
  <si>
    <t>STEP 2</t>
  </si>
  <si>
    <t>STEP 3</t>
  </si>
  <si>
    <t>STEP 4</t>
  </si>
  <si>
    <r>
      <t>Projected emissions footprint (tCO</t>
    </r>
    <r>
      <rPr>
        <b/>
        <i/>
        <vertAlign val="subscript"/>
        <sz val="11"/>
        <color theme="1"/>
        <rFont val="Calibri"/>
        <family val="2"/>
        <scheme val="minor"/>
      </rPr>
      <t>2</t>
    </r>
    <r>
      <rPr>
        <b/>
        <i/>
        <sz val="11"/>
        <color theme="1"/>
        <rFont val="Calibri"/>
        <family val="2"/>
        <scheme val="minor"/>
      </rPr>
      <t>e):</t>
    </r>
  </si>
  <si>
    <t>SCEF Category (main - may apply to others)</t>
  </si>
  <si>
    <t>External (solid) wall insulation (EWI)</t>
  </si>
  <si>
    <t>Internal (solid) wall insulation (IWI)</t>
  </si>
  <si>
    <t>Thin internal (solid) wall insulation (TIWI)</t>
  </si>
  <si>
    <t>Cavity Wall Insulation: Easy to treat unfilled cavities (CWI-ETTC)</t>
  </si>
  <si>
    <t>Cavity Wall Insulation: Hard to treat unfilled cavities (CWI-HTTC)</t>
  </si>
  <si>
    <t>Cavity Wall Insulation: Partially filled cavities</t>
  </si>
  <si>
    <t>Loft insulation (LI)</t>
  </si>
  <si>
    <t>Loft insulation: Hard to Treat (LI-HTT)</t>
  </si>
  <si>
    <t>Suspended timber floor insulation</t>
  </si>
  <si>
    <t>Solid floor insulation</t>
  </si>
  <si>
    <t>Secondary glazing (Estimate savings from G rating)</t>
  </si>
  <si>
    <t>Double glazing (Estimate savings from G rating)</t>
  </si>
  <si>
    <t>Slim profile double glazing (Estimate savings from G rating)</t>
  </si>
  <si>
    <t>Triple glazing (Estimate savings from G rating)</t>
  </si>
  <si>
    <t>Insulated doors</t>
  </si>
  <si>
    <t>Draught proofing (draught stripping)*</t>
  </si>
  <si>
    <t>Reduced infiltration (foam, strips, sealant use)*</t>
  </si>
  <si>
    <t>Hot Water (HW) tank insulation</t>
  </si>
  <si>
    <t>Shading (Fixed, Shutters and Internal Blinds for costings)</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</si>
  <si>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This tab allows you to plan how much of each programme will be delivered in each year. The default figures present are based on the Future Energy Scenarios from National Grid and the 6th Carbon Budget from the Committee on Climate Change.
</t>
    </r>
    <r>
      <rPr>
        <b/>
        <sz val="11"/>
        <color theme="1"/>
        <rFont val="Calibri"/>
        <family val="2"/>
        <scheme val="minor"/>
      </rPr>
      <t>The value shown in each year is the expected financial investment/cost for each category of the SCEF based on the modelled scenario.</t>
    </r>
    <r>
      <rPr>
        <sz val="11"/>
        <color theme="1"/>
        <rFont val="Calibri"/>
        <family val="2"/>
        <scheme val="minor"/>
      </rPr>
      <t xml:space="preserve">
This shows an estimation of how much you need to budget per year to reach net-zero.
The ability to add </t>
    </r>
    <r>
      <rPr>
        <b/>
        <sz val="11"/>
        <color theme="1"/>
        <rFont val="Calibri"/>
        <family val="2"/>
        <scheme val="minor"/>
      </rPr>
      <t xml:space="preserve">cost adjustment factors </t>
    </r>
    <r>
      <rPr>
        <sz val="11"/>
        <color theme="1"/>
        <rFont val="Calibri"/>
        <family val="2"/>
        <scheme val="minor"/>
      </rPr>
      <t>have been provided for organisations that have specific challenges that need to be accounted for:
1. Procurement cost uplift (if your organisation experiences a specific challenge which means that all costs are higher than normal/industry typical values - for example, VAT cannot be recovered, then an uplift should be added. For the example of VAT not being able to be recovered, the uplift would be 16.6%).
2. Building condition uplift (if your organisation has a specific challenge meaning that the deployment of solutions will cost more - e.g. your average building has substantial asbestos containing materials. The appropriate uplift would be best derived with your Estates/Property team.
3. Operational impact uplift (if your organisation will incur costs in your Net Zero journey through Operational Impacts - e.g. you need to decant your staff to alternative premises), then this factor is available for you to apply.
4. Other - provided for customised adjustments</t>
    </r>
  </si>
  <si>
    <t>The table below shows the key emissions categories that are material for a typical HE or FE Institute, the scope in which the emissions lie and whether it is regarded as an indirect or direct emissions category. It also includes typical projected emissions figures in tCO2e.</t>
  </si>
  <si>
    <t>WORKED EXAMPLE - HE / FE INSTITUTION</t>
  </si>
  <si>
    <t>Projected Capital Investment Estimation for decarbonisation of Scope 1 and 2 emissions</t>
  </si>
  <si>
    <t>Projected Marginal Investment / Cost for decarbonisation of Scope 3 emissions</t>
  </si>
  <si>
    <r>
      <t>SCOPE 1 &amp; 2 AVERAGE DIRECT COST TO DECARBONISE (PER tCO</t>
    </r>
    <r>
      <rPr>
        <b/>
        <vertAlign val="subscript"/>
        <sz val="11"/>
        <color theme="1"/>
        <rFont val="Calibri"/>
        <family val="2"/>
        <scheme val="minor"/>
      </rPr>
      <t>2</t>
    </r>
    <r>
      <rPr>
        <b/>
        <sz val="11"/>
        <color theme="1"/>
        <rFont val="Calibri"/>
        <family val="2"/>
        <scheme val="minor"/>
      </rPr>
      <t>e)</t>
    </r>
  </si>
  <si>
    <r>
      <t>SCOPE 3 AVERAGE DIRECT COST TO DECARBONISE (PER tCO</t>
    </r>
    <r>
      <rPr>
        <b/>
        <vertAlign val="subscript"/>
        <sz val="11"/>
        <color theme="1"/>
        <rFont val="Calibri"/>
        <family val="2"/>
        <scheme val="minor"/>
      </rPr>
      <t>2</t>
    </r>
    <r>
      <rPr>
        <b/>
        <sz val="11"/>
        <color theme="1"/>
        <rFont val="Calibri"/>
        <family val="2"/>
        <scheme val="minor"/>
      </rPr>
      <t>e)</t>
    </r>
  </si>
  <si>
    <t>TOTAL SCOPE 3 
INDIRECT INVESTMENT EXPECTED</t>
  </si>
  <si>
    <r>
      <t>SCOPE 3 AVERAGE INDIRECT COST TO DECARBONISE (PER tCO</t>
    </r>
    <r>
      <rPr>
        <b/>
        <vertAlign val="subscript"/>
        <sz val="11"/>
        <color theme="1"/>
        <rFont val="Calibri"/>
        <family val="2"/>
        <scheme val="minor"/>
      </rPr>
      <t>2</t>
    </r>
    <r>
      <rPr>
        <b/>
        <sz val="11"/>
        <color theme="1"/>
        <rFont val="Calibri"/>
        <family val="2"/>
        <scheme val="minor"/>
      </rPr>
      <t>e)</t>
    </r>
  </si>
  <si>
    <r>
      <t>SCOPE 3 AVERAGE EXTERNAL COST TO DECARBONISE (PER tCO</t>
    </r>
    <r>
      <rPr>
        <b/>
        <vertAlign val="subscript"/>
        <sz val="11"/>
        <color theme="1"/>
        <rFont val="Calibri"/>
        <family val="2"/>
        <scheme val="minor"/>
      </rPr>
      <t>2</t>
    </r>
    <r>
      <rPr>
        <b/>
        <sz val="11"/>
        <color theme="1"/>
        <rFont val="Calibri"/>
        <family val="2"/>
        <scheme val="minor"/>
      </rPr>
      <t>e)</t>
    </r>
  </si>
  <si>
    <t>TOTAL SCOPE 3 COSTS EXPECTED</t>
  </si>
  <si>
    <r>
      <t>TOTAL SCOPE 3 AVERAGE COST TO DECARBONISE (PER tCO</t>
    </r>
    <r>
      <rPr>
        <b/>
        <vertAlign val="subscript"/>
        <sz val="11"/>
        <color theme="1"/>
        <rFont val="Calibri"/>
        <family val="2"/>
        <scheme val="minor"/>
      </rPr>
      <t>2</t>
    </r>
    <r>
      <rPr>
        <b/>
        <sz val="11"/>
        <color theme="1"/>
        <rFont val="Calibri"/>
        <family val="2"/>
        <scheme val="minor"/>
      </rPr>
      <t>e)</t>
    </r>
  </si>
  <si>
    <r>
      <rPr>
        <b/>
        <sz val="11"/>
        <color theme="1"/>
        <rFont val="Calibri"/>
        <family val="2"/>
        <scheme val="minor"/>
      </rPr>
      <t>EMISSIONS ANALYSIS</t>
    </r>
    <r>
      <rPr>
        <sz val="11"/>
        <color theme="1"/>
        <rFont val="Calibri"/>
        <family val="2"/>
        <scheme val="minor"/>
      </rPr>
      <t xml:space="preserve">
'</t>
    </r>
    <r>
      <rPr>
        <b/>
        <sz val="11"/>
        <color theme="1"/>
        <rFont val="Calibri"/>
        <family val="2"/>
        <scheme val="minor"/>
      </rPr>
      <t>Emissions Projection</t>
    </r>
    <r>
      <rPr>
        <sz val="11"/>
        <color theme="1"/>
        <rFont val="Calibri"/>
        <family val="2"/>
        <scheme val="minor"/>
      </rPr>
      <t>' Tab - Table showing annual expected emissions for each category based on the chosen modelled scenario upto 2050.
'</t>
    </r>
    <r>
      <rPr>
        <b/>
        <sz val="11"/>
        <color theme="1"/>
        <rFont val="Calibri"/>
        <family val="2"/>
        <scheme val="minor"/>
      </rPr>
      <t>Emissions Graph</t>
    </r>
    <r>
      <rPr>
        <sz val="11"/>
        <color theme="1"/>
        <rFont val="Calibri"/>
        <family val="2"/>
        <scheme val="minor"/>
      </rPr>
      <t xml:space="preserve">' Tab - Shows the Emissions Projection table in chart form showing the projected carbon emissions for the chosen scenarios upto 2050
</t>
    </r>
    <r>
      <rPr>
        <b/>
        <sz val="11"/>
        <color rgb="FFFF0000"/>
        <rFont val="Calibri"/>
        <family val="2"/>
        <scheme val="minor"/>
      </rPr>
      <t>ACTION:</t>
    </r>
    <r>
      <rPr>
        <sz val="11"/>
        <color theme="1"/>
        <rFont val="Calibri"/>
        <family val="2"/>
        <scheme val="minor"/>
      </rPr>
      <t xml:space="preserve"> </t>
    </r>
    <r>
      <rPr>
        <b/>
        <sz val="11"/>
        <color rgb="FF0070C0"/>
        <rFont val="Calibri"/>
        <family val="2"/>
        <scheme val="minor"/>
      </rPr>
      <t>Double-click on the table and graph below to be directed to the relevant tabs.</t>
    </r>
  </si>
  <si>
    <r>
      <rPr>
        <b/>
        <sz val="11"/>
        <color theme="1"/>
        <rFont val="Calibri"/>
        <family val="2"/>
        <scheme val="minor"/>
      </rPr>
      <t xml:space="preserve">INVESTMENT ANALYSIS
</t>
    </r>
    <r>
      <rPr>
        <sz val="11"/>
        <color theme="1"/>
        <rFont val="Calibri"/>
        <family val="2"/>
        <scheme val="minor"/>
      </rPr>
      <t xml:space="preserve">
</t>
    </r>
    <r>
      <rPr>
        <b/>
        <sz val="11"/>
        <color theme="1"/>
        <rFont val="Calibri"/>
        <family val="2"/>
        <scheme val="minor"/>
      </rPr>
      <t>'Programme Phasing'</t>
    </r>
    <r>
      <rPr>
        <sz val="11"/>
        <color theme="1"/>
        <rFont val="Calibri"/>
        <family val="2"/>
        <scheme val="minor"/>
      </rPr>
      <t xml:space="preserve"> Tab - You can now see the annual expected financial investment/cost for each category based on the chosen modelled scenario upto 2050 the Scopes 1 and 2 Table, and Scope 3 Table separately.
In both Tables, there are columns included for Cost Adjustments (Procurement, Building condition, Operational Impact, and Other) which allow the user to add cost uplifts (in %) in the </t>
    </r>
    <r>
      <rPr>
        <b/>
        <u/>
        <sz val="11"/>
        <color theme="7"/>
        <rFont val="Calibri"/>
        <family val="2"/>
        <scheme val="minor"/>
      </rPr>
      <t>YELLOW</t>
    </r>
    <r>
      <rPr>
        <sz val="11"/>
        <color theme="1"/>
        <rFont val="Calibri"/>
        <family val="2"/>
        <scheme val="minor"/>
      </rPr>
      <t xml:space="preserve"> cells.
Explainers for these adjustments are available at the top right hand corner of the tab. If you select 'Other', please add a description of the adjustment in the 'Comment' added to the cell (when you hover over cell).
</t>
    </r>
    <r>
      <rPr>
        <b/>
        <sz val="11"/>
        <color theme="1"/>
        <rFont val="Calibri"/>
        <family val="2"/>
        <scheme val="minor"/>
      </rPr>
      <t>'Investment Graph'</t>
    </r>
    <r>
      <rPr>
        <sz val="11"/>
        <color theme="1"/>
        <rFont val="Calibri"/>
        <family val="2"/>
        <scheme val="minor"/>
      </rPr>
      <t xml:space="preserve"> Tab - Shows the Programme Phasing table in chart form showing the profile of direct and indirect investment for the chosen scenarios upto 2050
</t>
    </r>
    <r>
      <rPr>
        <b/>
        <sz val="11"/>
        <color rgb="FFFF0000"/>
        <rFont val="Calibri"/>
        <family val="2"/>
        <scheme val="minor"/>
      </rPr>
      <t xml:space="preserve">WORKED EXAMPLE BELOW </t>
    </r>
    <r>
      <rPr>
        <b/>
        <sz val="11"/>
        <color theme="1"/>
        <rFont val="Calibri"/>
        <family val="2"/>
        <scheme val="minor"/>
      </rPr>
      <t xml:space="preserve">- We have input various uplifts (in %) to illustrate the the % increase added to the annual investment required for the scenario selected for that particular category. 
</t>
    </r>
    <r>
      <rPr>
        <b/>
        <sz val="11"/>
        <color rgb="FFFF0000"/>
        <rFont val="Calibri"/>
        <family val="2"/>
        <scheme val="minor"/>
      </rPr>
      <t>ACTION</t>
    </r>
    <r>
      <rPr>
        <b/>
        <sz val="11"/>
        <color theme="1"/>
        <rFont val="Calibri"/>
        <family val="2"/>
        <scheme val="minor"/>
      </rPr>
      <t xml:space="preserve">: Have a go at changing the Cost Adjustment Uplift values (%) and see how the annual investment figures change in the Table and in the Investment Graph tab. 
</t>
    </r>
    <r>
      <rPr>
        <b/>
        <sz val="11"/>
        <color rgb="FF0070C0"/>
        <rFont val="Calibri"/>
        <family val="2"/>
        <scheme val="minor"/>
      </rPr>
      <t>Double-click on the tables and graph below to be directed to the relevant tabs.</t>
    </r>
    <r>
      <rPr>
        <sz val="11"/>
        <color rgb="FF0070C0"/>
        <rFont val="Calibri"/>
        <family val="2"/>
        <scheme val="minor"/>
      </rPr>
      <t xml:space="preserve">
</t>
    </r>
  </si>
  <si>
    <r>
      <t>TOTAL AVERAGE COST TO DECARBONISE (PER tCO</t>
    </r>
    <r>
      <rPr>
        <b/>
        <vertAlign val="subscript"/>
        <sz val="11"/>
        <color theme="1"/>
        <rFont val="Calibri"/>
        <family val="2"/>
        <scheme val="minor"/>
      </rPr>
      <t>2</t>
    </r>
    <r>
      <rPr>
        <b/>
        <sz val="11"/>
        <color theme="1"/>
        <rFont val="Calibri"/>
        <family val="2"/>
        <scheme val="minor"/>
      </rPr>
      <t>e)</t>
    </r>
  </si>
  <si>
    <t>GUIDANCE</t>
  </si>
  <si>
    <t>NET ZERO TARGET SCENARIOS</t>
  </si>
  <si>
    <t>SCOPE 3 OPPORTUNITY TABLE</t>
  </si>
  <si>
    <t>SCOPE 1&amp;2 OPPORTUNITY TABLE</t>
  </si>
  <si>
    <r>
      <rPr>
        <b/>
        <sz val="11"/>
        <color rgb="FF404040"/>
        <rFont val="Calibri"/>
        <family val="2"/>
        <scheme val="minor"/>
      </rPr>
      <t>Step 4: Review results.</t>
    </r>
    <r>
      <rPr>
        <sz val="11"/>
        <color rgb="FF404040"/>
        <rFont val="Calibri"/>
        <family val="2"/>
        <scheme val="minor"/>
      </rPr>
      <t xml:space="preserve"> The analysis shows multiple results, detailed below:</t>
    </r>
  </si>
  <si>
    <r>
      <t xml:space="preserve">The tabs within this tool are colour coded based on the expected audience. Those in </t>
    </r>
    <r>
      <rPr>
        <b/>
        <sz val="11"/>
        <color theme="4"/>
        <rFont val="Calibri"/>
        <family val="2"/>
        <scheme val="minor"/>
      </rPr>
      <t>blue</t>
    </r>
    <r>
      <rPr>
        <sz val="11"/>
        <color rgb="FF404040"/>
        <rFont val="Calibri"/>
        <family val="2"/>
        <scheme val="minor"/>
      </rPr>
      <t xml:space="preserve"> are for guidance on how to use the calculator, those in </t>
    </r>
    <r>
      <rPr>
        <b/>
        <sz val="11"/>
        <color theme="0" tint="-0.34998626667073579"/>
        <rFont val="Calibri"/>
        <family val="2"/>
        <scheme val="minor"/>
      </rPr>
      <t xml:space="preserve">grey </t>
    </r>
    <r>
      <rPr>
        <sz val="11"/>
        <color rgb="FF404040"/>
        <rFont val="Calibri"/>
        <family val="2"/>
        <scheme val="minor"/>
      </rPr>
      <t xml:space="preserve">are relevant to the whole tool, those in </t>
    </r>
    <r>
      <rPr>
        <b/>
        <sz val="11"/>
        <color rgb="FFF59C38"/>
        <rFont val="Calibri"/>
        <family val="2"/>
        <scheme val="minor"/>
      </rPr>
      <t>orange</t>
    </r>
    <r>
      <rPr>
        <sz val="11"/>
        <color rgb="FF404040"/>
        <rFont val="Calibri"/>
        <family val="2"/>
        <scheme val="minor"/>
      </rPr>
      <t xml:space="preserve"> are for financially focused users, and those in </t>
    </r>
    <r>
      <rPr>
        <b/>
        <sz val="11"/>
        <color rgb="FF00B050"/>
        <rFont val="Calibri"/>
        <family val="2"/>
        <scheme val="minor"/>
      </rPr>
      <t>green</t>
    </r>
    <r>
      <rPr>
        <sz val="11"/>
        <color rgb="FF404040"/>
        <rFont val="Calibri"/>
        <family val="2"/>
        <scheme val="minor"/>
      </rPr>
      <t xml:space="preserve"> are for sustainability focussed users. </t>
    </r>
  </si>
  <si>
    <r>
      <t xml:space="preserve">Step 3: Tailor Investment Programme for your institution (if required). </t>
    </r>
    <r>
      <rPr>
        <sz val="11"/>
        <color rgb="FF404040"/>
        <rFont val="Calibri"/>
        <family val="2"/>
        <scheme val="minor"/>
      </rPr>
      <t xml:space="preserve">On the 'Programme Phasing' Tab, specific uplift mark-ups (%) can be added to tailor the calculations to reflect the nuances of your institution, e.g. Building Conditions, Procurement Costs, Operational Costs and any Other factors that may affect your institution. An explanation of the different options available is given in the Guidance section at the top of the tab.  </t>
    </r>
  </si>
  <si>
    <t>This calculator has been developed to allow users to implement the recommendations contained in the report 'The Cost of Net Zero'</t>
  </si>
  <si>
    <t>Whilst institutions are developing their carbon targets and plans to reach net-zero there is very little guidance on how much carbon mitigation and reduction activities will actually cost. The Report and this calculator will provide universities and colleges with the information they need to decide which actions to take, estimate the costs and benefits and develop a costings plan to turn net-zero plans into reality.</t>
  </si>
  <si>
    <r>
      <rPr>
        <b/>
        <sz val="11"/>
        <color rgb="FF404040"/>
        <rFont val="Calibri"/>
        <family val="2"/>
        <scheme val="minor"/>
      </rPr>
      <t>Step 1: Enter your footprint.</t>
    </r>
    <r>
      <rPr>
        <sz val="11"/>
        <color rgb="FF404040"/>
        <rFont val="Calibri"/>
        <family val="2"/>
        <scheme val="minor"/>
      </rPr>
      <t xml:space="preserve"> Your footprint needs to be entered onto the 'High Level' tab, into the yellow cells aligned to the Standardised Carbon Emissions Reporting Framework. Details of how to account for your emissions in this manner can be found here:  </t>
    </r>
    <r>
      <rPr>
        <b/>
        <u/>
        <sz val="11"/>
        <color rgb="FF0070C0"/>
        <rFont val="Calibri"/>
        <family val="2"/>
        <scheme val="minor"/>
      </rPr>
      <t>https://www.eauc.org.uk/scef</t>
    </r>
  </si>
  <si>
    <t>This will set institutions up with the  information needed to plan finance and implement decarbonisation actions to achieve its Net Zero ambitions.</t>
  </si>
  <si>
    <r>
      <t>a.</t>
    </r>
    <r>
      <rPr>
        <sz val="11"/>
        <color rgb="FF404040"/>
        <rFont val="Times New Roman"/>
        <family val="1"/>
      </rPr>
      <t xml:space="preserve">      </t>
    </r>
    <r>
      <rPr>
        <b/>
        <sz val="11"/>
        <color rgb="FF404040"/>
        <rFont val="Calibri"/>
        <family val="2"/>
        <scheme val="minor"/>
      </rPr>
      <t>Conduct high level analysis</t>
    </r>
    <r>
      <rPr>
        <sz val="11"/>
        <color rgb="FF404040"/>
        <rFont val="Calibri"/>
        <family val="2"/>
        <scheme val="minor"/>
      </rPr>
      <t xml:space="preserve"> - Enter your carbon footprint aligned to the Standardised Carbon Emissions Framework (SCEF) and produce a high-level estimated cost of decarbonisation, which can be adjusted based on which emissions reduction measures you have already completed and any cost adjustments to tailor the cost to reflect your institution's particular circumstances.</t>
    </r>
  </si>
  <si>
    <r>
      <t>b.</t>
    </r>
    <r>
      <rPr>
        <sz val="11"/>
        <color rgb="FF404040"/>
        <rFont val="Times New Roman"/>
        <family val="1"/>
      </rPr>
      <t xml:space="preserve">      </t>
    </r>
    <r>
      <rPr>
        <b/>
        <sz val="11"/>
        <color rgb="FF404040"/>
        <rFont val="Calibri"/>
        <family val="2"/>
        <scheme val="minor"/>
      </rPr>
      <t>Conduct planning</t>
    </r>
    <r>
      <rPr>
        <sz val="11"/>
        <color rgb="FF404040"/>
        <rFont val="Calibri"/>
        <family val="2"/>
        <scheme val="minor"/>
      </rPr>
      <t xml:space="preserve"> - Select potential emissions reduction measures from a database of opportunities to create a project list and better understand the cost range and payback of implementing those measures.</t>
    </r>
  </si>
  <si>
    <t>Users are advised to read 'Guidance' tab and familiarise themselves with the 'Detailed Step by Step Process' tab in this document and also the separate 'Worked Example - HE' document for HE users and 'Worked Example - FE' document for FE users that accompanies this calculator. The 'Worked Example' documents are identical to this calculator, but use an example HE and FE institution's carbon footprint to show what the final results could look like for a HE or FE institution respectively.</t>
  </si>
  <si>
    <r>
      <rPr>
        <b/>
        <sz val="14"/>
        <color theme="1"/>
        <rFont val="Calibri"/>
        <family val="2"/>
        <scheme val="minor"/>
      </rPr>
      <t>GUIDANCE</t>
    </r>
    <r>
      <rPr>
        <sz val="11"/>
        <color theme="1"/>
        <rFont val="Calibri"/>
        <family val="2"/>
        <scheme val="minor"/>
      </rPr>
      <t xml:space="preserve">
This table provides you a summary list of opportunities you can review within your organisation to decarbonise. This list is not intended to provide all of the detail what each of these measures involve as this can mean very different things from institution to institution, but is aimed at giving users a focus for how implementing a measure could look for your institution. If further clarity is required for what each measure entail, it would be advisable to speak to someone with knowledge and experience in the Sustainability sector. Each measure has a summary of the availability of supply, the timeframe it is likely to be viable to consider starting implementation, the cost range and payback range of a typical investment in a project of that type. </t>
    </r>
    <r>
      <rPr>
        <b/>
        <sz val="11"/>
        <color theme="1"/>
        <rFont val="Calibri"/>
        <family val="2"/>
        <scheme val="minor"/>
      </rPr>
      <t xml:space="preserve">It is important to note that the Cost Ranges used are best estimates and can vary for institutions due to a wide range of factors. It can be changed according to the users best knowledge. </t>
    </r>
    <r>
      <rPr>
        <sz val="11"/>
        <color theme="1"/>
        <rFont val="Calibri"/>
        <family val="2"/>
        <scheme val="minor"/>
      </rPr>
      <t>The list can be filtered by the categories of the GHG Protocol. The columns on the far right (in Yellow) has a dropdown menu that allows you mark up whether a particular measure is useful for your institution or not, and even if it has been already implemented, or under review. 
If you have chosen to have renewable electricity supply and are accounting for your emissions targets on a Market-based approach (as per the GHG Protocol Scope 2 guidance), or have extensive onsite generation, then you will find the opportunities outlined below in the Purchased Electricity list are less beneficial in decarbonising your organisation as they will either not contribute to decarbonisation, or will have a smaller impact. They have been included in the list because this tool models carbon emissions on a Location-based approach (as per the GHG Protocol Scope 2 guidance) and under that approach, there is still direct carbon benefit in reducing your Purchased Electricity emissions. It should be noted that taking action in this area is likely to always be beneficial as energy savings can contribute significant financial savings to the institution.</t>
    </r>
  </si>
  <si>
    <t>Approach taken for calculating decarbonisation costs</t>
  </si>
  <si>
    <r>
      <t>Users are requested to read the accompanying report, '</t>
    </r>
    <r>
      <rPr>
        <b/>
        <sz val="11"/>
        <color theme="1"/>
        <rFont val="Calibri"/>
        <family val="2"/>
        <scheme val="minor"/>
      </rPr>
      <t>The Cost of Net Zero</t>
    </r>
    <r>
      <rPr>
        <sz val="11"/>
        <color theme="1"/>
        <rFont val="Calibri"/>
        <family val="2"/>
        <scheme val="minor"/>
      </rPr>
      <t>' for the HE / FE Sector, to get a more detailed understanding of the overall methodology undertaken for this project.</t>
    </r>
  </si>
  <si>
    <t>Click here for further information on and to access the 6th Carbon Budget</t>
  </si>
  <si>
    <t>It is important to note that the costs given in the investment tabs relate to additional expenditure associated with reaching Net Zero. For example, if the solution would be something typically done as a marginal improvement on top of existing expenditure, the investment figure provided would only show the marginal improvement cost, not the whole expenditure. If you would typically retrofit as a solution to reaching Net Zero, the investment cost provided will be the whole cost for this solution</t>
  </si>
  <si>
    <t>In order to calculate both the cost and benefit figures that feed into this calculator, the underlying research used emissions projection from the Future Energy Scenarios published by National Grid and the 6th Carbon Budget published by the Committee on Climate Change. Both of these sources have  been used for an extensive list of carbon reduction measures. Where it has not been possible to identify a cost and benefit figure, Energise has prepared a 'business case' (using the RETScreen Energy Management software) and accordingly modelled the figures required for investment. The cost per tonne of investment is based on the median payback related to a specific decarbonisation area.</t>
  </si>
  <si>
    <t>Click here for further information the Future Energy Scenarios (FES)</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</si>
  <si>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allows you to identify how much of each programme will be delivered in each year. You can either select a target date for reaching Net Zero (100% decarbonisation) using the dropdown below or enter your own bespoke reduction pathway. 
The percentage reduction figures presented for the different target dates are based on emissions projections from the Future Energy Scenarios from National Grid and the 6th Carbon Budget from the Committee on Climate Change. Please note that there may be instances where a specific Net Zero target date is selected but emissions do not reach 100% by that year for all SCEF categories. You can find further detail of the scenarios detailed in the grey tabs at the back of the workbook.
</t>
    </r>
    <r>
      <rPr>
        <b/>
        <sz val="11"/>
        <color theme="1"/>
        <rFont val="Calibri"/>
        <family val="2"/>
        <scheme val="minor"/>
      </rPr>
      <t>BESPOKE EMISSIONS REDUCTION TRAJECTORIES/BESPOKE NET ZERO TARGET</t>
    </r>
    <r>
      <rPr>
        <sz val="11"/>
        <color theme="1"/>
        <rFont val="Calibri"/>
        <family val="2"/>
        <scheme val="minor"/>
      </rPr>
      <t>: If you would like to add your own bespoke emissions reduction trajectory you can do this using the 'Bespoke Scenario Table' below. Enter the total expected reduction of emissions in percentage terms, aligned to the SCEF categories. For example, if you have set a target to remove natural gas boilers from your estate by a 2030, you would expect to see this line item reaching 100% by 2030. Further explanation can be found below.</t>
    </r>
  </si>
  <si>
    <t>BESPOKE NET ZERO TARGET TABLE (for use when the "Bespoke" scenario has been chosen for Scope 1 and 2 and / or Scope 3. Please leave blank otherwise)</t>
  </si>
  <si>
    <t>Financed emissions outside scope of this project</t>
  </si>
  <si>
    <t>Indirect = the cost and benefit are indirectly paid for (i.e. part of a wider procurement contract/the return on investment would be received by a third party and then passed on at their discretion commercially)</t>
  </si>
  <si>
    <t>External cost = cost associated with carbon footprint where the institution is not expected absorb the cost of decarbonisation (either directly or indirectly) - e.g. students pay for it</t>
  </si>
  <si>
    <r>
      <t>Residual emissions (tCO</t>
    </r>
    <r>
      <rPr>
        <b/>
        <vertAlign val="subscript"/>
        <sz val="11"/>
        <color theme="1"/>
        <rFont val="Calibri"/>
        <family val="2"/>
        <scheme val="minor"/>
      </rPr>
      <t>2</t>
    </r>
    <r>
      <rPr>
        <b/>
        <sz val="11"/>
        <color theme="1"/>
        <rFont val="Calibri"/>
        <family val="2"/>
        <scheme val="minor"/>
      </rPr>
      <t xml:space="preserve">e) 
</t>
    </r>
    <r>
      <rPr>
        <i/>
        <sz val="11"/>
        <color rgb="FFFF0000"/>
        <rFont val="Calibri"/>
        <family val="2"/>
        <scheme val="minor"/>
      </rPr>
      <t>(Will require offsetting to reach Net Zero)</t>
    </r>
  </si>
  <si>
    <t>Residual emissions will require offsetting to reach Net Zero</t>
  </si>
  <si>
    <t>Offsetting</t>
  </si>
  <si>
    <t>It is important to note that there are likely to be residual emissions projected to remain in 2050. This calculator does not include the cost of offsetting. These emissions will need to be offset through a credible offsetting provider.</t>
  </si>
  <si>
    <t xml:space="preserve">See EAUC's Carbon Coalition Principles on Offsetting for more information. </t>
  </si>
  <si>
    <t xml:space="preserve"> https://uwoqr0v42gx.typeform.com/to/deheZ93d</t>
  </si>
  <si>
    <t>We’d like to hear your feedback on the calculator, via a short set of questions. Please submit your feedback here:</t>
  </si>
  <si>
    <t>Please select a target date for reaching Net Zero for Scopes 1 and 2 emissions categories below:</t>
  </si>
  <si>
    <t>Please select a target date for reaching Net Zero for Scope 3 emissions categories below:</t>
  </si>
  <si>
    <r>
      <t xml:space="preserve">To complete this table, you will need to enter the total expected reduction of emissions in percentage terms in each year. The values should be cumulative. So if in 2023 you have completed 10% of a programme, and by 2024, 20% is complete, then the values should be entered as 10% and 20% into those years respectively for the relevant category of the SCEF.
</t>
    </r>
    <r>
      <rPr>
        <b/>
        <sz val="11"/>
        <color theme="1"/>
        <rFont val="Calibri"/>
        <family val="2"/>
        <scheme val="minor"/>
      </rPr>
      <t>Once you've done this, make sure you've selected 'Bespoke' in the Net Zero Target Year date fields above.</t>
    </r>
  </si>
  <si>
    <t>Square meterage of estate</t>
  </si>
  <si>
    <t>Cost per sq.m (in £)</t>
  </si>
  <si>
    <r>
      <t>On the '</t>
    </r>
    <r>
      <rPr>
        <b/>
        <sz val="11"/>
        <rFont val="Calibri"/>
        <family val="2"/>
        <scheme val="minor"/>
      </rPr>
      <t>Net Zero Scenario Target Year</t>
    </r>
    <r>
      <rPr>
        <sz val="11"/>
        <rFont val="Calibri"/>
        <family val="2"/>
        <scheme val="minor"/>
      </rPr>
      <t xml:space="preserve">' tab - You can select from a number of scenarios in the drop-down menu in the </t>
    </r>
    <r>
      <rPr>
        <b/>
        <u/>
        <sz val="11"/>
        <color theme="7"/>
        <rFont val="Calibri"/>
        <family val="2"/>
        <scheme val="minor"/>
      </rPr>
      <t>YELLOW</t>
    </r>
    <r>
      <rPr>
        <b/>
        <sz val="11"/>
        <rFont val="Calibri"/>
        <family val="2"/>
        <scheme val="minor"/>
      </rPr>
      <t xml:space="preserve"> </t>
    </r>
    <r>
      <rPr>
        <sz val="11"/>
        <rFont val="Calibri"/>
        <family val="2"/>
        <scheme val="minor"/>
      </rPr>
      <t>cells (</t>
    </r>
    <r>
      <rPr>
        <b/>
        <sz val="11"/>
        <rFont val="Calibri"/>
        <family val="2"/>
        <scheme val="minor"/>
      </rPr>
      <t>BAU, 2030, 2035, 2040, 2045, 2050</t>
    </r>
    <r>
      <rPr>
        <sz val="11"/>
        <rFont val="Calibri"/>
        <family val="2"/>
        <scheme val="minor"/>
      </rPr>
      <t xml:space="preserve">) for Scope 1 and 2 emissions and Scope 3 emissions separately. This will provide you a scenario model for the target year you select and the table will show you the percentage (%) reductions required each year. 
Alternatively, you can scroll down and choose a </t>
    </r>
    <r>
      <rPr>
        <b/>
        <sz val="11"/>
        <rFont val="Calibri"/>
        <family val="2"/>
        <scheme val="minor"/>
      </rPr>
      <t>Bespoke</t>
    </r>
    <r>
      <rPr>
        <sz val="11"/>
        <rFont val="Calibri"/>
        <family val="2"/>
        <scheme val="minor"/>
      </rPr>
      <t xml:space="preserve"> approach where you can define your own pace. 
</t>
    </r>
    <r>
      <rPr>
        <b/>
        <sz val="11"/>
        <color rgb="FFFF0000"/>
        <rFont val="Calibri"/>
        <family val="2"/>
        <scheme val="minor"/>
      </rPr>
      <t>WORKED EXAMPLE BELOW -</t>
    </r>
    <r>
      <rPr>
        <b/>
        <sz val="11"/>
        <rFont val="Calibri"/>
        <family val="2"/>
        <scheme val="minor"/>
      </rPr>
      <t xml:space="preserve"> We have selected '2040' as a Net Zero Target Year for all Scope 1 and 2 emission categories and '2050' as a Net Zero Target Year for all Scope 3 emissions categories.
</t>
    </r>
    <r>
      <rPr>
        <b/>
        <sz val="11"/>
        <color rgb="FFFF0000"/>
        <rFont val="Calibri"/>
        <family val="2"/>
        <scheme val="minor"/>
      </rPr>
      <t>ACTION:</t>
    </r>
    <r>
      <rPr>
        <b/>
        <sz val="11"/>
        <rFont val="Calibri"/>
        <family val="2"/>
        <scheme val="minor"/>
      </rPr>
      <t xml:space="preserve"> Have a go at changing the Net Zero Target Year and see how the annual emission reduction (%) changes. </t>
    </r>
    <r>
      <rPr>
        <sz val="11"/>
        <rFont val="Calibri"/>
        <family val="2"/>
        <scheme val="minor"/>
      </rPr>
      <t xml:space="preserve">
</t>
    </r>
    <r>
      <rPr>
        <b/>
        <sz val="11"/>
        <color rgb="FF0070C0"/>
        <rFont val="Calibri"/>
        <family val="2"/>
        <scheme val="minor"/>
      </rPr>
      <t>Double-click on the tables below to be directed to the relevant tabs and sections.</t>
    </r>
  </si>
  <si>
    <t>OR</t>
  </si>
  <si>
    <r>
      <t>Once you have calculated your footprint, the emissions needs to be entered onto the '</t>
    </r>
    <r>
      <rPr>
        <b/>
        <sz val="11"/>
        <color theme="1"/>
        <rFont val="Calibri"/>
        <family val="2"/>
        <scheme val="minor"/>
      </rPr>
      <t>High Level</t>
    </r>
    <r>
      <rPr>
        <sz val="11"/>
        <color theme="1"/>
        <rFont val="Calibri"/>
        <family val="2"/>
        <scheme val="minor"/>
      </rPr>
      <t xml:space="preserve">' tab, into the </t>
    </r>
    <r>
      <rPr>
        <b/>
        <u/>
        <sz val="11"/>
        <color theme="7"/>
        <rFont val="Calibri"/>
        <family val="2"/>
        <scheme val="minor"/>
      </rPr>
      <t>YELLOW</t>
    </r>
    <r>
      <rPr>
        <b/>
        <sz val="11"/>
        <color theme="7"/>
        <rFont val="Calibri"/>
        <family val="2"/>
        <scheme val="minor"/>
      </rPr>
      <t xml:space="preserve"> </t>
    </r>
    <r>
      <rPr>
        <sz val="11"/>
        <color theme="1"/>
        <rFont val="Calibri"/>
        <family val="2"/>
        <scheme val="minor"/>
      </rPr>
      <t xml:space="preserve">cells aligned to the Standardised Carbon Emissions Reporting Framework. 
</t>
    </r>
    <r>
      <rPr>
        <b/>
        <sz val="11"/>
        <color theme="1"/>
        <rFont val="Calibri"/>
        <family val="2"/>
        <scheme val="minor"/>
      </rPr>
      <t xml:space="preserve">Square Meterage of Estate: </t>
    </r>
    <r>
      <rPr>
        <sz val="11"/>
        <color theme="1"/>
        <rFont val="Calibri"/>
        <family val="2"/>
        <scheme val="minor"/>
      </rPr>
      <t xml:space="preserve">Add square meterage of estate
</t>
    </r>
    <r>
      <rPr>
        <b/>
        <sz val="11"/>
        <color theme="1"/>
        <rFont val="Calibri"/>
        <family val="2"/>
        <scheme val="minor"/>
      </rPr>
      <t>Carbon footprint (tCO2e) Column:</t>
    </r>
    <r>
      <rPr>
        <sz val="11"/>
        <color theme="1"/>
        <rFont val="Calibri"/>
        <family val="2"/>
        <scheme val="minor"/>
      </rPr>
      <t xml:space="preserve"> Add Carbon Footprint
</t>
    </r>
    <r>
      <rPr>
        <b/>
        <sz val="11"/>
        <color theme="1"/>
        <rFont val="Calibri"/>
        <family val="2"/>
        <scheme val="minor"/>
      </rPr>
      <t xml:space="preserve">Cost Route Column: </t>
    </r>
    <r>
      <rPr>
        <sz val="11"/>
        <color theme="1"/>
        <rFont val="Calibri"/>
        <family val="2"/>
        <scheme val="minor"/>
      </rPr>
      <t xml:space="preserve">Please select whether the emissions are </t>
    </r>
    <r>
      <rPr>
        <b/>
        <i/>
        <sz val="11"/>
        <color theme="1"/>
        <rFont val="Calibri"/>
        <family val="2"/>
        <scheme val="minor"/>
      </rPr>
      <t>Direct</t>
    </r>
    <r>
      <rPr>
        <i/>
        <sz val="11"/>
        <color theme="1"/>
        <rFont val="Calibri"/>
        <family val="2"/>
        <scheme val="minor"/>
      </rPr>
      <t xml:space="preserve"> </t>
    </r>
    <r>
      <rPr>
        <sz val="11"/>
        <color theme="1"/>
        <rFont val="Calibri"/>
        <family val="2"/>
        <scheme val="minor"/>
      </rPr>
      <t xml:space="preserve">or </t>
    </r>
    <r>
      <rPr>
        <b/>
        <i/>
        <sz val="11"/>
        <color theme="1"/>
        <rFont val="Calibri"/>
        <family val="2"/>
        <scheme val="minor"/>
      </rPr>
      <t>Indirect or External Cost</t>
    </r>
    <r>
      <rPr>
        <sz val="11"/>
        <color theme="1"/>
        <rFont val="Calibri"/>
        <family val="2"/>
        <scheme val="minor"/>
      </rPr>
      <t xml:space="preserve">
</t>
    </r>
    <r>
      <rPr>
        <b/>
        <sz val="11"/>
        <color theme="1"/>
        <rFont val="Calibri"/>
        <family val="2"/>
        <scheme val="minor"/>
      </rPr>
      <t xml:space="preserve">% Programme Implemented Column: </t>
    </r>
    <r>
      <rPr>
        <sz val="11"/>
        <color theme="1"/>
        <rFont val="Calibri"/>
        <family val="2"/>
        <scheme val="minor"/>
      </rPr>
      <t xml:space="preserve">If any of the emissions categories have already started a reduction programme, please add Percentage (%) of programme implemented.
</t>
    </r>
    <r>
      <rPr>
        <i/>
        <sz val="11"/>
        <color theme="1"/>
        <rFont val="Calibri"/>
        <family val="2"/>
        <scheme val="minor"/>
      </rPr>
      <t xml:space="preserve">
</t>
    </r>
    <r>
      <rPr>
        <sz val="11"/>
        <color theme="1"/>
        <rFont val="Calibri"/>
        <family val="2"/>
        <scheme val="minor"/>
      </rPr>
      <t>This will then give you the cost figures for '</t>
    </r>
    <r>
      <rPr>
        <b/>
        <i/>
        <sz val="11"/>
        <color theme="1"/>
        <rFont val="Calibri"/>
        <family val="2"/>
        <scheme val="minor"/>
      </rPr>
      <t>Estimated Direct Costs</t>
    </r>
    <r>
      <rPr>
        <sz val="11"/>
        <color theme="1"/>
        <rFont val="Calibri"/>
        <family val="2"/>
        <scheme val="minor"/>
      </rPr>
      <t>', '</t>
    </r>
    <r>
      <rPr>
        <b/>
        <i/>
        <sz val="11"/>
        <color theme="1"/>
        <rFont val="Calibri"/>
        <family val="2"/>
        <scheme val="minor"/>
      </rPr>
      <t>Estimated Indirect Costs</t>
    </r>
    <r>
      <rPr>
        <sz val="11"/>
        <color theme="1"/>
        <rFont val="Calibri"/>
        <family val="2"/>
        <scheme val="minor"/>
      </rPr>
      <t>', '</t>
    </r>
    <r>
      <rPr>
        <b/>
        <i/>
        <sz val="11"/>
        <color theme="1"/>
        <rFont val="Calibri"/>
        <family val="2"/>
        <scheme val="minor"/>
      </rPr>
      <t>Estimated External Costs</t>
    </r>
    <r>
      <rPr>
        <sz val="11"/>
        <color theme="1"/>
        <rFont val="Calibri"/>
        <family val="2"/>
        <scheme val="minor"/>
      </rPr>
      <t xml:space="preserve">', and </t>
    </r>
    <r>
      <rPr>
        <b/>
        <sz val="11"/>
        <color theme="1"/>
        <rFont val="Calibri"/>
        <family val="2"/>
        <scheme val="minor"/>
      </rPr>
      <t>'Cost per sq.m'</t>
    </r>
    <r>
      <rPr>
        <sz val="11"/>
        <color theme="1"/>
        <rFont val="Calibri"/>
        <family val="2"/>
        <scheme val="minor"/>
      </rPr>
      <t xml:space="preserve">
</t>
    </r>
    <r>
      <rPr>
        <b/>
        <sz val="11"/>
        <color rgb="FFFF0000"/>
        <rFont val="Calibri"/>
        <family val="2"/>
        <scheme val="minor"/>
      </rPr>
      <t xml:space="preserve">WORKED EXAMPLE BELOW - </t>
    </r>
    <r>
      <rPr>
        <b/>
        <sz val="11"/>
        <rFont val="Calibri"/>
        <family val="2"/>
        <scheme val="minor"/>
      </rPr>
      <t xml:space="preserve">We have input the Carbon Footprint Data from the Table above, selected the appropriate Cost Route, and entered how much of the programme has been implemented (%). 
</t>
    </r>
    <r>
      <rPr>
        <b/>
        <sz val="11"/>
        <color rgb="FFFF0000"/>
        <rFont val="Calibri"/>
        <family val="2"/>
        <scheme val="minor"/>
      </rPr>
      <t>ACTION:</t>
    </r>
    <r>
      <rPr>
        <b/>
        <sz val="11"/>
        <rFont val="Calibri"/>
        <family val="2"/>
        <scheme val="minor"/>
      </rPr>
      <t xml:space="preserve"> Have a go at changing the values in the column, and see how the carbon and investment figures change.</t>
    </r>
    <r>
      <rPr>
        <sz val="11"/>
        <color theme="1"/>
        <rFont val="Calibri"/>
        <family val="2"/>
        <scheme val="minor"/>
      </rPr>
      <t xml:space="preserve">
</t>
    </r>
    <r>
      <rPr>
        <b/>
        <sz val="11"/>
        <color rgb="FF0070C0"/>
        <rFont val="Calibri"/>
        <family val="2"/>
        <scheme val="minor"/>
      </rPr>
      <t>Double-click on the tables below to be directed to the relevant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</si>
</sst>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3" formatCode="_-* #,##0.00_-;\-* #,##0.00_-;_-* &quot;-&quot;??_-;_-@_-"/>
    <numFmt numFmtId="164" formatCode="0.0%"/>
    <numFmt numFmtId="165" formatCode="_-[$£-809]* #,##0_-;\-[$£-809]* #,##0_-;_-[$£-809]* &quot;-&quot;??_-;_-@_-"/>
    <numFmt numFmtId="166" formatCode="_-* #,##0_-;\-* #,##0_-;_-* &quot;-&quot;??_-;_-@_-"/>
    <numFmt numFmtId="167" formatCode="_-* #,##0.0_-;\-* #,##0.0_-;_-* &quot;-&quot;??_-;_-@_-"/>
    <numFmt numFmtId="168" formatCode="0.0"/>
    <numFmt numFmtId="169" formatCode="_-&quot;£&quot;* #,##0_-;\-&quot;£&quot;* #,##0_-;_-&quot;£&quot;* &quot;-&quot;??_-;_-@_-"/>
    <numFmt numFmtId="170" formatCode="_-[$£-809]* #,##0.0_-;\-[$£-809]* #,##0.0_-;_-[$£-809]* &quot;-&quot;??_-;_-@_-"/>
  </numFmts>
  <fonts count="43" x14ac:knownFonts="1">
    <font>
      <sz val="11"/>
      <color theme="1"/>
      <name val="Calibri"/>
      <family val="2"/>
      <scheme val="minor"/>
    </font>
    <font>
      <b/>
      <sz val="50"/>
      <color rgb="FFF59C38"/>
      <name val="Calibri"/>
      <family val="2"/>
      <scheme val="minor"/>
    </font>
    <font>
      <sz val="28"/>
      <color theme="1"/>
      <name val="Calibri"/>
      <family val="2"/>
      <scheme val="minor"/>
    </font>
    <font>
      <b/>
      <sz val="50"/>
      <color theme="5"/>
      <name val="Roboto"/>
    </font>
    <font>
      <sz val="11"/>
      <color rgb="FF000000"/>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1"/>
      <color rgb="FF000000"/>
      <name val="Calibri"/>
      <family val="2"/>
      <scheme val="minor"/>
    </font>
    <font>
      <sz val="11"/>
      <color theme="0" tint="-4.9989318521683403E-2"/>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sz val="11"/>
      <color rgb="FF404040"/>
      <name val="Calibri"/>
      <family val="2"/>
      <scheme val="minor"/>
    </font>
    <font>
      <sz val="11"/>
      <color theme="1"/>
      <name val="Symbol"/>
      <family val="1"/>
      <charset val="2"/>
    </font>
    <font>
      <sz val="11"/>
      <color theme="1"/>
      <name val="Times New Roman"/>
      <family val="1"/>
    </font>
    <font>
      <sz val="11"/>
      <color rgb="FF404040"/>
      <name val="Times New Roman"/>
      <family val="1"/>
    </font>
    <font>
      <b/>
      <sz val="11"/>
      <color rgb="FF404040"/>
      <name val="Calibri"/>
      <family val="2"/>
      <scheme val="minor"/>
    </font>
    <font>
      <b/>
      <sz val="11"/>
      <color theme="0" tint="-0.34998626667073579"/>
      <name val="Calibri"/>
      <family val="2"/>
      <scheme val="minor"/>
    </font>
    <font>
      <i/>
      <sz val="11"/>
      <color theme="1"/>
      <name val="Calibri"/>
      <family val="2"/>
      <scheme val="minor"/>
    </font>
    <font>
      <sz val="9"/>
      <color indexed="81"/>
      <name val="Tahoma"/>
      <family val="2"/>
    </font>
    <font>
      <b/>
      <sz val="9"/>
      <color indexed="81"/>
      <name val="Tahoma"/>
      <family val="2"/>
    </font>
    <font>
      <b/>
      <vertAlign val="subscript"/>
      <sz val="11"/>
      <color theme="1"/>
      <name val="Calibri"/>
      <family val="2"/>
      <scheme val="minor"/>
    </font>
    <font>
      <b/>
      <sz val="11"/>
      <color rgb="FFF59C38"/>
      <name val="Calibri"/>
      <family val="2"/>
      <scheme val="minor"/>
    </font>
    <font>
      <b/>
      <sz val="11"/>
      <color rgb="FF00B050"/>
      <name val="Calibri"/>
      <family val="2"/>
      <scheme val="minor"/>
    </font>
    <font>
      <vertAlign val="subscript"/>
      <sz val="11"/>
      <color theme="1"/>
      <name val="Calibri"/>
      <family val="2"/>
      <scheme val="minor"/>
    </font>
    <font>
      <u/>
      <sz val="11"/>
      <color rgb="FF0070C0"/>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6"/>
      <color theme="1"/>
      <name val="Calibri"/>
      <family val="2"/>
      <scheme val="minor"/>
    </font>
    <font>
      <b/>
      <sz val="11"/>
      <color theme="7"/>
      <name val="Calibri"/>
      <family val="2"/>
      <scheme val="minor"/>
    </font>
    <font>
      <b/>
      <u/>
      <sz val="11"/>
      <color theme="7"/>
      <name val="Calibri"/>
      <family val="2"/>
      <scheme val="minor"/>
    </font>
    <font>
      <b/>
      <i/>
      <vertAlign val="subscript"/>
      <sz val="11"/>
      <color theme="1"/>
      <name val="Calibri"/>
      <family val="2"/>
      <scheme val="minor"/>
    </font>
    <font>
      <i/>
      <sz val="18"/>
      <color rgb="FFFF0000"/>
      <name val="Calibri"/>
      <family val="2"/>
      <scheme val="minor"/>
    </font>
    <font>
      <b/>
      <sz val="11"/>
      <color rgb="FF0070C0"/>
      <name val="Calibri"/>
      <family val="2"/>
      <scheme val="minor"/>
    </font>
    <font>
      <sz val="11"/>
      <color rgb="FF0070C0"/>
      <name val="Calibri"/>
      <family val="2"/>
      <scheme val="minor"/>
    </font>
    <font>
      <b/>
      <sz val="11"/>
      <color theme="4"/>
      <name val="Calibri"/>
      <family val="2"/>
      <scheme val="minor"/>
    </font>
    <font>
      <b/>
      <u/>
      <sz val="11"/>
      <color rgb="FF0070C0"/>
      <name val="Calibri"/>
      <family val="2"/>
      <scheme val="minor"/>
    </font>
    <font>
      <i/>
      <sz val="11"/>
      <color rgb="FFFF0000"/>
      <name val="Calibri"/>
      <family val="2"/>
      <scheme val="minor"/>
    </font>
    <font>
      <b/>
      <sz val="11"/>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5" tint="0.79998168889431442"/>
        <bgColor indexed="64"/>
      </patternFill>
    </fill>
    <fill>
      <patternFill patternType="solid">
        <fgColor rgb="FFF59C38"/>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auto="1"/>
      </right>
      <top/>
      <bottom/>
      <diagonal/>
    </border>
    <border>
      <left style="thick">
        <color auto="1"/>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auto="1"/>
      </left>
      <right/>
      <top/>
      <bottom style="medium">
        <color indexed="64"/>
      </bottom>
      <diagonal/>
    </border>
  </borders>
  <cellStyleXfs count="5">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222">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Alignment="1">
      <alignment wrapText="1"/>
    </xf>
    <xf numFmtId="0" fontId="1" fillId="2" borderId="0" xfId="0" applyFont="1" applyFill="1"/>
    <xf numFmtId="0" fontId="3" fillId="2" borderId="0" xfId="0" applyFont="1" applyFill="1"/>
    <xf numFmtId="0" fontId="0" fillId="5" borderId="1" xfId="0" applyFill="1" applyBorder="1"/>
    <xf numFmtId="0" fontId="6" fillId="4" borderId="1" xfId="0" applyFont="1" applyFill="1" applyBorder="1"/>
    <xf numFmtId="0" fontId="0" fillId="0" borderId="1" xfId="0" applyBorder="1"/>
    <xf numFmtId="0" fontId="4" fillId="3" borderId="1" xfId="0" applyFont="1" applyFill="1" applyBorder="1" applyAlignment="1">
      <alignment vertical="center" wrapText="1"/>
    </xf>
    <xf numFmtId="0" fontId="4" fillId="3" borderId="1" xfId="0" applyFont="1" applyFill="1" applyBorder="1" applyAlignment="1">
      <alignment wrapText="1"/>
    </xf>
    <xf numFmtId="0" fontId="9" fillId="7" borderId="1" xfId="0" applyFont="1" applyFill="1" applyBorder="1" applyAlignment="1">
      <alignment vertical="center" wrapText="1"/>
    </xf>
    <xf numFmtId="0" fontId="6" fillId="3" borderId="1" xfId="0" applyFont="1" applyFill="1" applyBorder="1"/>
    <xf numFmtId="0" fontId="0" fillId="9" borderId="10" xfId="0" applyFill="1" applyBorder="1"/>
    <xf numFmtId="0" fontId="8" fillId="9" borderId="10" xfId="0" applyFont="1" applyFill="1" applyBorder="1"/>
    <xf numFmtId="0" fontId="0" fillId="2" borderId="0" xfId="0" applyFill="1" applyAlignment="1">
      <alignment horizontal="left" vertical="center" wrapText="1"/>
    </xf>
    <xf numFmtId="0" fontId="10" fillId="2" borderId="0" xfId="0" applyFont="1" applyFill="1"/>
    <xf numFmtId="0" fontId="0" fillId="2" borderId="1" xfId="0" applyFill="1" applyBorder="1"/>
    <xf numFmtId="43" fontId="0" fillId="2" borderId="1" xfId="1" applyFont="1" applyFill="1" applyBorder="1"/>
    <xf numFmtId="0" fontId="6" fillId="2" borderId="0" xfId="0" applyFont="1" applyFill="1"/>
    <xf numFmtId="43" fontId="6" fillId="2" borderId="0" xfId="0" applyNumberFormat="1" applyFont="1" applyFill="1"/>
    <xf numFmtId="0" fontId="4" fillId="2" borderId="0" xfId="0" applyFont="1" applyFill="1" applyAlignment="1">
      <alignment wrapText="1"/>
    </xf>
    <xf numFmtId="164" fontId="0" fillId="2" borderId="1" xfId="2" applyNumberFormat="1" applyFont="1" applyFill="1" applyBorder="1"/>
    <xf numFmtId="0" fontId="4" fillId="5" borderId="1" xfId="0" applyFont="1" applyFill="1" applyBorder="1" applyAlignment="1">
      <alignment wrapText="1"/>
    </xf>
    <xf numFmtId="0" fontId="11" fillId="2" borderId="0" xfId="0" applyFont="1" applyFill="1"/>
    <xf numFmtId="8" fontId="11" fillId="2" borderId="0" xfId="0" applyNumberFormat="1" applyFont="1" applyFill="1"/>
    <xf numFmtId="165" fontId="0" fillId="6" borderId="1" xfId="0" applyNumberFormat="1" applyFill="1" applyBorder="1"/>
    <xf numFmtId="166" fontId="0" fillId="5" borderId="1" xfId="1" applyNumberFormat="1" applyFont="1" applyFill="1" applyBorder="1"/>
    <xf numFmtId="0" fontId="6" fillId="2" borderId="0" xfId="0" applyFont="1" applyFill="1" applyAlignment="1">
      <alignment horizontal="right"/>
    </xf>
    <xf numFmtId="166" fontId="6" fillId="4" borderId="1" xfId="0" applyNumberFormat="1" applyFont="1" applyFill="1" applyBorder="1"/>
    <xf numFmtId="0" fontId="0" fillId="10" borderId="1" xfId="0" applyFill="1" applyBorder="1"/>
    <xf numFmtId="43" fontId="0" fillId="10" borderId="1" xfId="1" applyFont="1" applyFill="1" applyBorder="1"/>
    <xf numFmtId="0" fontId="6" fillId="4" borderId="1" xfId="0" applyFont="1" applyFill="1" applyBorder="1" applyAlignment="1">
      <alignment horizontal="right"/>
    </xf>
    <xf numFmtId="0" fontId="20" fillId="2" borderId="1" xfId="0" applyFont="1" applyFill="1" applyBorder="1"/>
    <xf numFmtId="43" fontId="20" fillId="2" borderId="1" xfId="0" applyNumberFormat="1" applyFont="1" applyFill="1" applyBorder="1"/>
    <xf numFmtId="165" fontId="6" fillId="6" borderId="1" xfId="0" applyNumberFormat="1" applyFont="1" applyFill="1" applyBorder="1"/>
    <xf numFmtId="9" fontId="0" fillId="4" borderId="1" xfId="0" applyNumberFormat="1" applyFill="1" applyBorder="1"/>
    <xf numFmtId="0" fontId="0" fillId="5" borderId="1" xfId="0" applyFill="1" applyBorder="1" applyAlignment="1">
      <alignment horizontal="center" vertical="center"/>
    </xf>
    <xf numFmtId="0" fontId="6" fillId="2" borderId="0" xfId="0" applyFont="1" applyFill="1" applyAlignment="1">
      <alignment vertical="center"/>
    </xf>
    <xf numFmtId="0" fontId="14" fillId="2" borderId="0" xfId="0" applyFont="1" applyFill="1" applyAlignment="1">
      <alignment horizontal="left" vertical="center" wrapText="1"/>
    </xf>
    <xf numFmtId="0" fontId="14" fillId="2" borderId="0" xfId="0" applyFont="1" applyFill="1" applyAlignment="1">
      <alignment vertical="center"/>
    </xf>
    <xf numFmtId="0" fontId="15" fillId="2" borderId="0" xfId="0" applyFont="1" applyFill="1" applyAlignment="1">
      <alignment horizontal="left" vertical="center" indent="5"/>
    </xf>
    <xf numFmtId="0" fontId="0" fillId="2" borderId="0" xfId="0" applyFill="1" applyAlignment="1">
      <alignment vertical="center"/>
    </xf>
    <xf numFmtId="0" fontId="14" fillId="2" borderId="0" xfId="0" applyFont="1" applyFill="1" applyAlignment="1">
      <alignment horizontal="left" vertical="center"/>
    </xf>
    <xf numFmtId="0" fontId="6" fillId="8" borderId="0" xfId="0" applyFont="1" applyFill="1" applyAlignment="1">
      <alignment vertical="center"/>
    </xf>
    <xf numFmtId="0" fontId="0" fillId="8" borderId="0" xfId="0" applyFill="1"/>
    <xf numFmtId="0" fontId="6" fillId="4" borderId="1" xfId="0" applyFont="1" applyFill="1" applyBorder="1" applyAlignment="1">
      <alignment horizontal="right" wrapText="1"/>
    </xf>
    <xf numFmtId="164" fontId="0" fillId="5" borderId="1" xfId="2" applyNumberFormat="1" applyFont="1" applyFill="1" applyBorder="1"/>
    <xf numFmtId="167" fontId="0" fillId="2" borderId="1" xfId="1" applyNumberFormat="1" applyFont="1" applyFill="1" applyBorder="1"/>
    <xf numFmtId="167" fontId="0" fillId="10" borderId="1" xfId="1" applyNumberFormat="1" applyFont="1" applyFill="1" applyBorder="1"/>
    <xf numFmtId="167" fontId="6" fillId="2" borderId="0" xfId="0" applyNumberFormat="1" applyFont="1" applyFill="1"/>
    <xf numFmtId="0" fontId="20" fillId="2" borderId="0" xfId="0" applyFont="1" applyFill="1"/>
    <xf numFmtId="0" fontId="0" fillId="2" borderId="0" xfId="0" applyFill="1" applyAlignment="1">
      <alignment vertical="center" wrapText="1"/>
    </xf>
    <xf numFmtId="0" fontId="6" fillId="4" borderId="1" xfId="0" applyFont="1" applyFill="1" applyBorder="1" applyAlignment="1">
      <alignment vertical="center" wrapText="1"/>
    </xf>
    <xf numFmtId="0" fontId="11" fillId="2" borderId="0" xfId="0" applyFont="1" applyFill="1" applyAlignment="1">
      <alignment vertical="center" wrapText="1"/>
    </xf>
    <xf numFmtId="0" fontId="0" fillId="0" borderId="0" xfId="0" applyAlignment="1">
      <alignment vertical="center" wrapText="1"/>
    </xf>
    <xf numFmtId="0" fontId="6" fillId="8" borderId="1" xfId="0" applyFont="1" applyFill="1" applyBorder="1"/>
    <xf numFmtId="0" fontId="0" fillId="8" borderId="1" xfId="0" applyFill="1" applyBorder="1"/>
    <xf numFmtId="164" fontId="0" fillId="2" borderId="15" xfId="2" applyNumberFormat="1" applyFont="1" applyFill="1" applyBorder="1"/>
    <xf numFmtId="164" fontId="0" fillId="2" borderId="10" xfId="2" applyNumberFormat="1" applyFont="1" applyFill="1" applyBorder="1"/>
    <xf numFmtId="165" fontId="0" fillId="2" borderId="0" xfId="2" applyNumberFormat="1" applyFont="1" applyFill="1" applyBorder="1"/>
    <xf numFmtId="166" fontId="0" fillId="0" borderId="0" xfId="1" applyNumberFormat="1" applyFont="1" applyFill="1" applyBorder="1"/>
    <xf numFmtId="165" fontId="0" fillId="0" borderId="0" xfId="0" applyNumberFormat="1"/>
    <xf numFmtId="0" fontId="6" fillId="2" borderId="1" xfId="0" applyFont="1" applyFill="1" applyBorder="1"/>
    <xf numFmtId="165" fontId="7" fillId="2" borderId="0" xfId="0" applyNumberFormat="1" applyFont="1" applyFill="1"/>
    <xf numFmtId="165" fontId="7" fillId="2" borderId="0" xfId="0" applyNumberFormat="1" applyFont="1" applyFill="1" applyAlignment="1">
      <alignment wrapText="1"/>
    </xf>
    <xf numFmtId="168" fontId="0" fillId="0" borderId="1" xfId="0" applyNumberFormat="1" applyBorder="1"/>
    <xf numFmtId="9" fontId="0" fillId="5" borderId="1" xfId="0" applyNumberFormat="1" applyFill="1" applyBorder="1"/>
    <xf numFmtId="9" fontId="5" fillId="2" borderId="0" xfId="2" applyFont="1" applyFill="1" applyAlignment="1">
      <alignment vertical="center"/>
    </xf>
    <xf numFmtId="0" fontId="6" fillId="4" borderId="1" xfId="0" applyFont="1" applyFill="1" applyBorder="1" applyAlignment="1">
      <alignment textRotation="45"/>
    </xf>
    <xf numFmtId="9" fontId="0" fillId="5" borderId="1" xfId="2" applyFont="1" applyFill="1" applyBorder="1"/>
    <xf numFmtId="166" fontId="0" fillId="6" borderId="1" xfId="1" applyNumberFormat="1" applyFont="1" applyFill="1" applyBorder="1"/>
    <xf numFmtId="166" fontId="6" fillId="6" borderId="1" xfId="0" applyNumberFormat="1" applyFont="1" applyFill="1" applyBorder="1"/>
    <xf numFmtId="0" fontId="0" fillId="6" borderId="1" xfId="0" applyFill="1" applyBorder="1"/>
    <xf numFmtId="0" fontId="0" fillId="6" borderId="1" xfId="0" applyFill="1" applyBorder="1" applyAlignment="1">
      <alignment horizontal="center" vertical="center" wrapText="1"/>
    </xf>
    <xf numFmtId="43" fontId="0" fillId="2" borderId="1" xfId="0" applyNumberFormat="1" applyFill="1" applyBorder="1"/>
    <xf numFmtId="43" fontId="6" fillId="2" borderId="1" xfId="1" applyFont="1" applyFill="1" applyBorder="1"/>
    <xf numFmtId="43" fontId="6" fillId="2" borderId="1" xfId="0" applyNumberFormat="1" applyFont="1" applyFill="1" applyBorder="1"/>
    <xf numFmtId="165" fontId="0" fillId="11" borderId="1" xfId="2" applyNumberFormat="1" applyFont="1" applyFill="1" applyBorder="1"/>
    <xf numFmtId="1" fontId="0" fillId="11" borderId="1" xfId="2" applyNumberFormat="1" applyFont="1" applyFill="1" applyBorder="1"/>
    <xf numFmtId="0" fontId="0" fillId="11" borderId="1" xfId="0" applyFill="1" applyBorder="1"/>
    <xf numFmtId="165" fontId="0" fillId="11" borderId="1" xfId="0" applyNumberFormat="1" applyFill="1" applyBorder="1"/>
    <xf numFmtId="0" fontId="6" fillId="11" borderId="12" xfId="0" applyFont="1" applyFill="1" applyBorder="1"/>
    <xf numFmtId="0" fontId="6" fillId="11" borderId="13" xfId="0" applyFont="1" applyFill="1" applyBorder="1"/>
    <xf numFmtId="0" fontId="6" fillId="11" borderId="14" xfId="0" applyFont="1" applyFill="1" applyBorder="1"/>
    <xf numFmtId="0" fontId="28" fillId="2" borderId="0" xfId="0" applyFont="1" applyFill="1"/>
    <xf numFmtId="0" fontId="6" fillId="4" borderId="12" xfId="0" applyFont="1" applyFill="1" applyBorder="1"/>
    <xf numFmtId="0" fontId="0" fillId="0" borderId="21" xfId="0" applyBorder="1"/>
    <xf numFmtId="0" fontId="14" fillId="0" borderId="21" xfId="0" applyFont="1" applyBorder="1" applyAlignment="1">
      <alignment vertical="center" wrapText="1"/>
    </xf>
    <xf numFmtId="0" fontId="0" fillId="0" borderId="22" xfId="0" applyBorder="1"/>
    <xf numFmtId="0" fontId="14" fillId="0" borderId="22" xfId="0" applyFont="1" applyBorder="1" applyAlignment="1">
      <alignment vertical="center" wrapText="1"/>
    </xf>
    <xf numFmtId="0" fontId="14" fillId="0" borderId="22" xfId="0" applyFont="1" applyBorder="1" applyAlignment="1">
      <alignment vertical="center"/>
    </xf>
    <xf numFmtId="0" fontId="0" fillId="0" borderId="23" xfId="0" applyBorder="1"/>
    <xf numFmtId="0" fontId="0" fillId="0" borderId="15" xfId="0" applyBorder="1"/>
    <xf numFmtId="0" fontId="11" fillId="0" borderId="15" xfId="0" applyFont="1" applyBorder="1"/>
    <xf numFmtId="0" fontId="0" fillId="2" borderId="0" xfId="0" applyFill="1" applyAlignment="1">
      <alignment horizontal="center" vertical="center"/>
    </xf>
    <xf numFmtId="0" fontId="9" fillId="2" borderId="0" xfId="0" applyFont="1" applyFill="1" applyAlignment="1">
      <alignment vertical="center" wrapText="1"/>
    </xf>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8" fillId="9" borderId="24" xfId="0" applyFont="1" applyFill="1" applyBorder="1"/>
    <xf numFmtId="0" fontId="0" fillId="9" borderId="25" xfId="0" applyFill="1" applyBorder="1"/>
    <xf numFmtId="0" fontId="0" fillId="9" borderId="26" xfId="0" applyFill="1" applyBorder="1"/>
    <xf numFmtId="0" fontId="0" fillId="0" borderId="5" xfId="0" applyBorder="1"/>
    <xf numFmtId="0" fontId="29" fillId="0" borderId="0" xfId="0" applyFont="1"/>
    <xf numFmtId="0" fontId="0" fillId="0" borderId="6" xfId="0" applyBorder="1"/>
    <xf numFmtId="0" fontId="6" fillId="0" borderId="0" xfId="0" applyFont="1"/>
    <xf numFmtId="0" fontId="32" fillId="0" borderId="0" xfId="0" applyFont="1"/>
    <xf numFmtId="0" fontId="0" fillId="0" borderId="0" xfId="0" applyAlignment="1">
      <alignment wrapText="1"/>
    </xf>
    <xf numFmtId="0" fontId="31" fillId="0" borderId="0" xfId="0" applyFont="1" applyAlignment="1">
      <alignment horizontal="center" vertical="center" wrapText="1"/>
    </xf>
    <xf numFmtId="0" fontId="14" fillId="0" borderId="0" xfId="0" applyFont="1" applyAlignment="1">
      <alignment vertical="center" wrapText="1"/>
    </xf>
    <xf numFmtId="0" fontId="0" fillId="0" borderId="0" xfId="0" applyAlignment="1">
      <alignment vertical="top" wrapText="1"/>
    </xf>
    <xf numFmtId="0" fontId="31" fillId="0" borderId="0" xfId="0" applyFont="1" applyAlignment="1">
      <alignment horizontal="center" vertical="center"/>
    </xf>
    <xf numFmtId="0" fontId="14" fillId="0" borderId="0" xfId="0" applyFont="1" applyAlignment="1">
      <alignment vertical="center"/>
    </xf>
    <xf numFmtId="0" fontId="0" fillId="0" borderId="0" xfId="0" applyAlignment="1">
      <alignment vertical="top"/>
    </xf>
    <xf numFmtId="0" fontId="0" fillId="0" borderId="0" xfId="0" quotePrefix="1"/>
    <xf numFmtId="0" fontId="0" fillId="0" borderId="7" xfId="0" applyBorder="1"/>
    <xf numFmtId="0" fontId="0" fillId="0" borderId="8" xfId="0" applyBorder="1"/>
    <xf numFmtId="0" fontId="0" fillId="0" borderId="27" xfId="0" applyBorder="1"/>
    <xf numFmtId="0" fontId="0" fillId="0" borderId="9" xfId="0" applyBorder="1"/>
    <xf numFmtId="0" fontId="0" fillId="2" borderId="0" xfId="0" applyFill="1" applyAlignment="1">
      <alignment horizontal="left" vertical="top" wrapText="1"/>
    </xf>
    <xf numFmtId="0" fontId="13" fillId="2" borderId="0" xfId="4" applyFill="1" applyAlignment="1">
      <alignment horizontal="left" vertical="top" wrapText="1"/>
    </xf>
    <xf numFmtId="0" fontId="41" fillId="0" borderId="0" xfId="0" applyFont="1"/>
    <xf numFmtId="0" fontId="18" fillId="2" borderId="0" xfId="0" applyFont="1" applyFill="1" applyAlignment="1">
      <alignment horizontal="left" vertical="center"/>
    </xf>
    <xf numFmtId="0" fontId="14" fillId="2" borderId="0" xfId="0" applyFont="1" applyFill="1" applyAlignment="1">
      <alignment vertical="top" wrapText="1"/>
    </xf>
    <xf numFmtId="0" fontId="29" fillId="12" borderId="1" xfId="0" applyFont="1" applyFill="1" applyBorder="1" applyAlignment="1">
      <alignment horizontal="center" vertical="center" wrapText="1"/>
    </xf>
    <xf numFmtId="0" fontId="42" fillId="2" borderId="11" xfId="0" applyFont="1" applyFill="1" applyBorder="1" applyAlignment="1">
      <alignment vertical="center" wrapText="1"/>
    </xf>
    <xf numFmtId="0" fontId="0" fillId="12" borderId="1" xfId="0" applyFill="1" applyBorder="1"/>
    <xf numFmtId="166" fontId="0" fillId="12" borderId="1" xfId="1" applyNumberFormat="1" applyFont="1" applyFill="1" applyBorder="1"/>
    <xf numFmtId="9" fontId="0" fillId="12" borderId="1" xfId="2" applyFont="1" applyFill="1" applyBorder="1"/>
    <xf numFmtId="165" fontId="0" fillId="12" borderId="1" xfId="0" applyNumberFormat="1" applyFill="1" applyBorder="1"/>
    <xf numFmtId="0" fontId="0" fillId="4" borderId="14" xfId="0" applyFill="1" applyBorder="1"/>
    <xf numFmtId="0" fontId="6" fillId="4" borderId="14" xfId="0" applyFont="1" applyFill="1" applyBorder="1"/>
    <xf numFmtId="0" fontId="0" fillId="0" borderId="0" xfId="0" applyAlignment="1">
      <alignment horizontal="center" vertical="center" wrapText="1"/>
    </xf>
    <xf numFmtId="0" fontId="6" fillId="0" borderId="0" xfId="0" applyFont="1" applyAlignment="1">
      <alignment vertical="center" wrapText="1"/>
    </xf>
    <xf numFmtId="165" fontId="6" fillId="0" borderId="0" xfId="0" applyNumberFormat="1" applyFont="1"/>
    <xf numFmtId="0" fontId="0" fillId="5" borderId="1" xfId="0" applyFill="1" applyBorder="1" applyAlignment="1">
      <alignment horizontal="left" vertical="center" wrapText="1"/>
    </xf>
    <xf numFmtId="170" fontId="0" fillId="6" borderId="1" xfId="0" applyNumberFormat="1" applyFill="1" applyBorder="1"/>
    <xf numFmtId="0" fontId="8" fillId="0" borderId="0" xfId="0" applyFont="1" applyAlignment="1">
      <alignment horizontal="center"/>
    </xf>
    <xf numFmtId="0" fontId="0" fillId="0" borderId="0" xfId="0" applyAlignment="1">
      <alignment horizontal="left" vertical="center" wrapText="1"/>
    </xf>
    <xf numFmtId="0" fontId="0" fillId="2" borderId="0" xfId="0" applyFill="1"/>
    <xf numFmtId="0" fontId="7" fillId="2" borderId="0" xfId="0" applyFont="1" applyFill="1" applyAlignment="1">
      <alignment horizontal="left"/>
    </xf>
    <xf numFmtId="0" fontId="13" fillId="8" borderId="0" xfId="4" applyFill="1" applyAlignment="1">
      <alignment horizontal="center" vertical="center" wrapText="1"/>
    </xf>
    <xf numFmtId="0" fontId="0" fillId="8" borderId="0" xfId="0" applyFill="1" applyAlignment="1">
      <alignment horizontal="center"/>
    </xf>
    <xf numFmtId="0" fontId="0" fillId="8" borderId="0" xfId="0" applyFill="1" applyAlignment="1">
      <alignment horizontal="left" vertical="center" wrapText="1"/>
    </xf>
    <xf numFmtId="0" fontId="14" fillId="2" borderId="0" xfId="0" applyFont="1" applyFill="1" applyAlignment="1">
      <alignment horizontal="left" vertical="center" wrapText="1"/>
    </xf>
    <xf numFmtId="0" fontId="18" fillId="2" borderId="0" xfId="0" applyFont="1" applyFill="1" applyAlignment="1">
      <alignment horizontal="left" vertical="center" wrapText="1"/>
    </xf>
    <xf numFmtId="0" fontId="13" fillId="2" borderId="0" xfId="4" applyFill="1" applyAlignment="1">
      <alignment horizontal="left" vertical="top" wrapText="1"/>
    </xf>
    <xf numFmtId="0" fontId="14" fillId="2" borderId="0" xfId="0" applyFont="1" applyFill="1" applyAlignment="1">
      <alignment horizontal="left" vertical="center"/>
    </xf>
    <xf numFmtId="0" fontId="0" fillId="0" borderId="0" xfId="0" applyAlignment="1">
      <alignment horizontal="left" wrapText="1"/>
    </xf>
    <xf numFmtId="0" fontId="0" fillId="2" borderId="0" xfId="0" applyFill="1" applyAlignment="1">
      <alignment horizontal="left" vertical="top" wrapText="1"/>
    </xf>
    <xf numFmtId="0" fontId="31" fillId="2" borderId="0" xfId="4" applyFont="1" applyFill="1" applyAlignment="1">
      <alignment horizontal="left" vertical="top" wrapText="1"/>
    </xf>
    <xf numFmtId="0" fontId="14" fillId="2" borderId="0" xfId="0" applyFont="1" applyFill="1" applyAlignment="1">
      <alignment vertical="top"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31" fillId="2" borderId="1" xfId="0" applyFont="1" applyFill="1" applyBorder="1" applyAlignment="1">
      <alignment horizontal="center" vertical="top" wrapText="1"/>
    </xf>
    <xf numFmtId="0" fontId="30"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16" xfId="0" quotePrefix="1" applyBorder="1" applyAlignment="1">
      <alignment horizontal="center" wrapText="1"/>
    </xf>
    <xf numFmtId="0" fontId="0" fillId="0" borderId="15" xfId="0" quotePrefix="1" applyBorder="1" applyAlignment="1">
      <alignment horizontal="center" wrapText="1"/>
    </xf>
    <xf numFmtId="0" fontId="0" fillId="0" borderId="18" xfId="0" quotePrefix="1" applyBorder="1" applyAlignment="1">
      <alignment horizontal="center" wrapText="1"/>
    </xf>
    <xf numFmtId="0" fontId="0" fillId="0" borderId="17" xfId="0" quotePrefix="1" applyBorder="1" applyAlignment="1">
      <alignment horizontal="center" wrapText="1"/>
    </xf>
    <xf numFmtId="0" fontId="0" fillId="0" borderId="0" xfId="0" quotePrefix="1" applyAlignment="1">
      <alignment horizontal="center" wrapText="1"/>
    </xf>
    <xf numFmtId="0" fontId="0" fillId="0" borderId="11" xfId="0" quotePrefix="1" applyBorder="1" applyAlignment="1">
      <alignment horizontal="center" wrapText="1"/>
    </xf>
    <xf numFmtId="0" fontId="0" fillId="0" borderId="19" xfId="0" quotePrefix="1" applyBorder="1" applyAlignment="1">
      <alignment horizontal="center" wrapText="1"/>
    </xf>
    <xf numFmtId="0" fontId="0" fillId="0" borderId="10" xfId="0" quotePrefix="1" applyBorder="1" applyAlignment="1">
      <alignment horizontal="center" wrapText="1"/>
    </xf>
    <xf numFmtId="0" fontId="0" fillId="0" borderId="20" xfId="0" quotePrefix="1" applyBorder="1" applyAlignment="1">
      <alignment horizontal="center" wrapText="1"/>
    </xf>
    <xf numFmtId="0" fontId="0" fillId="0" borderId="0" xfId="0" applyAlignment="1">
      <alignment horizontal="center" wrapText="1"/>
    </xf>
    <xf numFmtId="0" fontId="6" fillId="2" borderId="0" xfId="0" applyFont="1" applyFill="1" applyAlignment="1">
      <alignment horizontal="left" vertical="center"/>
    </xf>
    <xf numFmtId="0" fontId="0" fillId="0" borderId="1" xfId="0" applyBorder="1" applyAlignment="1">
      <alignment horizontal="center" vertical="center" wrapText="1"/>
    </xf>
    <xf numFmtId="165" fontId="36" fillId="2" borderId="7" xfId="0" applyNumberFormat="1" applyFont="1" applyFill="1" applyBorder="1" applyAlignment="1">
      <alignment horizontal="center"/>
    </xf>
    <xf numFmtId="165" fontId="36" fillId="2" borderId="8" xfId="0" applyNumberFormat="1" applyFont="1" applyFill="1" applyBorder="1" applyAlignment="1">
      <alignment horizontal="center"/>
    </xf>
    <xf numFmtId="165" fontId="36" fillId="2" borderId="9" xfId="0" applyNumberFormat="1" applyFont="1" applyFill="1" applyBorder="1" applyAlignment="1">
      <alignment horizontal="center"/>
    </xf>
    <xf numFmtId="169" fontId="36" fillId="2" borderId="7" xfId="0" applyNumberFormat="1" applyFont="1" applyFill="1" applyBorder="1" applyAlignment="1">
      <alignment horizontal="center"/>
    </xf>
    <xf numFmtId="169" fontId="36" fillId="2" borderId="8" xfId="0" applyNumberFormat="1" applyFont="1" applyFill="1" applyBorder="1" applyAlignment="1">
      <alignment horizontal="center"/>
    </xf>
    <xf numFmtId="169" fontId="36" fillId="2" borderId="9" xfId="0" applyNumberFormat="1"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165" fontId="36" fillId="2" borderId="7" xfId="0" applyNumberFormat="1" applyFont="1" applyFill="1" applyBorder="1" applyAlignment="1">
      <alignment horizontal="center" wrapText="1"/>
    </xf>
    <xf numFmtId="165" fontId="36" fillId="2" borderId="8" xfId="0" applyNumberFormat="1" applyFont="1" applyFill="1" applyBorder="1" applyAlignment="1">
      <alignment horizontal="center" wrapText="1"/>
    </xf>
    <xf numFmtId="165" fontId="36" fillId="2" borderId="9" xfId="0" applyNumberFormat="1" applyFont="1" applyFill="1" applyBorder="1" applyAlignment="1">
      <alignment horizontal="center" wrapText="1"/>
    </xf>
    <xf numFmtId="165" fontId="36" fillId="2" borderId="5" xfId="0" applyNumberFormat="1" applyFont="1" applyFill="1" applyBorder="1" applyAlignment="1">
      <alignment horizontal="center"/>
    </xf>
    <xf numFmtId="165" fontId="36" fillId="2" borderId="0" xfId="0" applyNumberFormat="1" applyFont="1" applyFill="1" applyAlignment="1">
      <alignment horizontal="center"/>
    </xf>
    <xf numFmtId="165" fontId="36" fillId="2" borderId="6" xfId="0" applyNumberFormat="1" applyFont="1" applyFill="1" applyBorder="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169" fontId="36" fillId="2" borderId="5" xfId="0" applyNumberFormat="1" applyFont="1" applyFill="1" applyBorder="1" applyAlignment="1">
      <alignment horizontal="center"/>
    </xf>
    <xf numFmtId="169" fontId="36" fillId="2" borderId="0" xfId="0" applyNumberFormat="1" applyFont="1" applyFill="1" applyAlignment="1">
      <alignment horizontal="center"/>
    </xf>
    <xf numFmtId="169" fontId="36" fillId="2" borderId="6" xfId="0" applyNumberFormat="1" applyFont="1" applyFill="1" applyBorder="1" applyAlignment="1">
      <alignment horizontal="center"/>
    </xf>
    <xf numFmtId="0" fontId="0" fillId="2" borderId="1" xfId="0" applyFill="1" applyBorder="1" applyAlignment="1">
      <alignment horizontal="left" vertical="top" wrapText="1"/>
    </xf>
    <xf numFmtId="0" fontId="6" fillId="5" borderId="1" xfId="0" applyFont="1" applyFill="1" applyBorder="1" applyAlignment="1">
      <alignment horizontal="left"/>
    </xf>
    <xf numFmtId="0" fontId="0" fillId="8" borderId="0" xfId="0" applyFill="1" applyAlignment="1">
      <alignment horizontal="left" vertical="top" wrapText="1"/>
    </xf>
    <xf numFmtId="0" fontId="6" fillId="2" borderId="0" xfId="0" applyFont="1" applyFill="1" applyAlignment="1">
      <alignment horizontal="center"/>
    </xf>
    <xf numFmtId="0" fontId="6" fillId="2" borderId="11" xfId="0" applyFont="1" applyFill="1" applyBorder="1" applyAlignment="1">
      <alignment horizontal="center"/>
    </xf>
    <xf numFmtId="0" fontId="6" fillId="4" borderId="1" xfId="0" applyFont="1" applyFill="1" applyBorder="1" applyAlignment="1">
      <alignment horizontal="center"/>
    </xf>
    <xf numFmtId="0" fontId="0" fillId="2" borderId="0" xfId="0" applyFill="1" applyAlignment="1">
      <alignment horizontal="center" vertical="center"/>
    </xf>
    <xf numFmtId="0" fontId="9" fillId="2" borderId="0" xfId="0" applyFont="1" applyFill="1" applyAlignment="1">
      <alignment horizontal="center" vertical="center" wrapText="1"/>
    </xf>
    <xf numFmtId="0" fontId="4" fillId="2" borderId="0" xfId="0" applyFont="1" applyFill="1" applyAlignment="1">
      <alignment horizontal="center" vertical="center" wrapText="1"/>
    </xf>
    <xf numFmtId="0" fontId="41" fillId="2" borderId="0" xfId="0" applyFont="1" applyFill="1" applyAlignment="1">
      <alignment horizontal="center" wrapText="1"/>
    </xf>
    <xf numFmtId="0" fontId="0" fillId="8" borderId="1" xfId="0" applyFill="1" applyBorder="1" applyAlignment="1">
      <alignment horizontal="center"/>
    </xf>
    <xf numFmtId="0" fontId="0" fillId="8" borderId="1" xfId="0" applyFill="1" applyBorder="1" applyAlignment="1">
      <alignment horizontal="center" wrapText="1"/>
    </xf>
    <xf numFmtId="0" fontId="6" fillId="8" borderId="12" xfId="0" applyFont="1" applyFill="1" applyBorder="1" applyAlignment="1">
      <alignment horizontal="center"/>
    </xf>
    <xf numFmtId="0" fontId="6" fillId="8" borderId="13" xfId="0" applyFont="1" applyFill="1" applyBorder="1" applyAlignment="1">
      <alignment horizontal="center"/>
    </xf>
    <xf numFmtId="0" fontId="6" fillId="8" borderId="14" xfId="0" applyFont="1" applyFill="1" applyBorder="1" applyAlignment="1">
      <alignment horizontal="center"/>
    </xf>
  </cellXfs>
  <cellStyles count="5">
    <cellStyle name="Comma" xfId="1" builtinId="3"/>
    <cellStyle name="Comma 2" xfId="3" xr:uid="{0E6FF66B-6532-4FCA-ADAB-E6255A00862C}"/>
    <cellStyle name="Hyperlink" xfId="4" builtinId="8"/>
    <cellStyle name="Normal" xfId="0" builtinId="0"/>
    <cellStyle name="Percent" xfId="2" builtinId="5"/>
  </cellStyles>
  <dxfs count="0"/>
  <tableStyles count="0" defaultTableStyle="TableStyleMedium2" defaultPivotStyle="PivotStyleLight16"/>
  <colors>
    <mruColors>
      <color rgb="FFF59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Direct &amp; Indirect Investment Requirement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'Programme Phasing'!$D$37</c:f>
              <c:strCache>
                <c:ptCount val="1"/>
                <c:pt idx="0">
                  <c:v>Direct</c:v>
                </c:pt>
              </c:strCache>
            </c:strRef>
          </c:tx>
          <c:spPr>
            <a:solidFill>
              <a:schemeClr val="accent2"/>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Phasing'!$I$37:$AJ$37</c:f>
              <c:numCache>
                <c:formatCode>_-[$£-809]* #,##0_-;\-[$£-809]* #,##0_-;_-[$£-809]* "-"??_-;_-@_-</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949C-4F7D-95BB-27FC22CA33B2}"/>
            </c:ext>
          </c:extLst>
        </c:ser>
        <c:ser>
          <c:idx val="1"/>
          <c:order val="1"/>
          <c:tx>
            <c:v>Indirect</c:v>
          </c:tx>
          <c:spPr>
            <a:solidFill>
              <a:srgbClr val="00B0F0"/>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Phasing'!$I$38:$AJ$38</c:f>
              <c:numCache>
                <c:formatCode>_-[$£-809]* #,##0_-;\-[$£-809]* #,##0_-;_-[$£-809]* "-"??_-;_-@_-</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949C-4F7D-95BB-27FC22CA33B2}"/>
            </c:ext>
          </c:extLst>
        </c:ser>
        <c:dLbls>
          <c:showLegendKey val="0"/>
          <c:showVal val="0"/>
          <c:showCatName val="0"/>
          <c:showSerName val="0"/>
          <c:showPercent val="0"/>
          <c:showBubbleSize val="0"/>
        </c:dLbls>
        <c:gapWidth val="219"/>
        <c:overlap val="-27"/>
        <c:axId val="1050009984"/>
        <c:axId val="2126624528"/>
      </c:barChart>
      <c:catAx>
        <c:axId val="1050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24528"/>
        <c:crosses val="autoZero"/>
        <c:auto val="1"/>
        <c:lblAlgn val="ctr"/>
        <c:lblOffset val="100"/>
        <c:noMultiLvlLbl val="0"/>
      </c:catAx>
      <c:valAx>
        <c:axId val="2126624528"/>
        <c:scaling>
          <c:orientation val="minMax"/>
        </c:scaling>
        <c:delete val="0"/>
        <c:axPos val="l"/>
        <c:majorGridlines>
          <c:spPr>
            <a:ln w="9525" cap="flat" cmpd="sng" algn="ctr">
              <a:solidFill>
                <a:schemeClr val="tx1">
                  <a:lumMod val="15000"/>
                  <a:lumOff val="85000"/>
                </a:schemeClr>
              </a:solidFill>
              <a:round/>
            </a:ln>
            <a:effectLst/>
          </c:spPr>
        </c:majorGridlines>
        <c:numFmt formatCode="_-[$£-809]* #,##0_-;\-[$£-809]* #,##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00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Emissions Projection (tCO</a:t>
            </a:r>
            <a:r>
              <a:rPr lang="en-GB" b="1" baseline="-25000"/>
              <a:t>2</a:t>
            </a:r>
            <a:r>
              <a:rPr lang="en-GB"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v>Scope 3</c:v>
          </c:tx>
          <c:spPr>
            <a:solidFill>
              <a:schemeClr val="accent4"/>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Projection'!$D$38:$AF$38</c:f>
              <c:numCache>
                <c:formatCode>_(* #,##0.00_);_(* \(#,##0.00\);_(*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FDFD-4A82-A13C-DC2C04F5C37D}"/>
            </c:ext>
          </c:extLst>
        </c:ser>
        <c:ser>
          <c:idx val="2"/>
          <c:order val="1"/>
          <c:tx>
            <c:v>Scope 2</c:v>
          </c:tx>
          <c:spPr>
            <a:solidFill>
              <a:schemeClr val="accent3"/>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Projection'!$D$37:$AF$37</c:f>
              <c:numCache>
                <c:formatCode>_(* #,##0.00_);_(* \(#,##0.00\);_(*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FDFD-4A82-A13C-DC2C04F5C37D}"/>
            </c:ext>
          </c:extLst>
        </c:ser>
        <c:ser>
          <c:idx val="1"/>
          <c:order val="2"/>
          <c:tx>
            <c:v>Scope 1</c:v>
          </c:tx>
          <c:spPr>
            <a:solidFill>
              <a:schemeClr val="accent2"/>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Projection'!$D$36:$AF$36</c:f>
              <c:numCache>
                <c:formatCode>_(* #,##0.00_);_(* \(#,##0.00\);_(*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FDFD-4A82-A13C-DC2C04F5C37D}"/>
            </c:ext>
          </c:extLst>
        </c:ser>
        <c:dLbls>
          <c:showLegendKey val="0"/>
          <c:showVal val="0"/>
          <c:showCatName val="0"/>
          <c:showSerName val="0"/>
          <c:showPercent val="0"/>
          <c:showBubbleSize val="0"/>
        </c:dLbls>
        <c:gapWidth val="50"/>
        <c:overlap val="100"/>
        <c:axId val="1959901167"/>
        <c:axId val="1615288160"/>
      </c:barChart>
      <c:catAx>
        <c:axId val="195990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288160"/>
        <c:crosses val="autoZero"/>
        <c:auto val="1"/>
        <c:lblAlgn val="ctr"/>
        <c:lblOffset val="100"/>
        <c:noMultiLvlLbl val="0"/>
      </c:catAx>
      <c:valAx>
        <c:axId val="161528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Projected tCO</a:t>
                </a:r>
                <a:r>
                  <a:rPr lang="en-GB" b="1" baseline="-25000"/>
                  <a:t>2</a:t>
                </a:r>
                <a:r>
                  <a:rPr lang="en-GB" b="1"/>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901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Direct &amp; Indirect Investment Requirement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'Programme Phasing'!$D$37</c:f>
              <c:strCache>
                <c:ptCount val="1"/>
                <c:pt idx="0">
                  <c:v>Direct</c:v>
                </c:pt>
              </c:strCache>
            </c:strRef>
          </c:tx>
          <c:spPr>
            <a:solidFill>
              <a:schemeClr val="accent2"/>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Phasing'!$I$37:$AJ$37</c:f>
              <c:numCache>
                <c:formatCode>_-[$£-809]* #,##0_-;\-[$£-809]* #,##0_-;_-[$£-809]* "-"??_-;_-@_-</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AD3A-4AB1-9D77-84538F8A2168}"/>
            </c:ext>
          </c:extLst>
        </c:ser>
        <c:ser>
          <c:idx val="1"/>
          <c:order val="1"/>
          <c:tx>
            <c:v>Indirect</c:v>
          </c:tx>
          <c:spPr>
            <a:solidFill>
              <a:srgbClr val="00B0F0"/>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Phasing'!$I$38:$AJ$38</c:f>
              <c:numCache>
                <c:formatCode>_-[$£-809]* #,##0_-;\-[$£-809]* #,##0_-;_-[$£-809]* "-"??_-;_-@_-</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F860-453F-B9E2-9404DB408E7A}"/>
            </c:ext>
          </c:extLst>
        </c:ser>
        <c:dLbls>
          <c:showLegendKey val="0"/>
          <c:showVal val="0"/>
          <c:showCatName val="0"/>
          <c:showSerName val="0"/>
          <c:showPercent val="0"/>
          <c:showBubbleSize val="0"/>
        </c:dLbls>
        <c:gapWidth val="219"/>
        <c:overlap val="-27"/>
        <c:axId val="1050009984"/>
        <c:axId val="2126624528"/>
      </c:barChart>
      <c:catAx>
        <c:axId val="1050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24528"/>
        <c:crosses val="autoZero"/>
        <c:auto val="1"/>
        <c:lblAlgn val="ctr"/>
        <c:lblOffset val="100"/>
        <c:noMultiLvlLbl val="0"/>
      </c:catAx>
      <c:valAx>
        <c:axId val="2126624528"/>
        <c:scaling>
          <c:orientation val="minMax"/>
        </c:scaling>
        <c:delete val="0"/>
        <c:axPos val="l"/>
        <c:majorGridlines>
          <c:spPr>
            <a:ln w="9525" cap="flat" cmpd="sng" algn="ctr">
              <a:solidFill>
                <a:schemeClr val="tx1">
                  <a:lumMod val="15000"/>
                  <a:lumOff val="85000"/>
                </a:schemeClr>
              </a:solidFill>
              <a:round/>
            </a:ln>
            <a:effectLst/>
          </c:spPr>
        </c:majorGridlines>
        <c:numFmt formatCode="_-[$£-809]* #,##0_-;\-[$£-809]* #,##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00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Emissions Projection (tCO</a:t>
            </a:r>
            <a:r>
              <a:rPr lang="en-GB" b="1" baseline="-25000"/>
              <a:t>2</a:t>
            </a:r>
            <a:r>
              <a:rPr lang="en-GB"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v>Scope 3</c:v>
          </c:tx>
          <c:spPr>
            <a:solidFill>
              <a:schemeClr val="accent4"/>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Projection'!$D$38:$AF$38</c:f>
              <c:numCache>
                <c:formatCode>_(* #,##0.00_);_(* \(#,##0.00\);_(*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E7B3-419D-93B8-315E874C985C}"/>
            </c:ext>
          </c:extLst>
        </c:ser>
        <c:ser>
          <c:idx val="2"/>
          <c:order val="1"/>
          <c:tx>
            <c:v>Scope 2</c:v>
          </c:tx>
          <c:spPr>
            <a:solidFill>
              <a:schemeClr val="accent3"/>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Projection'!$D$37:$AF$37</c:f>
              <c:numCache>
                <c:formatCode>_(* #,##0.00_);_(* \(#,##0.00\);_(*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E7B3-419D-93B8-315E874C985C}"/>
            </c:ext>
          </c:extLst>
        </c:ser>
        <c:ser>
          <c:idx val="1"/>
          <c:order val="2"/>
          <c:tx>
            <c:v>Scope 1</c:v>
          </c:tx>
          <c:spPr>
            <a:solidFill>
              <a:schemeClr val="accent2"/>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Projection'!$D$36:$AF$36</c:f>
              <c:numCache>
                <c:formatCode>_(* #,##0.00_);_(* \(#,##0.00\);_(*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E7B3-419D-93B8-315E874C985C}"/>
            </c:ext>
          </c:extLst>
        </c:ser>
        <c:dLbls>
          <c:showLegendKey val="0"/>
          <c:showVal val="0"/>
          <c:showCatName val="0"/>
          <c:showSerName val="0"/>
          <c:showPercent val="0"/>
          <c:showBubbleSize val="0"/>
        </c:dLbls>
        <c:gapWidth val="50"/>
        <c:overlap val="100"/>
        <c:axId val="1959901167"/>
        <c:axId val="1615288160"/>
      </c:barChart>
      <c:catAx>
        <c:axId val="195990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288160"/>
        <c:crosses val="autoZero"/>
        <c:auto val="1"/>
        <c:lblAlgn val="ctr"/>
        <c:lblOffset val="100"/>
        <c:noMultiLvlLbl val="0"/>
      </c:catAx>
      <c:valAx>
        <c:axId val="161528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Projected tCO</a:t>
                </a:r>
                <a:r>
                  <a:rPr lang="en-GB" b="1" baseline="-25000"/>
                  <a:t>2</a:t>
                </a:r>
                <a:r>
                  <a:rPr lang="en-GB" b="1"/>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901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39FDE67-6889-4E50-8C68-43130BA6B095}">
  <sheetPr>
    <tabColor rgb="FFFFC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1E4337-B486-4C34-B68F-F04F7810389E}">
  <sheetPr>
    <tabColor rgb="FF00B050"/>
  </sheetPr>
  <sheetViews>
    <sheetView zoomScale="5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10.emf"/><Relationship Id="rId7" Type="http://schemas.openxmlformats.org/officeDocument/2006/relationships/chart" Target="../charts/chart2.xml"/><Relationship Id="rId2" Type="http://schemas.openxmlformats.org/officeDocument/2006/relationships/image" Target="../media/image9.png"/><Relationship Id="rId1" Type="http://schemas.openxmlformats.org/officeDocument/2006/relationships/image" Target="../media/image8.emf"/><Relationship Id="rId6" Type="http://schemas.openxmlformats.org/officeDocument/2006/relationships/image" Target="../media/image12.emf"/><Relationship Id="rId11" Type="http://schemas.openxmlformats.org/officeDocument/2006/relationships/image" Target="../media/image16.emf"/><Relationship Id="rId5" Type="http://schemas.openxmlformats.org/officeDocument/2006/relationships/chart" Target="../charts/chart1.xml"/><Relationship Id="rId10" Type="http://schemas.openxmlformats.org/officeDocument/2006/relationships/image" Target="../media/image15.emf"/><Relationship Id="rId4" Type="http://schemas.openxmlformats.org/officeDocument/2006/relationships/image" Target="../media/image11.png"/><Relationship Id="rId9" Type="http://schemas.openxmlformats.org/officeDocument/2006/relationships/image" Target="../media/image14.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oneCellAnchor>
    <xdr:from>
      <xdr:col>0</xdr:col>
      <xdr:colOff>19050</xdr:colOff>
      <xdr:row>8</xdr:row>
      <xdr:rowOff>551758</xdr:rowOff>
    </xdr:from>
    <xdr:ext cx="9591675" cy="431551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04383"/>
          <a:ext cx="9591675" cy="4315517"/>
        </a:xfrm>
        <a:prstGeom prst="rect">
          <a:avLst/>
        </a:prstGeom>
      </xdr:spPr>
    </xdr:pic>
    <xdr:clientData/>
  </xdr:oneCellAnchor>
  <xdr:twoCellAnchor>
    <xdr:from>
      <xdr:col>10</xdr:col>
      <xdr:colOff>320040</xdr:colOff>
      <xdr:row>11</xdr:row>
      <xdr:rowOff>106681</xdr:rowOff>
    </xdr:from>
    <xdr:to>
      <xdr:col>14</xdr:col>
      <xdr:colOff>441960</xdr:colOff>
      <xdr:row>24</xdr:row>
      <xdr:rowOff>91441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98920" y="3550921"/>
          <a:ext cx="2560320" cy="2461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a:solidFill>
                <a:schemeClr val="dk1"/>
              </a:solidFill>
              <a:effectLst/>
              <a:latin typeface="+mn-lt"/>
              <a:ea typeface="+mn-ea"/>
              <a:cs typeface="+mn-cs"/>
            </a:rPr>
            <a:t>Prepared</a:t>
          </a:r>
          <a:r>
            <a:rPr lang="en-GB" sz="1800" b="1" i="0" baseline="0">
              <a:solidFill>
                <a:schemeClr val="dk1"/>
              </a:solidFill>
              <a:effectLst/>
              <a:latin typeface="+mn-lt"/>
              <a:ea typeface="+mn-ea"/>
              <a:cs typeface="+mn-cs"/>
            </a:rPr>
            <a:t> by</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Energise</a:t>
          </a:r>
        </a:p>
        <a:p>
          <a:r>
            <a:rPr lang="en-GB" sz="1300" b="0" i="0">
              <a:solidFill>
                <a:schemeClr val="dk1"/>
              </a:solidFill>
              <a:effectLst/>
              <a:latin typeface="+mn-lt"/>
              <a:ea typeface="+mn-ea"/>
              <a:cs typeface="+mn-cs"/>
            </a:rPr>
            <a:t>gonetzero@energise.com</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Document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06th July 2023</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Release</a:t>
          </a:r>
          <a:r>
            <a:rPr lang="en-GB" sz="1800" b="1" i="0" baseline="0">
              <a:solidFill>
                <a:schemeClr val="dk1"/>
              </a:solidFill>
              <a:effectLst/>
              <a:latin typeface="+mn-lt"/>
              <a:ea typeface="+mn-ea"/>
              <a:cs typeface="+mn-cs"/>
            </a:rPr>
            <a: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06th July 2023</a:t>
          </a:r>
        </a:p>
      </xdr:txBody>
    </xdr:sp>
    <xdr:clientData/>
  </xdr:twoCellAnchor>
  <xdr:twoCellAnchor>
    <xdr:from>
      <xdr:col>0</xdr:col>
      <xdr:colOff>38100</xdr:colOff>
      <xdr:row>10</xdr:row>
      <xdr:rowOff>19050</xdr:rowOff>
    </xdr:from>
    <xdr:to>
      <xdr:col>9</xdr:col>
      <xdr:colOff>0</xdr:colOff>
      <xdr:row>16</xdr:row>
      <xdr:rowOff>171450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8100" y="1924050"/>
          <a:ext cx="5448300" cy="1295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11</xdr:row>
      <xdr:rowOff>99060</xdr:rowOff>
    </xdr:from>
    <xdr:to>
      <xdr:col>5</xdr:col>
      <xdr:colOff>541020</xdr:colOff>
      <xdr:row>15</xdr:row>
      <xdr:rowOff>106680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827020"/>
          <a:ext cx="3589020" cy="769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       </a:t>
          </a:r>
          <a:r>
            <a:rPr lang="en-GB" sz="1800" b="1"/>
            <a:t>Prepared for:</a:t>
          </a:r>
        </a:p>
        <a:p>
          <a:r>
            <a:rPr lang="en-GB" sz="1100">
              <a:solidFill>
                <a:schemeClr val="dk1"/>
              </a:solidFill>
              <a:effectLst/>
              <a:latin typeface="+mn-lt"/>
              <a:ea typeface="+mn-ea"/>
              <a:cs typeface="+mn-cs"/>
            </a:rPr>
            <a:t>           </a:t>
          </a:r>
          <a:r>
            <a:rPr lang="en-GB" sz="1600" b="1" i="1">
              <a:solidFill>
                <a:srgbClr val="F59C38"/>
              </a:solidFill>
            </a:rPr>
            <a:t>HIGHER AND FURTHER EDUCATION</a:t>
          </a:r>
          <a:endParaRPr lang="en-GB" sz="2400" b="1" i="1">
            <a:solidFill>
              <a:srgbClr val="F59C38"/>
            </a:solidFill>
          </a:endParaRPr>
        </a:p>
      </xdr:txBody>
    </xdr:sp>
    <xdr:clientData/>
  </xdr:twoCellAnchor>
  <xdr:twoCellAnchor>
    <xdr:from>
      <xdr:col>6</xdr:col>
      <xdr:colOff>144780</xdr:colOff>
      <xdr:row>11</xdr:row>
      <xdr:rowOff>83819</xdr:rowOff>
    </xdr:from>
    <xdr:to>
      <xdr:col>9</xdr:col>
      <xdr:colOff>525780</xdr:colOff>
      <xdr:row>20</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802380" y="3528059"/>
          <a:ext cx="2392680" cy="174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Energise</a:t>
          </a:r>
          <a:r>
            <a:rPr lang="en-GB" sz="1800" b="1" baseline="0"/>
            <a:t> </a:t>
          </a:r>
        </a:p>
        <a:p>
          <a:r>
            <a:rPr lang="en-GB" sz="1300" b="0" baseline="0"/>
            <a:t>8 Eaton Court </a:t>
          </a:r>
        </a:p>
        <a:p>
          <a:r>
            <a:rPr lang="en-GB" sz="1300" b="0" baseline="0"/>
            <a:t>Colmworth Business Park</a:t>
          </a:r>
        </a:p>
        <a:p>
          <a:r>
            <a:rPr lang="en-GB" sz="1300" b="0" baseline="0"/>
            <a:t>St Neots</a:t>
          </a:r>
        </a:p>
        <a:p>
          <a:r>
            <a:rPr lang="en-GB" sz="1300" b="0" baseline="0"/>
            <a:t>PE19 8ER</a:t>
          </a:r>
          <a:r>
            <a:rPr lang="en-GB" sz="1300" b="0"/>
            <a:t>                                                 </a:t>
          </a:r>
        </a:p>
      </xdr:txBody>
    </xdr:sp>
    <xdr:clientData/>
  </xdr:twoCellAnchor>
  <xdr:oneCellAnchor>
    <xdr:from>
      <xdr:col>10</xdr:col>
      <xdr:colOff>507769</xdr:colOff>
      <xdr:row>0</xdr:row>
      <xdr:rowOff>188075</xdr:rowOff>
    </xdr:from>
    <xdr:ext cx="2284630" cy="1142999"/>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6649" y="188075"/>
          <a:ext cx="2284630" cy="114299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28</xdr:row>
          <xdr:rowOff>146050</xdr:rowOff>
        </xdr:from>
        <xdr:to>
          <xdr:col>10</xdr:col>
          <xdr:colOff>241300</xdr:colOff>
          <xdr:row>1048575</xdr:row>
          <xdr:rowOff>146050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384810</xdr:colOff>
      <xdr:row>8</xdr:row>
      <xdr:rowOff>293902</xdr:rowOff>
    </xdr:from>
    <xdr:to>
      <xdr:col>4</xdr:col>
      <xdr:colOff>252339</xdr:colOff>
      <xdr:row>10</xdr:row>
      <xdr:rowOff>58522</xdr:rowOff>
    </xdr:to>
    <xdr:pic>
      <xdr:nvPicPr>
        <xdr:cNvPr id="3" name="Picture 2" descr="EAUC Home | EAU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4810" y="2297962"/>
          <a:ext cx="2305929" cy="9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87630</xdr:colOff>
      <xdr:row>8</xdr:row>
      <xdr:rowOff>200025</xdr:rowOff>
    </xdr:from>
    <xdr:to>
      <xdr:col>9</xdr:col>
      <xdr:colOff>293267</xdr:colOff>
      <xdr:row>10</xdr:row>
      <xdr:rowOff>152400</xdr:rowOff>
    </xdr:to>
    <xdr:pic>
      <xdr:nvPicPr>
        <xdr:cNvPr id="10" name="Picture 9" descr="BUFDG : British Universities Finance Directors Group">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5230" y="2204085"/>
          <a:ext cx="2217317" cy="1102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378901</xdr:colOff>
      <xdr:row>8</xdr:row>
      <xdr:rowOff>229552</xdr:rowOff>
    </xdr:from>
    <xdr:to>
      <xdr:col>14</xdr:col>
      <xdr:colOff>41439</xdr:colOff>
      <xdr:row>10</xdr:row>
      <xdr:rowOff>122872</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57781" y="2233612"/>
          <a:ext cx="2100938"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91440</xdr:colOff>
      <xdr:row>16</xdr:row>
      <xdr:rowOff>22860</xdr:rowOff>
    </xdr:from>
    <xdr:to>
      <xdr:col>10</xdr:col>
      <xdr:colOff>430530</xdr:colOff>
      <xdr:row>20</xdr:row>
      <xdr:rowOff>171450</xdr:rowOff>
    </xdr:to>
    <xdr:pic>
      <xdr:nvPicPr>
        <xdr:cNvPr id="2" name="Diagram 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017" r="-5687"/>
        <a:stretch>
          <a:fillRect/>
        </a:stretch>
      </xdr:blipFill>
      <xdr:spPr bwMode="auto">
        <a:xfrm>
          <a:off x="998220" y="4846320"/>
          <a:ext cx="5215890" cy="880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46</xdr:row>
          <xdr:rowOff>19050</xdr:rowOff>
        </xdr:from>
        <xdr:to>
          <xdr:col>7</xdr:col>
          <xdr:colOff>495299</xdr:colOff>
          <xdr:row>84</xdr:row>
          <xdr:rowOff>158751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High Level'!$B$16:$G$44" spid="_x0000_s4022"/>
                </a:ext>
              </a:extLst>
            </xdr:cNvPicPr>
          </xdr:nvPicPr>
          <xdr:blipFill>
            <a:blip xmlns:r="http://schemas.openxmlformats.org/officeDocument/2006/relationships" r:embed="rId1"/>
            <a:srcRect/>
            <a:stretch>
              <a:fillRect/>
            </a:stretch>
          </xdr:blipFill>
          <xdr:spPr bwMode="auto">
            <a:xfrm>
              <a:off x="139700" y="8686800"/>
              <a:ext cx="7677150" cy="7137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5</xdr:col>
      <xdr:colOff>284340</xdr:colOff>
      <xdr:row>64</xdr:row>
      <xdr:rowOff>70556</xdr:rowOff>
    </xdr:from>
    <xdr:to>
      <xdr:col>5</xdr:col>
      <xdr:colOff>525640</xdr:colOff>
      <xdr:row>65</xdr:row>
      <xdr:rowOff>178510</xdr:rowOff>
    </xdr:to>
    <xdr:sp macro="" textlink="">
      <xdr:nvSpPr>
        <xdr:cNvPr id="13" name="Arrow: Down 12">
          <a:extLst>
            <a:ext uri="{FF2B5EF4-FFF2-40B4-BE49-F238E27FC236}">
              <a16:creationId xmlns:a16="http://schemas.microsoft.com/office/drawing/2014/main" id="{00000000-0008-0000-0200-00000D000000}"/>
            </a:ext>
          </a:extLst>
        </xdr:cNvPr>
        <xdr:cNvSpPr/>
      </xdr:nvSpPr>
      <xdr:spPr>
        <a:xfrm>
          <a:off x="6535562" y="12375445"/>
          <a:ext cx="241300" cy="2913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25400</xdr:colOff>
      <xdr:row>25</xdr:row>
      <xdr:rowOff>127000</xdr:rowOff>
    </xdr:from>
    <xdr:to>
      <xdr:col>30</xdr:col>
      <xdr:colOff>76331</xdr:colOff>
      <xdr:row>65</xdr:row>
      <xdr:rowOff>57150</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10637838" y="4945063"/>
          <a:ext cx="11536493" cy="8328025"/>
          <a:chOff x="10515600" y="3721100"/>
          <a:chExt cx="11506331" cy="7778750"/>
        </a:xfrm>
      </xdr:grpSpPr>
      <xdr:grpSp>
        <xdr:nvGrpSpPr>
          <xdr:cNvPr id="34" name="Group 33">
            <a:extLst>
              <a:ext uri="{FF2B5EF4-FFF2-40B4-BE49-F238E27FC236}">
                <a16:creationId xmlns:a16="http://schemas.microsoft.com/office/drawing/2014/main" id="{00000000-0008-0000-0200-000022000000}"/>
              </a:ext>
            </a:extLst>
          </xdr:cNvPr>
          <xdr:cNvGrpSpPr/>
        </xdr:nvGrpSpPr>
        <xdr:grpSpPr>
          <a:xfrm>
            <a:off x="10515600" y="3721100"/>
            <a:ext cx="11274103" cy="7778750"/>
            <a:chOff x="9474200" y="8432800"/>
            <a:chExt cx="11274103" cy="7778750"/>
          </a:xfrm>
        </xdr:grpSpPr>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2"/>
            <a:srcRect l="14058" t="61942" r="75386" b="22314"/>
            <a:stretch/>
          </xdr:blipFill>
          <xdr:spPr>
            <a:xfrm>
              <a:off x="18400185" y="10185401"/>
              <a:ext cx="2348118" cy="977900"/>
            </a:xfrm>
            <a:prstGeom prst="rect">
              <a:avLst/>
            </a:prstGeom>
          </xdr:spPr>
        </xdr:pic>
        <xdr:grpSp>
          <xdr:nvGrpSpPr>
            <xdr:cNvPr id="33" name="Group 32">
              <a:extLst>
                <a:ext uri="{FF2B5EF4-FFF2-40B4-BE49-F238E27FC236}">
                  <a16:creationId xmlns:a16="http://schemas.microsoft.com/office/drawing/2014/main" id="{00000000-0008-0000-0200-000021000000}"/>
                </a:ext>
              </a:extLst>
            </xdr:cNvPr>
            <xdr:cNvGrpSpPr/>
          </xdr:nvGrpSpPr>
          <xdr:grpSpPr>
            <a:xfrm>
              <a:off x="9474200" y="8432800"/>
              <a:ext cx="8934450" cy="7778750"/>
              <a:chOff x="9474200" y="8432800"/>
              <a:chExt cx="8934450" cy="7778750"/>
            </a:xfrm>
          </xdr:grpSpPr>
          <mc:AlternateContent xmlns:mc="http://schemas.openxmlformats.org/markup-compatibility/2006" xmlns:a14="http://schemas.microsoft.com/office/drawing/2010/main">
            <mc:Choice Requires="a14">
              <xdr:pic>
                <xdr:nvPicPr>
                  <xdr:cNvPr id="28" name="Picture 27">
                    <a:extLst>
                      <a:ext uri="{FF2B5EF4-FFF2-40B4-BE49-F238E27FC236}">
                        <a16:creationId xmlns:a16="http://schemas.microsoft.com/office/drawing/2014/main" id="{00000000-0008-0000-0200-00001C000000}"/>
                      </a:ext>
                    </a:extLst>
                  </xdr:cNvPr>
                  <xdr:cNvPicPr>
                    <a:picLocks noChangeAspect="1" noChangeArrowheads="1"/>
                    <a:extLst>
                      <a:ext uri="{84589F7E-364E-4C9E-8A38-B11213B215E9}">
                        <a14:cameraTool cellRange="'Programme Phasing'!$B$8:$I$35" spid="_x0000_s4023"/>
                      </a:ext>
                    </a:extLst>
                  </xdr:cNvPicPr>
                </xdr:nvPicPr>
                <xdr:blipFill>
                  <a:blip xmlns:r="http://schemas.openxmlformats.org/officeDocument/2006/relationships" r:embed="rId3"/>
                  <a:srcRect/>
                  <a:stretch>
                    <a:fillRect/>
                  </a:stretch>
                </xdr:blipFill>
                <xdr:spPr bwMode="auto">
                  <a:xfrm>
                    <a:off x="9474200" y="8432800"/>
                    <a:ext cx="8934450" cy="7778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mc:Choice>
            <mc:Fallback xmlns=""/>
          </mc:AlternateContent>
          <xdr:sp macro="" textlink="">
            <xdr:nvSpPr>
              <xdr:cNvPr id="25" name="Arrow: Down 24">
                <a:extLst>
                  <a:ext uri="{FF2B5EF4-FFF2-40B4-BE49-F238E27FC236}">
                    <a16:creationId xmlns:a16="http://schemas.microsoft.com/office/drawing/2014/main" id="{00000000-0008-0000-0200-000019000000}"/>
                  </a:ext>
                </a:extLst>
              </xdr:cNvPr>
              <xdr:cNvSpPr/>
            </xdr:nvSpPr>
            <xdr:spPr>
              <a:xfrm rot="2747901">
                <a:off x="17214238" y="9863083"/>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Arrow: Down 23">
                <a:extLst>
                  <a:ext uri="{FF2B5EF4-FFF2-40B4-BE49-F238E27FC236}">
                    <a16:creationId xmlns:a16="http://schemas.microsoft.com/office/drawing/2014/main" id="{00000000-0008-0000-0200-000018000000}"/>
                  </a:ext>
                </a:extLst>
              </xdr:cNvPr>
              <xdr:cNvSpPr/>
            </xdr:nvSpPr>
            <xdr:spPr>
              <a:xfrm rot="2747901">
                <a:off x="16335372" y="9839323"/>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Arrow: Down 22">
                <a:extLst>
                  <a:ext uri="{FF2B5EF4-FFF2-40B4-BE49-F238E27FC236}">
                    <a16:creationId xmlns:a16="http://schemas.microsoft.com/office/drawing/2014/main" id="{00000000-0008-0000-0200-000017000000}"/>
                  </a:ext>
                </a:extLst>
              </xdr:cNvPr>
              <xdr:cNvSpPr/>
            </xdr:nvSpPr>
            <xdr:spPr>
              <a:xfrm rot="2747901">
                <a:off x="15679219" y="9837685"/>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Arrow: Down 20">
                <a:extLst>
                  <a:ext uri="{FF2B5EF4-FFF2-40B4-BE49-F238E27FC236}">
                    <a16:creationId xmlns:a16="http://schemas.microsoft.com/office/drawing/2014/main" id="{00000000-0008-0000-0200-000015000000}"/>
                  </a:ext>
                </a:extLst>
              </xdr:cNvPr>
              <xdr:cNvSpPr/>
            </xdr:nvSpPr>
            <xdr:spPr>
              <a:xfrm rot="2747901">
                <a:off x="14787041" y="9853559"/>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Arrow: Down 28">
                <a:extLst>
                  <a:ext uri="{FF2B5EF4-FFF2-40B4-BE49-F238E27FC236}">
                    <a16:creationId xmlns:a16="http://schemas.microsoft.com/office/drawing/2014/main" id="{00000000-0008-0000-0200-00001D000000}"/>
                  </a:ext>
                </a:extLst>
              </xdr:cNvPr>
              <xdr:cNvSpPr/>
            </xdr:nvSpPr>
            <xdr:spPr>
              <a:xfrm rot="2747901">
                <a:off x="17175950" y="13159053"/>
                <a:ext cx="27305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Arrow: Down 29">
                <a:extLst>
                  <a:ext uri="{FF2B5EF4-FFF2-40B4-BE49-F238E27FC236}">
                    <a16:creationId xmlns:a16="http://schemas.microsoft.com/office/drawing/2014/main" id="{00000000-0008-0000-0200-00001E000000}"/>
                  </a:ext>
                </a:extLst>
              </xdr:cNvPr>
              <xdr:cNvSpPr/>
            </xdr:nvSpPr>
            <xdr:spPr>
              <a:xfrm rot="2747901">
                <a:off x="16304428" y="13204822"/>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Arrow: Down 30">
                <a:extLst>
                  <a:ext uri="{FF2B5EF4-FFF2-40B4-BE49-F238E27FC236}">
                    <a16:creationId xmlns:a16="http://schemas.microsoft.com/office/drawing/2014/main" id="{00000000-0008-0000-0200-00001F000000}"/>
                  </a:ext>
                </a:extLst>
              </xdr:cNvPr>
              <xdr:cNvSpPr/>
            </xdr:nvSpPr>
            <xdr:spPr>
              <a:xfrm rot="2747901">
                <a:off x="15690350" y="13181064"/>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2" name="Arrow: Down 31">
                <a:extLst>
                  <a:ext uri="{FF2B5EF4-FFF2-40B4-BE49-F238E27FC236}">
                    <a16:creationId xmlns:a16="http://schemas.microsoft.com/office/drawing/2014/main" id="{00000000-0008-0000-0200-000020000000}"/>
                  </a:ext>
                </a:extLst>
              </xdr:cNvPr>
              <xdr:cNvSpPr/>
            </xdr:nvSpPr>
            <xdr:spPr>
              <a:xfrm rot="2747901">
                <a:off x="14798172" y="13196940"/>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pic>
        <xdr:nvPicPr>
          <xdr:cNvPr id="37" name="Pictur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4"/>
          <a:stretch>
            <a:fillRect/>
          </a:stretch>
        </xdr:blipFill>
        <xdr:spPr>
          <a:xfrm>
            <a:off x="19469100" y="10147300"/>
            <a:ext cx="2552831" cy="711237"/>
          </a:xfrm>
          <a:prstGeom prst="rect">
            <a:avLst/>
          </a:prstGeom>
        </xdr:spPr>
      </xdr:pic>
    </xdr:grpSp>
    <xdr:clientData/>
  </xdr:twoCellAnchor>
  <xdr:absoluteAnchor>
    <xdr:pos x="10647540" y="13410494"/>
    <xdr:ext cx="7607299" cy="4660900"/>
    <xdr:graphicFrame macro="">
      <xdr:nvGraphicFramePr>
        <xdr:cNvPr id="39" name="Chart 38">
          <a:extLst>
            <a:ext uri="{FF2B5EF4-FFF2-40B4-BE49-F238E27FC236}">
              <a16:creationId xmlns:a16="http://schemas.microsoft.com/office/drawing/2014/main" id="{00000000-0008-0000-0200-00002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mc:AlternateContent xmlns:mc="http://schemas.openxmlformats.org/markup-compatibility/2006">
    <mc:Choice xmlns:a14="http://schemas.microsoft.com/office/drawing/2010/main" Requires="a14">
      <xdr:twoCellAnchor editAs="oneCell">
        <xdr:from>
          <xdr:col>12</xdr:col>
          <xdr:colOff>31750</xdr:colOff>
          <xdr:row>100</xdr:row>
          <xdr:rowOff>142875</xdr:rowOff>
        </xdr:from>
        <xdr:to>
          <xdr:col>22</xdr:col>
          <xdr:colOff>590549</xdr:colOff>
          <xdr:row>120</xdr:row>
          <xdr:rowOff>190500</xdr:rowOff>
        </xdr:to>
        <xdr:pic>
          <xdr:nvPicPr>
            <xdr:cNvPr id="40" name="Picture 39">
              <a:extLst>
                <a:ext uri="{FF2B5EF4-FFF2-40B4-BE49-F238E27FC236}">
                  <a16:creationId xmlns:a16="http://schemas.microsoft.com/office/drawing/2014/main" id="{00000000-0008-0000-0200-000028000000}"/>
                </a:ext>
              </a:extLst>
            </xdr:cNvPr>
            <xdr:cNvPicPr>
              <a:picLocks noChangeAspect="1" noChangeArrowheads="1"/>
              <a:extLst>
                <a:ext uri="{84589F7E-364E-4C9E-8A38-B11213B215E9}">
                  <a14:cameraTool cellRange="'Emissions Projection'!$B$9:$G$28" spid="_x0000_s4024"/>
                </a:ext>
              </a:extLst>
            </xdr:cNvPicPr>
          </xdr:nvPicPr>
          <xdr:blipFill>
            <a:blip xmlns:r="http://schemas.openxmlformats.org/officeDocument/2006/relationships" r:embed="rId6"/>
            <a:srcRect/>
            <a:stretch>
              <a:fillRect/>
            </a:stretch>
          </xdr:blipFill>
          <xdr:spPr bwMode="auto">
            <a:xfrm>
              <a:off x="10530417" y="18557875"/>
              <a:ext cx="7173383" cy="362479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absoluteAnchor>
    <xdr:pos x="10606011" y="24731738"/>
    <xdr:ext cx="5795131" cy="3589262"/>
    <xdr:graphicFrame macro="">
      <xdr:nvGraphicFramePr>
        <xdr:cNvPr id="41" name="Chart 40">
          <a:extLst>
            <a:ext uri="{FF2B5EF4-FFF2-40B4-BE49-F238E27FC236}">
              <a16:creationId xmlns:a16="http://schemas.microsoft.com/office/drawing/2014/main" id="{00000000-0008-0000-0200-00002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twoCellAnchor>
    <xdr:from>
      <xdr:col>4</xdr:col>
      <xdr:colOff>906640</xdr:colOff>
      <xdr:row>64</xdr:row>
      <xdr:rowOff>59971</xdr:rowOff>
    </xdr:from>
    <xdr:to>
      <xdr:col>4</xdr:col>
      <xdr:colOff>1147940</xdr:colOff>
      <xdr:row>65</xdr:row>
      <xdr:rowOff>167925</xdr:rowOff>
    </xdr:to>
    <xdr:sp macro="" textlink="">
      <xdr:nvSpPr>
        <xdr:cNvPr id="3" name="Arrow: Down 2">
          <a:extLst>
            <a:ext uri="{FF2B5EF4-FFF2-40B4-BE49-F238E27FC236}">
              <a16:creationId xmlns:a16="http://schemas.microsoft.com/office/drawing/2014/main" id="{00000000-0008-0000-0200-000003000000}"/>
            </a:ext>
          </a:extLst>
        </xdr:cNvPr>
        <xdr:cNvSpPr/>
      </xdr:nvSpPr>
      <xdr:spPr>
        <a:xfrm>
          <a:off x="5563307" y="12364860"/>
          <a:ext cx="241300" cy="2913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758473</xdr:colOff>
      <xdr:row>64</xdr:row>
      <xdr:rowOff>59973</xdr:rowOff>
    </xdr:from>
    <xdr:to>
      <xdr:col>4</xdr:col>
      <xdr:colOff>174273</xdr:colOff>
      <xdr:row>65</xdr:row>
      <xdr:rowOff>167927</xdr:rowOff>
    </xdr:to>
    <xdr:sp macro="" textlink="">
      <xdr:nvSpPr>
        <xdr:cNvPr id="4" name="Arrow: Down 3">
          <a:extLst>
            <a:ext uri="{FF2B5EF4-FFF2-40B4-BE49-F238E27FC236}">
              <a16:creationId xmlns:a16="http://schemas.microsoft.com/office/drawing/2014/main" id="{00000000-0008-0000-0200-000004000000}"/>
            </a:ext>
          </a:extLst>
        </xdr:cNvPr>
        <xdr:cNvSpPr/>
      </xdr:nvSpPr>
      <xdr:spPr>
        <a:xfrm>
          <a:off x="4589640" y="12364862"/>
          <a:ext cx="241300" cy="2913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323144</xdr:colOff>
      <xdr:row>48</xdr:row>
      <xdr:rowOff>102306</xdr:rowOff>
    </xdr:from>
    <xdr:to>
      <xdr:col>5</xdr:col>
      <xdr:colOff>564444</xdr:colOff>
      <xdr:row>50</xdr:row>
      <xdr:rowOff>30343</xdr:rowOff>
    </xdr:to>
    <xdr:sp macro="" textlink="">
      <xdr:nvSpPr>
        <xdr:cNvPr id="5" name="Arrow: Down 4">
          <a:extLst>
            <a:ext uri="{FF2B5EF4-FFF2-40B4-BE49-F238E27FC236}">
              <a16:creationId xmlns:a16="http://schemas.microsoft.com/office/drawing/2014/main" id="{00000000-0008-0000-0200-000005000000}"/>
            </a:ext>
          </a:extLst>
        </xdr:cNvPr>
        <xdr:cNvSpPr/>
      </xdr:nvSpPr>
      <xdr:spPr>
        <a:xfrm>
          <a:off x="6574366" y="9472084"/>
          <a:ext cx="241300" cy="2949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973665</xdr:colOff>
      <xdr:row>48</xdr:row>
      <xdr:rowOff>84666</xdr:rowOff>
    </xdr:from>
    <xdr:to>
      <xdr:col>4</xdr:col>
      <xdr:colOff>1214965</xdr:colOff>
      <xdr:row>50</xdr:row>
      <xdr:rowOff>12703</xdr:rowOff>
    </xdr:to>
    <xdr:sp macro="" textlink="">
      <xdr:nvSpPr>
        <xdr:cNvPr id="6" name="Arrow: Down 5">
          <a:extLst>
            <a:ext uri="{FF2B5EF4-FFF2-40B4-BE49-F238E27FC236}">
              <a16:creationId xmlns:a16="http://schemas.microsoft.com/office/drawing/2014/main" id="{00000000-0008-0000-0200-000006000000}"/>
            </a:ext>
          </a:extLst>
        </xdr:cNvPr>
        <xdr:cNvSpPr/>
      </xdr:nvSpPr>
      <xdr:spPr>
        <a:xfrm>
          <a:off x="5630332" y="9454444"/>
          <a:ext cx="241300" cy="2949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797277</xdr:colOff>
      <xdr:row>48</xdr:row>
      <xdr:rowOff>91723</xdr:rowOff>
    </xdr:from>
    <xdr:to>
      <xdr:col>4</xdr:col>
      <xdr:colOff>213077</xdr:colOff>
      <xdr:row>50</xdr:row>
      <xdr:rowOff>16232</xdr:rowOff>
    </xdr:to>
    <xdr:sp macro="" textlink="">
      <xdr:nvSpPr>
        <xdr:cNvPr id="17" name="Arrow: Down 16">
          <a:extLst>
            <a:ext uri="{FF2B5EF4-FFF2-40B4-BE49-F238E27FC236}">
              <a16:creationId xmlns:a16="http://schemas.microsoft.com/office/drawing/2014/main" id="{00000000-0008-0000-0200-000011000000}"/>
            </a:ext>
          </a:extLst>
        </xdr:cNvPr>
        <xdr:cNvSpPr/>
      </xdr:nvSpPr>
      <xdr:spPr>
        <a:xfrm>
          <a:off x="4628444" y="9461501"/>
          <a:ext cx="241300" cy="2913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912281</xdr:colOff>
      <xdr:row>99</xdr:row>
      <xdr:rowOff>400052</xdr:rowOff>
    </xdr:from>
    <xdr:to>
      <xdr:col>9</xdr:col>
      <xdr:colOff>421216</xdr:colOff>
      <xdr:row>100</xdr:row>
      <xdr:rowOff>65620</xdr:rowOff>
    </xdr:to>
    <xdr:sp macro="" textlink="">
      <xdr:nvSpPr>
        <xdr:cNvPr id="19" name="Arrow: Down 18">
          <a:extLst>
            <a:ext uri="{FF2B5EF4-FFF2-40B4-BE49-F238E27FC236}">
              <a16:creationId xmlns:a16="http://schemas.microsoft.com/office/drawing/2014/main" id="{00000000-0008-0000-0200-000013000000}"/>
            </a:ext>
          </a:extLst>
        </xdr:cNvPr>
        <xdr:cNvSpPr/>
      </xdr:nvSpPr>
      <xdr:spPr>
        <a:xfrm rot="5400000">
          <a:off x="9050865" y="20760268"/>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901699</xdr:colOff>
      <xdr:row>98</xdr:row>
      <xdr:rowOff>188384</xdr:rowOff>
    </xdr:from>
    <xdr:to>
      <xdr:col>9</xdr:col>
      <xdr:colOff>419099</xdr:colOff>
      <xdr:row>99</xdr:row>
      <xdr:rowOff>342900</xdr:rowOff>
    </xdr:to>
    <xdr:sp macro="" textlink="">
      <xdr:nvSpPr>
        <xdr:cNvPr id="20" name="Arrow: Down 19">
          <a:extLst>
            <a:ext uri="{FF2B5EF4-FFF2-40B4-BE49-F238E27FC236}">
              <a16:creationId xmlns:a16="http://schemas.microsoft.com/office/drawing/2014/main" id="{00000000-0008-0000-0200-000014000000}"/>
            </a:ext>
          </a:extLst>
        </xdr:cNvPr>
        <xdr:cNvSpPr/>
      </xdr:nvSpPr>
      <xdr:spPr>
        <a:xfrm rot="5400000">
          <a:off x="9041341" y="20357042"/>
          <a:ext cx="345016" cy="444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611967</xdr:colOff>
      <xdr:row>43</xdr:row>
      <xdr:rowOff>162738</xdr:rowOff>
    </xdr:from>
    <xdr:to>
      <xdr:col>4</xdr:col>
      <xdr:colOff>892983</xdr:colOff>
      <xdr:row>45</xdr:row>
      <xdr:rowOff>41181</xdr:rowOff>
    </xdr:to>
    <xdr:sp macro="" textlink="">
      <xdr:nvSpPr>
        <xdr:cNvPr id="7" name="Arrow: Down 6">
          <a:extLst>
            <a:ext uri="{FF2B5EF4-FFF2-40B4-BE49-F238E27FC236}">
              <a16:creationId xmlns:a16="http://schemas.microsoft.com/office/drawing/2014/main" id="{00000000-0008-0000-0200-000007000000}"/>
            </a:ext>
          </a:extLst>
        </xdr:cNvPr>
        <xdr:cNvSpPr/>
      </xdr:nvSpPr>
      <xdr:spPr>
        <a:xfrm rot="5400000">
          <a:off x="5283653" y="9575352"/>
          <a:ext cx="259443" cy="2810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215900</xdr:colOff>
          <xdr:row>95</xdr:row>
          <xdr:rowOff>50800</xdr:rowOff>
        </xdr:from>
        <xdr:to>
          <xdr:col>8</xdr:col>
          <xdr:colOff>768350</xdr:colOff>
          <xdr:row>104</xdr:row>
          <xdr:rowOff>139700</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a:extLst>
                <a:ext uri="{84589F7E-364E-4C9E-8A38-B11213B215E9}">
                  <a14:cameraTool cellRange="'Net Zero Target Year'!$B$10:$E$19" spid="_x0000_s4025"/>
                </a:ext>
              </a:extLst>
            </xdr:cNvPicPr>
          </xdr:nvPicPr>
          <xdr:blipFill>
            <a:blip xmlns:r="http://schemas.openxmlformats.org/officeDocument/2006/relationships" r:embed="rId8"/>
            <a:srcRect/>
            <a:stretch>
              <a:fillRect/>
            </a:stretch>
          </xdr:blipFill>
          <xdr:spPr bwMode="auto">
            <a:xfrm>
              <a:off x="361950" y="19170650"/>
              <a:ext cx="8483600" cy="22161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105</xdr:row>
          <xdr:rowOff>114300</xdr:rowOff>
        </xdr:from>
        <xdr:to>
          <xdr:col>8</xdr:col>
          <xdr:colOff>793750</xdr:colOff>
          <xdr:row>118</xdr:row>
          <xdr:rowOff>120650</xdr:rowOff>
        </xdr:to>
        <xdr:pic>
          <xdr:nvPicPr>
            <xdr:cNvPr id="12" name="Picture 11">
              <a:extLst>
                <a:ext uri="{FF2B5EF4-FFF2-40B4-BE49-F238E27FC236}">
                  <a16:creationId xmlns:a16="http://schemas.microsoft.com/office/drawing/2014/main" id="{00000000-0008-0000-0200-00000C000000}"/>
                </a:ext>
              </a:extLst>
            </xdr:cNvPr>
            <xdr:cNvPicPr>
              <a:picLocks noChangeAspect="1" noChangeArrowheads="1"/>
              <a:extLst>
                <a:ext uri="{84589F7E-364E-4C9E-8A38-B11213B215E9}">
                  <a14:cameraTool cellRange="'Net Zero Target Year'!$B$21:$E$32" spid="_x0000_s4026"/>
                </a:ext>
              </a:extLst>
            </xdr:cNvPicPr>
          </xdr:nvPicPr>
          <xdr:blipFill>
            <a:blip xmlns:r="http://schemas.openxmlformats.org/officeDocument/2006/relationships" r:embed="rId9"/>
            <a:srcRect/>
            <a:stretch>
              <a:fillRect/>
            </a:stretch>
          </xdr:blipFill>
          <xdr:spPr bwMode="auto">
            <a:xfrm>
              <a:off x="393700" y="22136100"/>
              <a:ext cx="8489950" cy="2482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8</xdr:col>
      <xdr:colOff>901700</xdr:colOff>
      <xdr:row>100</xdr:row>
      <xdr:rowOff>139701</xdr:rowOff>
    </xdr:from>
    <xdr:to>
      <xdr:col>9</xdr:col>
      <xdr:colOff>410635</xdr:colOff>
      <xdr:row>102</xdr:row>
      <xdr:rowOff>110069</xdr:rowOff>
    </xdr:to>
    <xdr:sp macro="" textlink="">
      <xdr:nvSpPr>
        <xdr:cNvPr id="42" name="Arrow: Down 41">
          <a:extLst>
            <a:ext uri="{FF2B5EF4-FFF2-40B4-BE49-F238E27FC236}">
              <a16:creationId xmlns:a16="http://schemas.microsoft.com/office/drawing/2014/main" id="{00000000-0008-0000-0200-00002A000000}"/>
            </a:ext>
          </a:extLst>
        </xdr:cNvPr>
        <xdr:cNvSpPr/>
      </xdr:nvSpPr>
      <xdr:spPr>
        <a:xfrm rot="5400000">
          <a:off x="9040284" y="21173017"/>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10582</xdr:colOff>
      <xdr:row>112</xdr:row>
      <xdr:rowOff>27518</xdr:rowOff>
    </xdr:from>
    <xdr:to>
      <xdr:col>9</xdr:col>
      <xdr:colOff>446617</xdr:colOff>
      <xdr:row>113</xdr:row>
      <xdr:rowOff>175686</xdr:rowOff>
    </xdr:to>
    <xdr:sp macro="" textlink="">
      <xdr:nvSpPr>
        <xdr:cNvPr id="43" name="Arrow: Down 42">
          <a:extLst>
            <a:ext uri="{FF2B5EF4-FFF2-40B4-BE49-F238E27FC236}">
              <a16:creationId xmlns:a16="http://schemas.microsoft.com/office/drawing/2014/main" id="{00000000-0008-0000-0200-00002B000000}"/>
            </a:ext>
          </a:extLst>
        </xdr:cNvPr>
        <xdr:cNvSpPr/>
      </xdr:nvSpPr>
      <xdr:spPr>
        <a:xfrm rot="5400000">
          <a:off x="9076266" y="23334134"/>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0</xdr:colOff>
      <xdr:row>110</xdr:row>
      <xdr:rowOff>0</xdr:rowOff>
    </xdr:from>
    <xdr:to>
      <xdr:col>9</xdr:col>
      <xdr:colOff>444500</xdr:colOff>
      <xdr:row>111</xdr:row>
      <xdr:rowOff>160866</xdr:rowOff>
    </xdr:to>
    <xdr:sp macro="" textlink="">
      <xdr:nvSpPr>
        <xdr:cNvPr id="44" name="Arrow: Down 43">
          <a:extLst>
            <a:ext uri="{FF2B5EF4-FFF2-40B4-BE49-F238E27FC236}">
              <a16:creationId xmlns:a16="http://schemas.microsoft.com/office/drawing/2014/main" id="{00000000-0008-0000-0200-00002C000000}"/>
            </a:ext>
          </a:extLst>
        </xdr:cNvPr>
        <xdr:cNvSpPr/>
      </xdr:nvSpPr>
      <xdr:spPr>
        <a:xfrm rot="5400000">
          <a:off x="9063567" y="22927733"/>
          <a:ext cx="351366" cy="444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xdr:colOff>
      <xdr:row>114</xdr:row>
      <xdr:rowOff>59267</xdr:rowOff>
    </xdr:from>
    <xdr:to>
      <xdr:col>9</xdr:col>
      <xdr:colOff>436036</xdr:colOff>
      <xdr:row>116</xdr:row>
      <xdr:rowOff>16935</xdr:rowOff>
    </xdr:to>
    <xdr:sp macro="" textlink="">
      <xdr:nvSpPr>
        <xdr:cNvPr id="45" name="Arrow: Down 44">
          <a:extLst>
            <a:ext uri="{FF2B5EF4-FFF2-40B4-BE49-F238E27FC236}">
              <a16:creationId xmlns:a16="http://schemas.microsoft.com/office/drawing/2014/main" id="{00000000-0008-0000-0200-00002D000000}"/>
            </a:ext>
          </a:extLst>
        </xdr:cNvPr>
        <xdr:cNvSpPr/>
      </xdr:nvSpPr>
      <xdr:spPr>
        <a:xfrm rot="5400000">
          <a:off x="9065685" y="23746883"/>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266700</xdr:colOff>
          <xdr:row>122</xdr:row>
          <xdr:rowOff>101600</xdr:rowOff>
        </xdr:from>
        <xdr:to>
          <xdr:col>8</xdr:col>
          <xdr:colOff>765683</xdr:colOff>
          <xdr:row>141</xdr:row>
          <xdr:rowOff>76200</xdr:rowOff>
        </xdr:to>
        <xdr:pic>
          <xdr:nvPicPr>
            <xdr:cNvPr id="46" name="Picture 45">
              <a:extLst>
                <a:ext uri="{FF2B5EF4-FFF2-40B4-BE49-F238E27FC236}">
                  <a16:creationId xmlns:a16="http://schemas.microsoft.com/office/drawing/2014/main" id="{00000000-0008-0000-0200-00002E000000}"/>
                </a:ext>
              </a:extLst>
            </xdr:cNvPr>
            <xdr:cNvPicPr>
              <a:picLocks noChangeAspect="1" noChangeArrowheads="1"/>
              <a:extLst>
                <a:ext uri="{84589F7E-364E-4C9E-8A38-B11213B215E9}">
                  <a14:cameraTool cellRange="'Net Zero Target Year'!$B$40:$H$60" spid="_x0000_s4027"/>
                </a:ext>
              </a:extLst>
            </xdr:cNvPicPr>
          </xdr:nvPicPr>
          <xdr:blipFill>
            <a:blip xmlns:r="http://schemas.openxmlformats.org/officeDocument/2006/relationships" r:embed="rId10"/>
            <a:srcRect/>
            <a:stretch>
              <a:fillRect/>
            </a:stretch>
          </xdr:blipFill>
          <xdr:spPr bwMode="auto">
            <a:xfrm>
              <a:off x="419100" y="25438100"/>
              <a:ext cx="8436483" cy="3594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6</xdr:col>
      <xdr:colOff>546100</xdr:colOff>
      <xdr:row>120</xdr:row>
      <xdr:rowOff>152400</xdr:rowOff>
    </xdr:from>
    <xdr:to>
      <xdr:col>7</xdr:col>
      <xdr:colOff>238128</xdr:colOff>
      <xdr:row>122</xdr:row>
      <xdr:rowOff>39157</xdr:rowOff>
    </xdr:to>
    <xdr:sp macro="" textlink="">
      <xdr:nvSpPr>
        <xdr:cNvPr id="47" name="Arrow: Down 46">
          <a:extLst>
            <a:ext uri="{FF2B5EF4-FFF2-40B4-BE49-F238E27FC236}">
              <a16:creationId xmlns:a16="http://schemas.microsoft.com/office/drawing/2014/main" id="{00000000-0008-0000-0200-00002F000000}"/>
            </a:ext>
          </a:extLst>
        </xdr:cNvPr>
        <xdr:cNvSpPr/>
      </xdr:nvSpPr>
      <xdr:spPr>
        <a:xfrm>
          <a:off x="7416800" y="25031700"/>
          <a:ext cx="301628"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442011</xdr:colOff>
      <xdr:row>120</xdr:row>
      <xdr:rowOff>153331</xdr:rowOff>
    </xdr:from>
    <xdr:to>
      <xdr:col>8</xdr:col>
      <xdr:colOff>134039</xdr:colOff>
      <xdr:row>122</xdr:row>
      <xdr:rowOff>40088</xdr:rowOff>
    </xdr:to>
    <xdr:sp macro="" textlink="">
      <xdr:nvSpPr>
        <xdr:cNvPr id="48" name="Arrow: Down 47">
          <a:extLst>
            <a:ext uri="{FF2B5EF4-FFF2-40B4-BE49-F238E27FC236}">
              <a16:creationId xmlns:a16="http://schemas.microsoft.com/office/drawing/2014/main" id="{00000000-0008-0000-0200-000030000000}"/>
            </a:ext>
          </a:extLst>
        </xdr:cNvPr>
        <xdr:cNvSpPr/>
      </xdr:nvSpPr>
      <xdr:spPr>
        <a:xfrm>
          <a:off x="7922311" y="25032631"/>
          <a:ext cx="301628"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350523</xdr:colOff>
      <xdr:row>120</xdr:row>
      <xdr:rowOff>159652</xdr:rowOff>
    </xdr:from>
    <xdr:to>
      <xdr:col>8</xdr:col>
      <xdr:colOff>653396</xdr:colOff>
      <xdr:row>122</xdr:row>
      <xdr:rowOff>46409</xdr:rowOff>
    </xdr:to>
    <xdr:sp macro="" textlink="">
      <xdr:nvSpPr>
        <xdr:cNvPr id="49" name="Arrow: Down 48">
          <a:extLst>
            <a:ext uri="{FF2B5EF4-FFF2-40B4-BE49-F238E27FC236}">
              <a16:creationId xmlns:a16="http://schemas.microsoft.com/office/drawing/2014/main" id="{00000000-0008-0000-0200-000031000000}"/>
            </a:ext>
          </a:extLst>
        </xdr:cNvPr>
        <xdr:cNvSpPr/>
      </xdr:nvSpPr>
      <xdr:spPr>
        <a:xfrm>
          <a:off x="8440423" y="25038952"/>
          <a:ext cx="302873"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12700</xdr:colOff>
      <xdr:row>129</xdr:row>
      <xdr:rowOff>152400</xdr:rowOff>
    </xdr:from>
    <xdr:to>
      <xdr:col>7</xdr:col>
      <xdr:colOff>314328</xdr:colOff>
      <xdr:row>131</xdr:row>
      <xdr:rowOff>115357</xdr:rowOff>
    </xdr:to>
    <xdr:sp macro="" textlink="">
      <xdr:nvSpPr>
        <xdr:cNvPr id="50" name="Arrow: Down 49">
          <a:extLst>
            <a:ext uri="{FF2B5EF4-FFF2-40B4-BE49-F238E27FC236}">
              <a16:creationId xmlns:a16="http://schemas.microsoft.com/office/drawing/2014/main" id="{00000000-0008-0000-0200-000032000000}"/>
            </a:ext>
          </a:extLst>
        </xdr:cNvPr>
        <xdr:cNvSpPr/>
      </xdr:nvSpPr>
      <xdr:spPr>
        <a:xfrm>
          <a:off x="7493000" y="26822400"/>
          <a:ext cx="301628"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518211</xdr:colOff>
      <xdr:row>129</xdr:row>
      <xdr:rowOff>153331</xdr:rowOff>
    </xdr:from>
    <xdr:to>
      <xdr:col>8</xdr:col>
      <xdr:colOff>210239</xdr:colOff>
      <xdr:row>131</xdr:row>
      <xdr:rowOff>116288</xdr:rowOff>
    </xdr:to>
    <xdr:sp macro="" textlink="">
      <xdr:nvSpPr>
        <xdr:cNvPr id="51" name="Arrow: Down 50">
          <a:extLst>
            <a:ext uri="{FF2B5EF4-FFF2-40B4-BE49-F238E27FC236}">
              <a16:creationId xmlns:a16="http://schemas.microsoft.com/office/drawing/2014/main" id="{00000000-0008-0000-0200-000033000000}"/>
            </a:ext>
          </a:extLst>
        </xdr:cNvPr>
        <xdr:cNvSpPr/>
      </xdr:nvSpPr>
      <xdr:spPr>
        <a:xfrm>
          <a:off x="7998511" y="26823331"/>
          <a:ext cx="301628"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426723</xdr:colOff>
      <xdr:row>129</xdr:row>
      <xdr:rowOff>159652</xdr:rowOff>
    </xdr:from>
    <xdr:to>
      <xdr:col>8</xdr:col>
      <xdr:colOff>729596</xdr:colOff>
      <xdr:row>131</xdr:row>
      <xdr:rowOff>122609</xdr:rowOff>
    </xdr:to>
    <xdr:sp macro="" textlink="">
      <xdr:nvSpPr>
        <xdr:cNvPr id="52" name="Arrow: Down 51">
          <a:extLst>
            <a:ext uri="{FF2B5EF4-FFF2-40B4-BE49-F238E27FC236}">
              <a16:creationId xmlns:a16="http://schemas.microsoft.com/office/drawing/2014/main" id="{00000000-0008-0000-0200-000034000000}"/>
            </a:ext>
          </a:extLst>
        </xdr:cNvPr>
        <xdr:cNvSpPr/>
      </xdr:nvSpPr>
      <xdr:spPr>
        <a:xfrm>
          <a:off x="8516623" y="26829652"/>
          <a:ext cx="302873"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101600</xdr:colOff>
          <xdr:row>43</xdr:row>
          <xdr:rowOff>139700</xdr:rowOff>
        </xdr:from>
        <xdr:to>
          <xdr:col>4</xdr:col>
          <xdr:colOff>495300</xdr:colOff>
          <xdr:row>45</xdr:row>
          <xdr:rowOff>38100</xdr:rowOff>
        </xdr:to>
        <xdr:pic>
          <xdr:nvPicPr>
            <xdr:cNvPr id="56" name="Picture 55">
              <a:extLst>
                <a:ext uri="{FF2B5EF4-FFF2-40B4-BE49-F238E27FC236}">
                  <a16:creationId xmlns:a16="http://schemas.microsoft.com/office/drawing/2014/main" id="{00000000-0008-0000-0200-000038000000}"/>
                </a:ext>
              </a:extLst>
            </xdr:cNvPr>
            <xdr:cNvPicPr>
              <a:picLocks noChangeAspect="1" noChangeArrowheads="1"/>
              <a:extLst>
                <a:ext uri="{84589F7E-364E-4C9E-8A38-B11213B215E9}">
                  <a14:cameraTool cellRange="'High Level'!$B$14:$D$14" spid="_x0000_s4028"/>
                </a:ext>
              </a:extLst>
            </xdr:cNvPicPr>
          </xdr:nvPicPr>
          <xdr:blipFill>
            <a:blip xmlns:r="http://schemas.openxmlformats.org/officeDocument/2006/relationships" r:embed="rId11"/>
            <a:srcRect/>
            <a:stretch>
              <a:fillRect/>
            </a:stretch>
          </xdr:blipFill>
          <xdr:spPr bwMode="auto">
            <a:xfrm>
              <a:off x="254000" y="9563100"/>
              <a:ext cx="4902200" cy="279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0.90795</cdr:x>
      <cdr:y>0.60146</cdr:y>
    </cdr:from>
    <cdr:to>
      <cdr:x>1</cdr:x>
      <cdr:y>0.85536</cdr:y>
    </cdr:to>
    <cdr:sp macro="" textlink="">
      <cdr:nvSpPr>
        <cdr:cNvPr id="3" name="Rectangle: Rounded Corners 2">
          <a:extLst xmlns:a="http://schemas.openxmlformats.org/drawingml/2006/main">
            <a:ext uri="{FF2B5EF4-FFF2-40B4-BE49-F238E27FC236}">
              <a16:creationId xmlns:a16="http://schemas.microsoft.com/office/drawing/2014/main" id="{15283EF3-1347-495A-02AB-CC0E69B8381D}"/>
            </a:ext>
          </a:extLst>
        </cdr:cNvPr>
        <cdr:cNvSpPr/>
      </cdr:nvSpPr>
      <cdr:spPr>
        <a:xfrm xmlns:a="http://schemas.openxmlformats.org/drawingml/2006/main">
          <a:off x="8440694" y="3651250"/>
          <a:ext cx="855706" cy="154129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900"/>
            <a:t>Residual emissions will require offsetting to reach Net Zero and will have cost implications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0.91035</cdr:x>
      <cdr:y>0.59824</cdr:y>
    </cdr:from>
    <cdr:to>
      <cdr:x>1</cdr:x>
      <cdr:y>0.82536</cdr:y>
    </cdr:to>
    <cdr:sp macro="" textlink="">
      <cdr:nvSpPr>
        <cdr:cNvPr id="4" name="Rectangle: Rounded Corners 3">
          <a:extLst xmlns:a="http://schemas.openxmlformats.org/drawingml/2006/main">
            <a:ext uri="{FF2B5EF4-FFF2-40B4-BE49-F238E27FC236}">
              <a16:creationId xmlns:a16="http://schemas.microsoft.com/office/drawing/2014/main" id="{70B4B064-9042-DB61-40C8-05FB000F5DF3}"/>
            </a:ext>
          </a:extLst>
        </cdr:cNvPr>
        <cdr:cNvSpPr/>
      </cdr:nvSpPr>
      <cdr:spPr>
        <a:xfrm xmlns:a="http://schemas.openxmlformats.org/drawingml/2006/main">
          <a:off x="8463360" y="3632597"/>
          <a:ext cx="833437" cy="137914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t>Residual</a:t>
          </a:r>
          <a:r>
            <a:rPr lang="en-US" baseline="0"/>
            <a:t> emissions will require offsetting to reach Net Zero</a:t>
          </a:r>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eauc.org.uk/file_uploads/eauc_carbon_coalition_principles_on_offsetting_final.pdf." TargetMode="External"/><Relationship Id="rId2" Type="http://schemas.openxmlformats.org/officeDocument/2006/relationships/hyperlink" Target="https://www.nationalgrideso.com/future-energy/future-energy-scenarios" TargetMode="External"/><Relationship Id="rId1" Type="http://schemas.openxmlformats.org/officeDocument/2006/relationships/hyperlink" Target="https://www.theccc.org.uk/publication/sixth-carbon-budg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B57DC-8E8B-49D7-B523-C53B13227A24}">
  <sheetPr>
    <tabColor theme="6"/>
  </sheetPr>
  <dimension ref="A1:AK30"/>
  <sheetViews>
    <sheetView tabSelected="1" zoomScale="80" zoomScaleNormal="80" workbookViewId="0"/>
  </sheetViews>
  <sheetFormatPr defaultColWidth="0" defaultRowHeight="14.5" zeroHeight="1" x14ac:dyDescent="0.35"/>
  <cols>
    <col min="1" max="8" width="9.1796875" style="1" customWidth="1"/>
    <col min="9" max="9" width="11.81640625" style="1" customWidth="1"/>
    <col min="10" max="15" width="9.1796875" style="1" customWidth="1"/>
    <col min="16" max="16384" width="9.1796875" style="1" hidden="1"/>
  </cols>
  <sheetData>
    <row r="1" spans="1:37" x14ac:dyDescent="0.35"/>
    <row r="2" spans="1:37" x14ac:dyDescent="0.35">
      <c r="S2" s="140"/>
      <c r="T2" s="140"/>
      <c r="U2" s="140"/>
    </row>
    <row r="3" spans="1:37" x14ac:dyDescent="0.35">
      <c r="S3" s="140"/>
      <c r="T3" s="140"/>
      <c r="U3" s="140"/>
    </row>
    <row r="4" spans="1:37" x14ac:dyDescent="0.35">
      <c r="I4" s="3" t="s">
        <v>1</v>
      </c>
      <c r="S4" s="140"/>
      <c r="T4" s="140"/>
      <c r="U4" s="140"/>
    </row>
    <row r="5" spans="1:37" ht="54" customHeight="1" x14ac:dyDescent="1.4">
      <c r="A5" s="5" t="s">
        <v>3</v>
      </c>
      <c r="B5" s="6"/>
      <c r="C5" s="6"/>
      <c r="D5" s="6"/>
      <c r="E5" s="6"/>
      <c r="F5" s="6"/>
      <c r="G5" s="6"/>
      <c r="H5" s="6"/>
      <c r="I5" s="6"/>
      <c r="J5" s="6"/>
      <c r="K5" s="6"/>
      <c r="L5" s="6"/>
      <c r="M5" s="6"/>
      <c r="N5" s="6"/>
      <c r="O5" s="6"/>
      <c r="P5" s="6"/>
      <c r="Q5" s="6"/>
      <c r="R5" s="6"/>
      <c r="S5" s="6"/>
      <c r="T5" s="6"/>
      <c r="U5" s="6"/>
      <c r="V5" s="6"/>
      <c r="W5" s="6"/>
      <c r="X5" s="6"/>
      <c r="Y5" s="6"/>
      <c r="Z5" s="6"/>
      <c r="AA5" s="6"/>
      <c r="AB5" s="6"/>
      <c r="AC5" s="6"/>
    </row>
    <row r="6" spans="1:37" x14ac:dyDescent="0.35"/>
    <row r="7" spans="1:37" ht="13.5" customHeight="1" x14ac:dyDescent="0.8">
      <c r="A7" s="141" t="s">
        <v>2</v>
      </c>
      <c r="B7" s="141"/>
      <c r="C7" s="141"/>
      <c r="D7" s="141"/>
      <c r="E7" s="141"/>
      <c r="F7" s="141"/>
      <c r="G7" s="141"/>
      <c r="H7" s="141"/>
      <c r="I7" s="141"/>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15" customHeight="1" x14ac:dyDescent="0.8">
      <c r="A8" s="141"/>
      <c r="B8" s="141"/>
      <c r="C8" s="141"/>
      <c r="D8" s="141"/>
      <c r="E8" s="141"/>
      <c r="F8" s="141"/>
      <c r="G8" s="141"/>
      <c r="H8" s="141"/>
      <c r="I8" s="141"/>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75.75" customHeight="1" x14ac:dyDescent="0.35">
      <c r="D9"/>
      <c r="F9"/>
      <c r="J9"/>
    </row>
    <row r="10" spans="1:37" x14ac:dyDescent="0.35"/>
    <row r="11" spans="1:37" ht="22.5" customHeight="1" x14ac:dyDescent="0.35">
      <c r="A11" s="4" t="s">
        <v>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7" x14ac:dyDescent="0.3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7" x14ac:dyDescent="0.3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7" x14ac:dyDescent="0.3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7" x14ac:dyDescent="0.3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7" x14ac:dyDescent="0.3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x14ac:dyDescent="0.35"/>
    <row r="19" spans="1:35" x14ac:dyDescent="0.35"/>
    <row r="20" spans="1:35" x14ac:dyDescent="0.35"/>
    <row r="21" spans="1:35" x14ac:dyDescent="0.35"/>
    <row r="22" spans="1:35" x14ac:dyDescent="0.35"/>
    <row r="23" spans="1:35" x14ac:dyDescent="0.35"/>
    <row r="24" spans="1:35" x14ac:dyDescent="0.35"/>
    <row r="25" spans="1:35" x14ac:dyDescent="0.35"/>
    <row r="26" spans="1:35" x14ac:dyDescent="0.35"/>
    <row r="27" spans="1:35" x14ac:dyDescent="0.35"/>
    <row r="28" spans="1:35" x14ac:dyDescent="0.35"/>
    <row r="29" spans="1:35" x14ac:dyDescent="0.35"/>
    <row r="30" spans="1:35" x14ac:dyDescent="0.35"/>
  </sheetData>
  <mergeCells count="2">
    <mergeCell ref="S2:U4"/>
    <mergeCell ref="A7:I8"/>
  </mergeCell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28</xdr:row>
                <xdr:rowOff>146050</xdr:rowOff>
              </from>
              <to>
                <xdr:col>10</xdr:col>
                <xdr:colOff>241300</xdr:colOff>
                <xdr:row>1048575</xdr:row>
                <xdr:rowOff>146050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B245-85F2-4521-AD2C-D4057D8DDE0B}">
  <sheetPr>
    <tabColor theme="0" tint="-0.34998626667073579"/>
  </sheetPr>
  <dimension ref="A1:N45"/>
  <sheetViews>
    <sheetView zoomScale="90" zoomScaleNormal="90" workbookViewId="0"/>
  </sheetViews>
  <sheetFormatPr defaultColWidth="0" defaultRowHeight="15" customHeight="1" zeroHeight="1" x14ac:dyDescent="0.35"/>
  <cols>
    <col min="1" max="1" width="4.1796875" style="1" customWidth="1"/>
    <col min="2" max="14" width="8.81640625" style="1" customWidth="1"/>
    <col min="15" max="16384" width="8.81640625" style="1" hidden="1"/>
  </cols>
  <sheetData>
    <row r="1" spans="1:13" s="14" customFormat="1" ht="27" customHeight="1" x14ac:dyDescent="0.55000000000000004">
      <c r="A1" s="15" t="s">
        <v>791</v>
      </c>
    </row>
    <row r="2" spans="1:13" ht="14.5" x14ac:dyDescent="0.35"/>
    <row r="3" spans="1:13" ht="15" customHeight="1" x14ac:dyDescent="0.35">
      <c r="B3" s="144" t="s">
        <v>721</v>
      </c>
      <c r="C3" s="144"/>
      <c r="D3" s="144"/>
      <c r="E3" s="144"/>
      <c r="F3" s="144"/>
      <c r="G3" s="144"/>
      <c r="H3" s="144"/>
      <c r="I3" s="144"/>
      <c r="J3" s="144"/>
      <c r="K3" s="144"/>
      <c r="L3" s="144"/>
      <c r="M3" s="144"/>
    </row>
    <row r="4" spans="1:13" ht="14.5" x14ac:dyDescent="0.35">
      <c r="B4" s="144"/>
      <c r="C4" s="144"/>
      <c r="D4" s="144"/>
      <c r="E4" s="144"/>
      <c r="F4" s="144"/>
      <c r="G4" s="144"/>
      <c r="H4" s="144"/>
      <c r="I4" s="144"/>
      <c r="J4" s="144"/>
      <c r="K4" s="144"/>
      <c r="L4" s="144"/>
      <c r="M4" s="144"/>
    </row>
    <row r="5" spans="1:13" ht="14.5" x14ac:dyDescent="0.35">
      <c r="B5" s="144"/>
      <c r="C5" s="144"/>
      <c r="D5" s="144"/>
      <c r="E5" s="144"/>
      <c r="F5" s="144"/>
      <c r="G5" s="144"/>
      <c r="H5" s="144"/>
      <c r="I5" s="144"/>
      <c r="J5" s="144"/>
      <c r="K5" s="144"/>
      <c r="L5" s="144"/>
      <c r="M5" s="144"/>
    </row>
    <row r="6" spans="1:13" ht="14.5" x14ac:dyDescent="0.35">
      <c r="B6" s="144"/>
      <c r="C6" s="144"/>
      <c r="D6" s="144"/>
      <c r="E6" s="144"/>
      <c r="F6" s="144"/>
      <c r="G6" s="144"/>
      <c r="H6" s="144"/>
      <c r="I6" s="144"/>
      <c r="J6" s="144"/>
      <c r="K6" s="144"/>
      <c r="L6" s="144"/>
      <c r="M6" s="144"/>
    </row>
    <row r="7" spans="1:13" ht="14.5" x14ac:dyDescent="0.35">
      <c r="B7" s="144"/>
      <c r="C7" s="144"/>
      <c r="D7" s="144"/>
      <c r="E7" s="144"/>
      <c r="F7" s="144"/>
      <c r="G7" s="144"/>
      <c r="H7" s="144"/>
      <c r="I7" s="144"/>
      <c r="J7" s="144"/>
      <c r="K7" s="144"/>
      <c r="L7" s="144"/>
      <c r="M7" s="144"/>
    </row>
    <row r="8" spans="1:13" ht="14.5" x14ac:dyDescent="0.35">
      <c r="B8" s="144"/>
      <c r="C8" s="144"/>
      <c r="D8" s="144"/>
      <c r="E8" s="144"/>
      <c r="F8" s="144"/>
      <c r="G8" s="144"/>
      <c r="H8" s="144"/>
      <c r="I8" s="144"/>
      <c r="J8" s="144"/>
      <c r="K8" s="144"/>
      <c r="L8" s="144"/>
      <c r="M8" s="144"/>
    </row>
    <row r="9" spans="1:13" ht="14.5" x14ac:dyDescent="0.35">
      <c r="B9" s="144"/>
      <c r="C9" s="144"/>
      <c r="D9" s="144"/>
      <c r="E9" s="144"/>
      <c r="F9" s="144"/>
      <c r="G9" s="144"/>
      <c r="H9" s="144"/>
      <c r="I9" s="144"/>
      <c r="J9" s="144"/>
      <c r="K9" s="144"/>
      <c r="L9" s="144"/>
      <c r="M9" s="144"/>
    </row>
    <row r="10" spans="1:13" ht="35.25" customHeight="1" x14ac:dyDescent="0.35">
      <c r="B10" s="144"/>
      <c r="C10" s="144"/>
      <c r="D10" s="144"/>
      <c r="E10" s="144"/>
      <c r="F10" s="144"/>
      <c r="G10" s="144"/>
      <c r="H10" s="144"/>
      <c r="I10" s="144"/>
      <c r="J10" s="144"/>
      <c r="K10" s="144"/>
      <c r="L10" s="144"/>
      <c r="M10" s="144"/>
    </row>
    <row r="11" spans="1:13" ht="60.75" customHeight="1" x14ac:dyDescent="0.35">
      <c r="B11" s="144"/>
      <c r="C11" s="144"/>
      <c r="D11" s="144"/>
      <c r="E11" s="144"/>
      <c r="F11" s="144"/>
      <c r="G11" s="144"/>
      <c r="H11" s="144"/>
      <c r="I11" s="144"/>
      <c r="J11" s="144"/>
      <c r="K11" s="144"/>
      <c r="L11" s="144"/>
      <c r="M11" s="144"/>
    </row>
    <row r="12" spans="1:13" ht="14.5" x14ac:dyDescent="0.35">
      <c r="B12" s="144"/>
      <c r="C12" s="144"/>
      <c r="D12" s="144"/>
      <c r="E12" s="144"/>
      <c r="F12" s="144"/>
      <c r="G12" s="144"/>
      <c r="H12" s="144"/>
      <c r="I12" s="144"/>
      <c r="J12" s="144"/>
      <c r="K12" s="144"/>
      <c r="L12" s="144"/>
      <c r="M12" s="144"/>
    </row>
    <row r="13" spans="1:13" ht="14.5" x14ac:dyDescent="0.35">
      <c r="B13" s="144"/>
      <c r="C13" s="144"/>
      <c r="D13" s="144"/>
      <c r="E13" s="144"/>
      <c r="F13" s="144"/>
      <c r="G13" s="144"/>
      <c r="H13" s="144"/>
      <c r="I13" s="144"/>
      <c r="J13" s="144"/>
      <c r="K13" s="144"/>
      <c r="L13" s="144"/>
      <c r="M13" s="144"/>
    </row>
    <row r="14" spans="1:13" ht="14.5" x14ac:dyDescent="0.35">
      <c r="B14" s="145"/>
      <c r="C14" s="145"/>
      <c r="D14" s="145"/>
      <c r="E14" s="145"/>
      <c r="F14" s="145"/>
      <c r="G14" s="145"/>
      <c r="H14" s="145"/>
      <c r="I14" s="145"/>
      <c r="J14" s="145"/>
      <c r="K14" s="145"/>
      <c r="L14" s="145"/>
      <c r="M14" s="145"/>
    </row>
    <row r="15" spans="1:13" ht="20.25" customHeight="1" x14ac:dyDescent="0.35">
      <c r="B15" s="145"/>
      <c r="C15" s="145"/>
      <c r="D15" s="145"/>
      <c r="E15" s="145"/>
      <c r="F15" s="145"/>
      <c r="G15" s="145"/>
      <c r="H15" s="145"/>
      <c r="I15" s="145"/>
      <c r="J15" s="145"/>
      <c r="K15" s="145"/>
      <c r="L15" s="145"/>
      <c r="M15" s="145"/>
    </row>
    <row r="16" spans="1:13" ht="39.75" hidden="1" customHeight="1" x14ac:dyDescent="0.35">
      <c r="B16" s="145"/>
      <c r="C16" s="145"/>
      <c r="D16" s="145"/>
      <c r="E16" s="145"/>
      <c r="F16" s="145"/>
      <c r="G16" s="145"/>
      <c r="H16" s="145"/>
      <c r="I16" s="145"/>
      <c r="J16" s="145"/>
      <c r="K16" s="145"/>
      <c r="L16" s="145"/>
      <c r="M16" s="145"/>
    </row>
    <row r="17" spans="2:13" ht="14.5" hidden="1" x14ac:dyDescent="0.35">
      <c r="B17" s="41"/>
    </row>
    <row r="18" spans="2:13" ht="14.5" hidden="1" x14ac:dyDescent="0.35">
      <c r="B18" s="41"/>
    </row>
    <row r="19" spans="2:13" ht="14.5" hidden="1" x14ac:dyDescent="0.35">
      <c r="B19" s="41"/>
    </row>
    <row r="20" spans="2:13" ht="14.5" hidden="1" x14ac:dyDescent="0.35">
      <c r="B20" s="41"/>
    </row>
    <row r="21" spans="2:13" ht="14.5" hidden="1" x14ac:dyDescent="0.35">
      <c r="B21" s="41"/>
    </row>
    <row r="22" spans="2:13" ht="14.5" hidden="1" x14ac:dyDescent="0.35"/>
    <row r="23" spans="2:13" ht="14.5" hidden="1" x14ac:dyDescent="0.35">
      <c r="B23" s="39"/>
    </row>
    <row r="24" spans="2:13" ht="14.5" hidden="1" x14ac:dyDescent="0.35">
      <c r="B24" s="42"/>
    </row>
    <row r="25" spans="2:13" ht="14.5" hidden="1" x14ac:dyDescent="0.35">
      <c r="B25" s="42"/>
    </row>
    <row r="26" spans="2:13" ht="14.5" hidden="1" x14ac:dyDescent="0.35">
      <c r="B26" s="43"/>
    </row>
    <row r="27" spans="2:13" ht="18.75" hidden="1" customHeight="1" x14ac:dyDescent="0.35">
      <c r="B27" s="39"/>
      <c r="C27" s="40"/>
      <c r="D27" s="40"/>
      <c r="E27" s="40"/>
      <c r="F27" s="40"/>
      <c r="G27" s="40"/>
      <c r="H27" s="40"/>
      <c r="I27" s="40"/>
      <c r="J27" s="40"/>
      <c r="K27" s="40"/>
      <c r="L27" s="40"/>
      <c r="M27" s="40"/>
    </row>
    <row r="28" spans="2:13" ht="18.75" hidden="1" customHeight="1" x14ac:dyDescent="0.35">
      <c r="B28" s="148"/>
      <c r="C28" s="148"/>
      <c r="D28" s="148"/>
      <c r="E28" s="148"/>
      <c r="F28" s="148"/>
      <c r="G28" s="148"/>
      <c r="H28" s="148"/>
      <c r="I28" s="148"/>
      <c r="J28" s="148"/>
      <c r="K28" s="148"/>
      <c r="L28" s="148"/>
      <c r="M28" s="148"/>
    </row>
    <row r="29" spans="2:13" ht="46.5" hidden="1" customHeight="1" x14ac:dyDescent="0.35">
      <c r="B29" s="145"/>
      <c r="C29" s="145"/>
      <c r="D29" s="145"/>
      <c r="E29" s="145"/>
      <c r="F29" s="145"/>
      <c r="G29" s="145"/>
      <c r="H29" s="145"/>
      <c r="I29" s="145"/>
      <c r="J29" s="145"/>
      <c r="K29" s="145"/>
      <c r="L29" s="145"/>
      <c r="M29" s="145"/>
    </row>
    <row r="30" spans="2:13" ht="19.5" hidden="1" customHeight="1" x14ac:dyDescent="0.35">
      <c r="B30" s="40"/>
      <c r="C30" s="40"/>
      <c r="D30" s="40"/>
      <c r="E30" s="40"/>
      <c r="F30" s="40"/>
      <c r="G30" s="40"/>
      <c r="H30" s="40"/>
      <c r="I30" s="40"/>
      <c r="J30" s="40"/>
      <c r="K30" s="40"/>
      <c r="L30" s="40"/>
      <c r="M30" s="40"/>
    </row>
    <row r="31" spans="2:13" ht="46.5" hidden="1" customHeight="1" x14ac:dyDescent="0.35">
      <c r="B31" s="145"/>
      <c r="C31" s="145"/>
      <c r="D31" s="145"/>
      <c r="E31" s="145"/>
      <c r="F31" s="145"/>
      <c r="G31" s="145"/>
      <c r="H31" s="145"/>
      <c r="I31" s="145"/>
      <c r="J31" s="145"/>
      <c r="K31" s="145"/>
      <c r="L31" s="145"/>
      <c r="M31" s="145"/>
    </row>
    <row r="32" spans="2:13" ht="12.75" hidden="1" customHeight="1" x14ac:dyDescent="0.35">
      <c r="B32" s="40"/>
      <c r="C32" s="40"/>
      <c r="D32" s="40"/>
      <c r="E32" s="40"/>
      <c r="F32" s="40"/>
      <c r="G32" s="40"/>
      <c r="H32" s="40"/>
      <c r="I32" s="40"/>
      <c r="J32" s="40"/>
      <c r="K32" s="40"/>
      <c r="L32" s="40"/>
      <c r="M32" s="40"/>
    </row>
    <row r="33" spans="2:13" ht="33.75" hidden="1" customHeight="1" x14ac:dyDescent="0.35">
      <c r="B33" s="145"/>
      <c r="C33" s="145"/>
      <c r="D33" s="145"/>
      <c r="E33" s="145"/>
      <c r="F33" s="145"/>
      <c r="G33" s="145"/>
      <c r="H33" s="145"/>
      <c r="I33" s="145"/>
      <c r="J33" s="145"/>
      <c r="K33" s="145"/>
      <c r="L33" s="145"/>
      <c r="M33" s="145"/>
    </row>
    <row r="34" spans="2:13" ht="18.75" hidden="1" customHeight="1" x14ac:dyDescent="0.35">
      <c r="B34" s="44"/>
      <c r="C34" s="44"/>
      <c r="D34" s="44"/>
      <c r="E34" s="44"/>
      <c r="F34" s="44"/>
      <c r="G34" s="44"/>
      <c r="H34" s="44"/>
      <c r="I34" s="44"/>
      <c r="J34" s="44"/>
      <c r="K34" s="44"/>
      <c r="L34" s="44"/>
      <c r="M34" s="44"/>
    </row>
    <row r="35" spans="2:13" ht="14.5" hidden="1" x14ac:dyDescent="0.35">
      <c r="B35" s="145"/>
      <c r="C35" s="145"/>
      <c r="D35" s="145"/>
      <c r="E35" s="145"/>
      <c r="F35" s="145"/>
      <c r="G35" s="145"/>
      <c r="H35" s="145"/>
      <c r="I35" s="145"/>
      <c r="J35" s="145"/>
      <c r="K35" s="145"/>
      <c r="L35" s="145"/>
      <c r="M35" s="145"/>
    </row>
    <row r="36" spans="2:13" ht="14.5" hidden="1" x14ac:dyDescent="0.35">
      <c r="B36" s="40"/>
      <c r="C36" s="40"/>
      <c r="D36" s="40"/>
      <c r="E36" s="40"/>
      <c r="F36" s="40"/>
      <c r="G36" s="40"/>
      <c r="H36" s="40"/>
      <c r="I36" s="40"/>
      <c r="J36" s="40"/>
      <c r="K36" s="40"/>
      <c r="L36" s="40"/>
      <c r="M36" s="40"/>
    </row>
    <row r="37" spans="2:13" ht="14.5" hidden="1" x14ac:dyDescent="0.35">
      <c r="B37" s="39"/>
    </row>
    <row r="38" spans="2:13" ht="14.5" hidden="1" x14ac:dyDescent="0.35">
      <c r="B38" s="43"/>
    </row>
    <row r="39" spans="2:13" ht="14.5" hidden="1" x14ac:dyDescent="0.35">
      <c r="B39" s="43"/>
    </row>
    <row r="40" spans="2:13" ht="14.5" hidden="1" x14ac:dyDescent="0.35">
      <c r="B40" s="43"/>
    </row>
    <row r="41" spans="2:13" ht="14.5" hidden="1" x14ac:dyDescent="0.35">
      <c r="B41" s="43"/>
    </row>
    <row r="42" spans="2:13" ht="14.5" hidden="1" x14ac:dyDescent="0.35">
      <c r="B42" s="39"/>
    </row>
    <row r="43" spans="2:13" ht="14.5" hidden="1" x14ac:dyDescent="0.35">
      <c r="B43" s="43"/>
    </row>
    <row r="44" spans="2:13" ht="45.75" hidden="1" customHeight="1" x14ac:dyDescent="0.35">
      <c r="B44" s="145"/>
      <c r="C44" s="145"/>
      <c r="D44" s="145"/>
      <c r="E44" s="145"/>
      <c r="F44" s="145"/>
      <c r="G44" s="145"/>
      <c r="H44" s="145"/>
      <c r="I44" s="145"/>
      <c r="J44" s="145"/>
      <c r="K44" s="145"/>
      <c r="L44" s="145"/>
      <c r="M44" s="145"/>
    </row>
    <row r="45" spans="2:13" ht="36" hidden="1" customHeight="1" x14ac:dyDescent="0.35">
      <c r="B45" s="145"/>
      <c r="C45" s="145"/>
      <c r="D45" s="145"/>
      <c r="E45" s="145"/>
      <c r="F45" s="145"/>
      <c r="G45" s="145"/>
      <c r="H45" s="145"/>
      <c r="I45" s="145"/>
      <c r="J45" s="145"/>
      <c r="K45" s="145"/>
      <c r="L45" s="145"/>
      <c r="M45" s="145"/>
    </row>
  </sheetData>
  <mergeCells count="11">
    <mergeCell ref="B45:M45"/>
    <mergeCell ref="B3:M13"/>
    <mergeCell ref="B28:M28"/>
    <mergeCell ref="B29:M29"/>
    <mergeCell ref="B31:M31"/>
    <mergeCell ref="B33:M33"/>
    <mergeCell ref="B35:M35"/>
    <mergeCell ref="B44:M44"/>
    <mergeCell ref="B14:M14"/>
    <mergeCell ref="B15:M15"/>
    <mergeCell ref="B16:M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59B-554A-4301-AA87-274BB112BF30}">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3" width="7" bestFit="1" customWidth="1"/>
    <col min="4"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v>1.5921062787292557E-2</v>
      </c>
      <c r="D2" s="23">
        <v>3.5402363646179824E-2</v>
      </c>
      <c r="E2" s="23">
        <v>5.6807855926113746E-2</v>
      </c>
      <c r="F2" s="23">
        <v>5.7997982341899866E-2</v>
      </c>
      <c r="G2" s="23">
        <v>8.8622721329765938E-2</v>
      </c>
      <c r="H2" s="23">
        <v>0.11731895254648328</v>
      </c>
      <c r="I2" s="23">
        <v>0.14270726080121388</v>
      </c>
      <c r="J2" s="23">
        <v>0.1659354707827454</v>
      </c>
      <c r="K2" s="23">
        <v>0.18819582565435367</v>
      </c>
      <c r="L2" s="23">
        <v>0.2007268206041031</v>
      </c>
      <c r="M2" s="23">
        <v>0.21095369273938283</v>
      </c>
      <c r="N2" s="23">
        <v>0.21966674799342897</v>
      </c>
      <c r="O2" s="23">
        <v>0.2285889002636613</v>
      </c>
      <c r="P2" s="23">
        <v>0.23738502768759756</v>
      </c>
      <c r="Q2" s="23">
        <v>0.24517977634351656</v>
      </c>
      <c r="R2" s="23">
        <v>0.2494929096368235</v>
      </c>
      <c r="S2" s="23">
        <v>0.25331976123155137</v>
      </c>
      <c r="T2" s="23">
        <v>0.25573919233396736</v>
      </c>
      <c r="U2" s="23">
        <v>0.23931386039784969</v>
      </c>
      <c r="V2" s="23">
        <v>0.24227843994092696</v>
      </c>
      <c r="W2" s="23">
        <v>0.25353106590773622</v>
      </c>
      <c r="X2" s="23">
        <v>0.27443336664345586</v>
      </c>
      <c r="Y2" s="23">
        <v>0.29750548086051354</v>
      </c>
      <c r="Z2" s="23">
        <v>0.31963988666411225</v>
      </c>
      <c r="AA2" s="23">
        <v>0.34206086991531853</v>
      </c>
      <c r="AB2" s="23">
        <v>0.36589283196554134</v>
      </c>
      <c r="AC2" s="23">
        <v>0.36765718499482236</v>
      </c>
      <c r="AD2" s="23">
        <v>0.36921712689064123</v>
      </c>
      <c r="AE2" s="23">
        <v>0.37049148177070806</v>
      </c>
      <c r="AF2" s="18" t="s">
        <v>696</v>
      </c>
    </row>
    <row r="3" spans="1:39" s="1" customFormat="1" x14ac:dyDescent="0.35">
      <c r="A3" s="18" t="s">
        <v>642</v>
      </c>
      <c r="B3" s="18" t="s">
        <v>643</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v>0</v>
      </c>
      <c r="Z3" s="23">
        <v>0</v>
      </c>
      <c r="AA3" s="23">
        <v>0</v>
      </c>
      <c r="AB3" s="23">
        <v>0</v>
      </c>
      <c r="AC3" s="23">
        <v>0</v>
      </c>
      <c r="AD3" s="23">
        <v>0</v>
      </c>
      <c r="AE3" s="23">
        <v>0</v>
      </c>
      <c r="AF3" s="18" t="s">
        <v>693</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694</v>
      </c>
    </row>
    <row r="5" spans="1:39" s="1" customFormat="1" x14ac:dyDescent="0.35">
      <c r="A5" s="18" t="s">
        <v>646</v>
      </c>
      <c r="B5" s="18" t="s">
        <v>647</v>
      </c>
      <c r="C5" s="23">
        <v>3.020170564396503E-3</v>
      </c>
      <c r="D5" s="23">
        <v>7.4394609172618248E-3</v>
      </c>
      <c r="E5" s="23">
        <v>1.3251610429002306E-2</v>
      </c>
      <c r="F5" s="23">
        <v>2.0847872742208732E-2</v>
      </c>
      <c r="G5" s="23">
        <v>3.098099929798636E-2</v>
      </c>
      <c r="H5" s="23">
        <v>4.421599406365645E-2</v>
      </c>
      <c r="I5" s="23">
        <v>6.1261807877843896E-2</v>
      </c>
      <c r="J5" s="23">
        <v>8.3010116266477488E-2</v>
      </c>
      <c r="K5" s="23">
        <v>0.11042619881139325</v>
      </c>
      <c r="L5" s="23">
        <v>0.14421469770499379</v>
      </c>
      <c r="M5" s="23">
        <v>0.18648668296345577</v>
      </c>
      <c r="N5" s="23">
        <v>0.23650918483081584</v>
      </c>
      <c r="O5" s="23">
        <v>0.29363438287451948</v>
      </c>
      <c r="P5" s="23">
        <v>0.35628876425513545</v>
      </c>
      <c r="Q5" s="23">
        <v>0.4237691728923309</v>
      </c>
      <c r="R5" s="23">
        <v>0.49091609238608358</v>
      </c>
      <c r="S5" s="23">
        <v>0.55407513752685911</v>
      </c>
      <c r="T5" s="23">
        <v>0.60994661070490042</v>
      </c>
      <c r="U5" s="23">
        <v>0.65656166799610072</v>
      </c>
      <c r="V5" s="23">
        <v>0.69504101004961594</v>
      </c>
      <c r="W5" s="23">
        <v>0.69504101004961594</v>
      </c>
      <c r="X5" s="23">
        <v>0.69504101004961594</v>
      </c>
      <c r="Y5" s="23">
        <v>0.69504101004961594</v>
      </c>
      <c r="Z5" s="23">
        <v>0.69504101004961594</v>
      </c>
      <c r="AA5" s="23">
        <v>0.69504101004961594</v>
      </c>
      <c r="AB5" s="23">
        <v>0.69504101004961594</v>
      </c>
      <c r="AC5" s="23">
        <v>0.69504101004961594</v>
      </c>
      <c r="AD5" s="23">
        <v>0.69504101004961594</v>
      </c>
      <c r="AE5" s="23">
        <v>0.69504101004961594</v>
      </c>
      <c r="AF5" s="18" t="s">
        <v>697</v>
      </c>
    </row>
    <row r="6" spans="1:39" s="1" customFormat="1" x14ac:dyDescent="0.35">
      <c r="A6" s="18" t="s">
        <v>163</v>
      </c>
      <c r="B6" s="18" t="s">
        <v>163</v>
      </c>
      <c r="C6" s="23">
        <v>-0.13493474526117036</v>
      </c>
      <c r="D6" s="23">
        <v>-0.2296542715771912</v>
      </c>
      <c r="E6" s="23">
        <v>-0.228026919737566</v>
      </c>
      <c r="F6" s="23">
        <v>-0.21665071825464211</v>
      </c>
      <c r="G6" s="23">
        <v>-0.19980511790374539</v>
      </c>
      <c r="H6" s="23">
        <v>-0.18135748491654557</v>
      </c>
      <c r="I6" s="23">
        <v>-0.16371579532729949</v>
      </c>
      <c r="J6" s="23">
        <v>-0.14308950307348398</v>
      </c>
      <c r="K6" s="23">
        <v>-0.13154507542369998</v>
      </c>
      <c r="L6" s="23">
        <v>-0.11773362564442183</v>
      </c>
      <c r="M6" s="23">
        <v>-9.9610460350426505E-2</v>
      </c>
      <c r="N6" s="23">
        <v>-8.5646327017598556E-2</v>
      </c>
      <c r="O6" s="23">
        <v>-7.1362496571421158E-2</v>
      </c>
      <c r="P6" s="23">
        <v>-6.4689101080213932E-2</v>
      </c>
      <c r="Q6" s="23">
        <v>-5.911439592355798E-2</v>
      </c>
      <c r="R6" s="23">
        <v>-5.2819843250785301E-2</v>
      </c>
      <c r="S6" s="23">
        <v>-4.8017415901697759E-2</v>
      </c>
      <c r="T6" s="23">
        <v>-4.3351448682033465E-2</v>
      </c>
      <c r="U6" s="23">
        <v>-3.2951196931040941E-2</v>
      </c>
      <c r="V6" s="23">
        <v>3.6030372873339157E-3</v>
      </c>
      <c r="W6" s="23">
        <v>1.4348858156991606E-2</v>
      </c>
      <c r="X6" s="23">
        <v>2.5510966530166823E-2</v>
      </c>
      <c r="Y6" s="23">
        <v>3.8633566095893905E-2</v>
      </c>
      <c r="Z6" s="23">
        <v>4.994839851024941E-2</v>
      </c>
      <c r="AA6" s="23">
        <v>6.1775032930257393E-2</v>
      </c>
      <c r="AB6" s="23">
        <v>7.5370051313202749E-2</v>
      </c>
      <c r="AC6" s="23">
        <v>8.7708896355391378E-2</v>
      </c>
      <c r="AD6" s="23">
        <v>0.10008108146850687</v>
      </c>
      <c r="AE6" s="23">
        <v>0.11302993786627065</v>
      </c>
      <c r="AF6" s="18" t="s">
        <v>697</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-0.11605186161075942</v>
      </c>
      <c r="D8" s="23">
        <v>-0.12324267969116917</v>
      </c>
      <c r="E8" s="23">
        <v>-0.13043349777157873</v>
      </c>
      <c r="F8" s="23">
        <v>-0.13762431585198867</v>
      </c>
      <c r="G8" s="23">
        <v>-0.14320984828645844</v>
      </c>
      <c r="H8" s="23">
        <v>-0.14719009507498787</v>
      </c>
      <c r="I8" s="23">
        <v>-0.14956505621757729</v>
      </c>
      <c r="J8" s="23">
        <v>-0.15194001736016652</v>
      </c>
      <c r="K8" s="23">
        <v>-0.15431497850275508</v>
      </c>
      <c r="L8" s="23">
        <v>-0.13246277052043948</v>
      </c>
      <c r="M8" s="23">
        <v>-8.6383393413218532E-2</v>
      </c>
      <c r="N8" s="23">
        <v>-1.6076847181093225E-2</v>
      </c>
      <c r="O8" s="23">
        <v>5.4229699051031886E-2</v>
      </c>
      <c r="P8" s="23">
        <v>0.12453624528315486</v>
      </c>
      <c r="Q8" s="23">
        <v>0.17894171552507968</v>
      </c>
      <c r="R8" s="23">
        <v>0.21744610977680834</v>
      </c>
      <c r="S8" s="23">
        <v>0.24004942803834076</v>
      </c>
      <c r="T8" s="23">
        <v>0.26265274629987406</v>
      </c>
      <c r="U8" s="23">
        <v>0.28525606456140856</v>
      </c>
      <c r="V8" s="23">
        <v>0.32203598808283795</v>
      </c>
      <c r="W8" s="23">
        <v>0.37299251686415819</v>
      </c>
      <c r="X8" s="23">
        <v>0.43812565090537375</v>
      </c>
      <c r="Y8" s="23">
        <v>0.50325878494658705</v>
      </c>
      <c r="Z8" s="23">
        <v>0.56839191898780361</v>
      </c>
      <c r="AA8" s="23">
        <v>0.6132705896538545</v>
      </c>
      <c r="AB8" s="23">
        <v>0.63789479694474438</v>
      </c>
      <c r="AC8" s="23">
        <v>0.64226454086047069</v>
      </c>
      <c r="AD8" s="23">
        <v>0.64663428477619689</v>
      </c>
      <c r="AE8" s="23">
        <v>0.65100402869192286</v>
      </c>
      <c r="AF8" s="18" t="s">
        <v>697</v>
      </c>
    </row>
    <row r="9" spans="1:39" s="1" customFormat="1" x14ac:dyDescent="0.35">
      <c r="A9" s="18" t="s">
        <v>652</v>
      </c>
      <c r="B9" s="18" t="s">
        <v>652</v>
      </c>
      <c r="C9" s="23">
        <v>3.7530509031011697E-2</v>
      </c>
      <c r="D9" s="23">
        <v>5.9407850398970841E-2</v>
      </c>
      <c r="E9" s="23">
        <v>8.2143291154909481E-2</v>
      </c>
      <c r="F9" s="23">
        <v>0.10675885667070201</v>
      </c>
      <c r="G9" s="23">
        <v>0.13254343926176018</v>
      </c>
      <c r="H9" s="23">
        <v>0.15783231298392003</v>
      </c>
      <c r="I9" s="23">
        <v>0.18290624822177881</v>
      </c>
      <c r="J9" s="23">
        <v>0.20882665480268353</v>
      </c>
      <c r="K9" s="23">
        <v>0.23566859413264954</v>
      </c>
      <c r="L9" s="23">
        <v>0.24566925566641437</v>
      </c>
      <c r="M9" s="23">
        <v>0.25464236956963771</v>
      </c>
      <c r="N9" s="23">
        <v>0.26214432470348581</v>
      </c>
      <c r="O9" s="23">
        <v>0.27117122041324476</v>
      </c>
      <c r="P9" s="23">
        <v>0.27592154671706287</v>
      </c>
      <c r="Q9" s="23">
        <v>0.28064192190489046</v>
      </c>
      <c r="R9" s="23">
        <v>0.28543091134784032</v>
      </c>
      <c r="S9" s="23">
        <v>0.29030593667249072</v>
      </c>
      <c r="T9" s="23">
        <v>0.2952781105803261</v>
      </c>
      <c r="U9" s="23">
        <v>0.30007755323700036</v>
      </c>
      <c r="V9" s="23">
        <v>0.30543162283203501</v>
      </c>
      <c r="W9" s="23">
        <v>0.31056041228821729</v>
      </c>
      <c r="X9" s="23">
        <v>0.31571889088878158</v>
      </c>
      <c r="Y9" s="23">
        <v>0.32392032114365976</v>
      </c>
      <c r="Z9" s="23">
        <v>0.32919877585559443</v>
      </c>
      <c r="AA9" s="23">
        <v>0.33450872579804408</v>
      </c>
      <c r="AB9" s="23">
        <v>0.33987850655849033</v>
      </c>
      <c r="AC9" s="23">
        <v>0.34530943729223712</v>
      </c>
      <c r="AD9" s="23">
        <v>0.35080628401707581</v>
      </c>
      <c r="AE9" s="23">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720</v>
      </c>
      <c r="B17" s="18" t="s">
        <v>720</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18" t="s">
        <v>695</v>
      </c>
    </row>
    <row r="18" spans="1:32" s="1" customFormat="1" x14ac:dyDescent="0.35">
      <c r="A18" s="18" t="s">
        <v>663</v>
      </c>
      <c r="B18" s="18" t="s">
        <v>663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18" t="s">
        <v>695</v>
      </c>
    </row>
    <row r="19" spans="1:32" s="1" customFormat="1" x14ac:dyDescent="0.35">
      <c r="A19" s="18" t="s">
        <v>701</v>
      </c>
      <c r="B19" s="18"/>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18" t="s">
        <v>695</v>
      </c>
    </row>
    <row r="20" spans="1:32" s="1" customFormat="1" x14ac:dyDescent="0.35"/>
    <row r="21" spans="1:32" s="1" customFormat="1" x14ac:dyDescent="0.35"/>
    <row r="22" spans="1:32" s="1" customFormat="1" x14ac:dyDescent="0.35"/>
    <row r="23" spans="1:32" s="1" customFormat="1" x14ac:dyDescent="0.35"/>
    <row r="24" spans="1:32" s="1" customFormat="1" x14ac:dyDescent="0.35"/>
    <row r="25" spans="1:32" s="1" customFormat="1" x14ac:dyDescent="0.35"/>
    <row r="26" spans="1:32" s="1" customFormat="1" x14ac:dyDescent="0.35"/>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autoFilter ref="A1:AF19" xr:uid="{880A759B-554A-4301-AA87-274BB112BF3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690B-6E59-4AB1-8B85-9C6AD92647EE}">
  <sheetPr>
    <tabColor theme="0" tint="-0.34998626667073579"/>
  </sheetPr>
  <dimension ref="A1:AM58"/>
  <sheetViews>
    <sheetView zoomScale="90" zoomScaleNormal="90"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4.7763188361877672E-2</v>
      </c>
      <c r="D2" s="23">
        <f t="shared" ref="D2:AE2" si="0">D23</f>
        <v>0.10620709093853947</v>
      </c>
      <c r="E2" s="23">
        <f t="shared" si="0"/>
        <v>0.17042356777834122</v>
      </c>
      <c r="F2" s="23">
        <f t="shared" si="0"/>
        <v>0.17399394702569959</v>
      </c>
      <c r="G2" s="23">
        <f t="shared" si="0"/>
        <v>0.2658681639892978</v>
      </c>
      <c r="H2" s="23">
        <f t="shared" si="0"/>
        <v>0.35195685763944984</v>
      </c>
      <c r="I2" s="23">
        <f t="shared" si="0"/>
        <v>0.42812178240364163</v>
      </c>
      <c r="J2" s="23">
        <f t="shared" si="0"/>
        <v>0.49780641234823619</v>
      </c>
      <c r="K2" s="23">
        <f t="shared" si="0"/>
        <v>0.564587476963061</v>
      </c>
      <c r="L2" s="23">
        <f t="shared" si="0"/>
        <v>0.60218046181230933</v>
      </c>
      <c r="M2" s="23">
        <f t="shared" si="0"/>
        <v>0.63286107821814852</v>
      </c>
      <c r="N2" s="23">
        <f t="shared" si="0"/>
        <v>0.65900024398028689</v>
      </c>
      <c r="O2" s="23">
        <f t="shared" si="0"/>
        <v>0.6857667007909839</v>
      </c>
      <c r="P2" s="23">
        <f t="shared" si="0"/>
        <v>0.71215508306279274</v>
      </c>
      <c r="Q2" s="23">
        <f t="shared" si="0"/>
        <v>0.73553932903054964</v>
      </c>
      <c r="R2" s="23">
        <f t="shared" si="0"/>
        <v>0.74098296354141613</v>
      </c>
      <c r="S2" s="23">
        <f t="shared" si="0"/>
        <v>0.74098296354141613</v>
      </c>
      <c r="T2" s="23">
        <f t="shared" si="0"/>
        <v>0.74098296354141613</v>
      </c>
      <c r="U2" s="23">
        <f t="shared" si="0"/>
        <v>0.71794158119354901</v>
      </c>
      <c r="V2" s="23">
        <f t="shared" si="0"/>
        <v>0.72683531982278082</v>
      </c>
      <c r="W2" s="23">
        <f t="shared" si="0"/>
        <v>0.74098296354141613</v>
      </c>
      <c r="X2" s="23">
        <f t="shared" si="0"/>
        <v>0.74098296354141613</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9.5681707648785322E-2</v>
      </c>
      <c r="D3" s="23">
        <f t="shared" ref="D3:AE3" si="1">D24</f>
        <v>0.21955541139112889</v>
      </c>
      <c r="E3" s="23">
        <f t="shared" si="1"/>
        <v>0.35118581641659125</v>
      </c>
      <c r="F3" s="23">
        <f t="shared" si="1"/>
        <v>0.44743433783162789</v>
      </c>
      <c r="G3" s="23">
        <f t="shared" si="1"/>
        <v>0.55239358455129561</v>
      </c>
      <c r="H3" s="23">
        <f t="shared" si="1"/>
        <v>0.640781139635339</v>
      </c>
      <c r="I3" s="23">
        <f t="shared" si="1"/>
        <v>0.71748951618587964</v>
      </c>
      <c r="J3" s="23">
        <f t="shared" si="1"/>
        <v>0.79728438409176405</v>
      </c>
      <c r="K3" s="23">
        <f t="shared" si="1"/>
        <v>0.79728438409176405</v>
      </c>
      <c r="L3" s="23">
        <f t="shared" si="1"/>
        <v>0.79728438409176405</v>
      </c>
      <c r="M3" s="23">
        <f t="shared" si="1"/>
        <v>0.79728438409176405</v>
      </c>
      <c r="N3" s="23">
        <f t="shared" si="1"/>
        <v>0.79728438409176405</v>
      </c>
      <c r="O3" s="23">
        <f t="shared" si="1"/>
        <v>0.79728438409176405</v>
      </c>
      <c r="P3" s="23">
        <f t="shared" si="1"/>
        <v>0.79728438409176405</v>
      </c>
      <c r="Q3" s="23">
        <f t="shared" si="1"/>
        <v>0.79728438409176405</v>
      </c>
      <c r="R3" s="23">
        <f t="shared" si="1"/>
        <v>0.79728438409176405</v>
      </c>
      <c r="S3" s="23">
        <f t="shared" si="1"/>
        <v>0.79728438409176405</v>
      </c>
      <c r="T3" s="23">
        <f t="shared" si="1"/>
        <v>0.79728438409176405</v>
      </c>
      <c r="U3" s="23">
        <f t="shared" si="1"/>
        <v>0.79728438409176405</v>
      </c>
      <c r="V3" s="23">
        <f t="shared" si="1"/>
        <v>0.79728438409176405</v>
      </c>
      <c r="W3" s="23">
        <f t="shared" si="1"/>
        <v>0.79728438409176405</v>
      </c>
      <c r="X3" s="23">
        <f t="shared" si="1"/>
        <v>0.79728438409176405</v>
      </c>
      <c r="Y3" s="23">
        <f t="shared" si="1"/>
        <v>0.79728438409176405</v>
      </c>
      <c r="Z3" s="23">
        <f t="shared" si="1"/>
        <v>0.79728438409176405</v>
      </c>
      <c r="AA3" s="23">
        <f t="shared" si="1"/>
        <v>0.79728438409176405</v>
      </c>
      <c r="AB3" s="23">
        <f t="shared" si="1"/>
        <v>0.79728438409176405</v>
      </c>
      <c r="AC3" s="23">
        <f t="shared" si="1"/>
        <v>0.79728438409176405</v>
      </c>
      <c r="AD3" s="23">
        <f t="shared" si="1"/>
        <v>0.79728438409176405</v>
      </c>
      <c r="AE3" s="23">
        <f t="shared" si="1"/>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f>G4+0.165</f>
        <v>0.51500000000000001</v>
      </c>
      <c r="I4" s="23">
        <f t="shared" ref="I4:J4" si="2">H4+0.165</f>
        <v>0.68</v>
      </c>
      <c r="J4" s="23">
        <f t="shared" si="2"/>
        <v>0.84500000000000008</v>
      </c>
      <c r="K4" s="23">
        <f>J4+0.155</f>
        <v>1</v>
      </c>
      <c r="L4" s="23">
        <f>K4</f>
        <v>1</v>
      </c>
      <c r="M4" s="23">
        <f t="shared" ref="M4:AE4" si="3">L4</f>
        <v>1</v>
      </c>
      <c r="N4" s="23">
        <f t="shared" si="3"/>
        <v>1</v>
      </c>
      <c r="O4" s="23">
        <f t="shared" si="3"/>
        <v>1</v>
      </c>
      <c r="P4" s="23">
        <f t="shared" si="3"/>
        <v>1</v>
      </c>
      <c r="Q4" s="23">
        <f t="shared" si="3"/>
        <v>1</v>
      </c>
      <c r="R4" s="23">
        <f t="shared" si="3"/>
        <v>1</v>
      </c>
      <c r="S4" s="23">
        <f t="shared" si="3"/>
        <v>1</v>
      </c>
      <c r="T4" s="23">
        <f t="shared" si="3"/>
        <v>1</v>
      </c>
      <c r="U4" s="23">
        <f t="shared" si="3"/>
        <v>1</v>
      </c>
      <c r="V4" s="23">
        <f t="shared" si="3"/>
        <v>1</v>
      </c>
      <c r="W4" s="23">
        <f t="shared" si="3"/>
        <v>1</v>
      </c>
      <c r="X4" s="23">
        <f t="shared" si="3"/>
        <v>1</v>
      </c>
      <c r="Y4" s="23">
        <f t="shared" si="3"/>
        <v>1</v>
      </c>
      <c r="Z4" s="23">
        <f t="shared" si="3"/>
        <v>1</v>
      </c>
      <c r="AA4" s="23">
        <f t="shared" si="3"/>
        <v>1</v>
      </c>
      <c r="AB4" s="23">
        <f t="shared" si="3"/>
        <v>1</v>
      </c>
      <c r="AC4" s="23">
        <f t="shared" si="3"/>
        <v>1</v>
      </c>
      <c r="AD4" s="23">
        <f t="shared" si="3"/>
        <v>1</v>
      </c>
      <c r="AE4" s="23">
        <f t="shared" si="3"/>
        <v>1</v>
      </c>
      <c r="AF4" s="18" t="s">
        <v>702</v>
      </c>
    </row>
    <row r="5" spans="1:39" s="1" customFormat="1" x14ac:dyDescent="0.35">
      <c r="A5" s="18" t="s">
        <v>646</v>
      </c>
      <c r="B5" s="18" t="s">
        <v>647</v>
      </c>
      <c r="C5" s="23">
        <f>C25</f>
        <v>4.5726925273676416E-2</v>
      </c>
      <c r="D5" s="23">
        <f t="shared" ref="D5:AE5" si="4">D25</f>
        <v>0.10303748502863833</v>
      </c>
      <c r="E5" s="23">
        <f t="shared" si="4"/>
        <v>0.17126513502220758</v>
      </c>
      <c r="F5" s="23">
        <f t="shared" si="4"/>
        <v>0.25812739092444331</v>
      </c>
      <c r="G5" s="23">
        <f t="shared" si="4"/>
        <v>0.32938705396155904</v>
      </c>
      <c r="H5" s="23">
        <f t="shared" si="4"/>
        <v>0.4029517091570477</v>
      </c>
      <c r="I5" s="23">
        <f t="shared" si="4"/>
        <v>0.47955602147067589</v>
      </c>
      <c r="J5" s="23">
        <f t="shared" si="4"/>
        <v>0.56714489647469857</v>
      </c>
      <c r="K5" s="23">
        <f t="shared" si="4"/>
        <v>0.66500968078341915</v>
      </c>
      <c r="L5" s="23">
        <f t="shared" si="4"/>
        <v>0.75183932054090286</v>
      </c>
      <c r="M5" s="23">
        <f t="shared" si="4"/>
        <v>0.8372424612589684</v>
      </c>
      <c r="N5" s="23">
        <f t="shared" si="4"/>
        <v>0.91546867199308712</v>
      </c>
      <c r="O5" s="23">
        <f t="shared" si="4"/>
        <v>0.99105990905800301</v>
      </c>
      <c r="P5" s="23">
        <f t="shared" si="4"/>
        <v>0.99215694269163979</v>
      </c>
      <c r="Q5" s="23">
        <f t="shared" si="4"/>
        <v>0.99215694269163979</v>
      </c>
      <c r="R5" s="23">
        <f t="shared" si="4"/>
        <v>0.99215694269163979</v>
      </c>
      <c r="S5" s="23">
        <f t="shared" si="4"/>
        <v>0.99215694269163979</v>
      </c>
      <c r="T5" s="23">
        <f t="shared" si="4"/>
        <v>0.99215694269163979</v>
      </c>
      <c r="U5" s="23">
        <f t="shared" si="4"/>
        <v>0.99215694269163979</v>
      </c>
      <c r="V5" s="23">
        <f t="shared" si="4"/>
        <v>0.99215694269163979</v>
      </c>
      <c r="W5" s="23">
        <f t="shared" si="4"/>
        <v>0.99215694269163979</v>
      </c>
      <c r="X5" s="23">
        <f t="shared" si="4"/>
        <v>0.99215694269163979</v>
      </c>
      <c r="Y5" s="23">
        <f t="shared" si="4"/>
        <v>0.99215694269163979</v>
      </c>
      <c r="Z5" s="23">
        <f t="shared" si="4"/>
        <v>0.99215694269163979</v>
      </c>
      <c r="AA5" s="23">
        <f t="shared" si="4"/>
        <v>0.99215694269163979</v>
      </c>
      <c r="AB5" s="23">
        <f t="shared" si="4"/>
        <v>0.99215694269163979</v>
      </c>
      <c r="AC5" s="23">
        <f t="shared" si="4"/>
        <v>0.99215694269163979</v>
      </c>
      <c r="AD5" s="23">
        <f t="shared" si="4"/>
        <v>0.99215694269163979</v>
      </c>
      <c r="AE5" s="23">
        <f t="shared" si="4"/>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5.6295763546517552E-2</v>
      </c>
      <c r="D9" s="23">
        <f t="shared" ref="D9:AE9" si="5">D26</f>
        <v>8.9111775598456261E-2</v>
      </c>
      <c r="E9" s="23">
        <f t="shared" si="5"/>
        <v>0.12321493673236422</v>
      </c>
      <c r="F9" s="23">
        <f t="shared" si="5"/>
        <v>0.16013828500605301</v>
      </c>
      <c r="G9" s="23">
        <f t="shared" si="5"/>
        <v>0.19881515889264029</v>
      </c>
      <c r="H9" s="23">
        <f t="shared" si="5"/>
        <v>0.23674846947588005</v>
      </c>
      <c r="I9" s="23">
        <f t="shared" si="5"/>
        <v>0.27435937233266822</v>
      </c>
      <c r="J9" s="23">
        <f t="shared" si="5"/>
        <v>0.31323998220402527</v>
      </c>
      <c r="K9" s="23">
        <f t="shared" si="5"/>
        <v>0.35350289119897432</v>
      </c>
      <c r="L9" s="23">
        <f t="shared" si="5"/>
        <v>0.35704122320408149</v>
      </c>
      <c r="M9" s="23">
        <f t="shared" si="5"/>
        <v>0.35704122320408149</v>
      </c>
      <c r="N9" s="23">
        <f t="shared" si="5"/>
        <v>0.35704122320408149</v>
      </c>
      <c r="O9" s="23">
        <f t="shared" si="5"/>
        <v>0.35704122320408149</v>
      </c>
      <c r="P9" s="23">
        <f t="shared" si="5"/>
        <v>0.35704122320408149</v>
      </c>
      <c r="Q9" s="23">
        <f t="shared" si="5"/>
        <v>0.35704122320408149</v>
      </c>
      <c r="R9" s="23">
        <f t="shared" si="5"/>
        <v>0.35704122320408149</v>
      </c>
      <c r="S9" s="23">
        <f t="shared" si="5"/>
        <v>0.35704122320408149</v>
      </c>
      <c r="T9" s="23">
        <f t="shared" si="5"/>
        <v>0.35704122320408149</v>
      </c>
      <c r="U9" s="23">
        <f t="shared" si="5"/>
        <v>0.35704122320408149</v>
      </c>
      <c r="V9" s="23">
        <f t="shared" si="5"/>
        <v>0.35704122320408149</v>
      </c>
      <c r="W9" s="23">
        <f t="shared" si="5"/>
        <v>0.35704122320408149</v>
      </c>
      <c r="X9" s="23">
        <f t="shared" si="5"/>
        <v>0.35704122320408149</v>
      </c>
      <c r="Y9" s="23">
        <f t="shared" si="5"/>
        <v>0.35704122320408149</v>
      </c>
      <c r="Z9" s="23">
        <f t="shared" si="5"/>
        <v>0.35704122320408149</v>
      </c>
      <c r="AA9" s="23">
        <f t="shared" si="5"/>
        <v>0.35704122320408149</v>
      </c>
      <c r="AB9" s="23">
        <f t="shared" si="5"/>
        <v>0.35704122320408149</v>
      </c>
      <c r="AC9" s="23">
        <f t="shared" si="5"/>
        <v>0.35704122320408149</v>
      </c>
      <c r="AD9" s="23">
        <f t="shared" si="5"/>
        <v>0.35704122320408149</v>
      </c>
      <c r="AE9" s="23">
        <f t="shared" si="5"/>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720</v>
      </c>
      <c r="B17" s="18" t="s">
        <v>720</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C19+0.125</f>
        <v>0.125</v>
      </c>
      <c r="E19" s="23">
        <f t="shared" ref="E19:K19" si="6">D19+0.125</f>
        <v>0.25</v>
      </c>
      <c r="F19" s="23">
        <f t="shared" si="6"/>
        <v>0.375</v>
      </c>
      <c r="G19" s="23">
        <f t="shared" si="6"/>
        <v>0.5</v>
      </c>
      <c r="H19" s="23">
        <f t="shared" si="6"/>
        <v>0.625</v>
      </c>
      <c r="I19" s="23">
        <f t="shared" si="6"/>
        <v>0.75</v>
      </c>
      <c r="J19" s="23">
        <f t="shared" si="6"/>
        <v>0.875</v>
      </c>
      <c r="K19" s="23">
        <f t="shared" si="6"/>
        <v>1</v>
      </c>
      <c r="L19" s="23">
        <f>K19</f>
        <v>1</v>
      </c>
      <c r="M19" s="23">
        <f t="shared" ref="M19:AE19" si="7">L19</f>
        <v>1</v>
      </c>
      <c r="N19" s="23">
        <f t="shared" si="7"/>
        <v>1</v>
      </c>
      <c r="O19" s="23">
        <f t="shared" si="7"/>
        <v>1</v>
      </c>
      <c r="P19" s="23">
        <f t="shared" si="7"/>
        <v>1</v>
      </c>
      <c r="Q19" s="23">
        <f t="shared" si="7"/>
        <v>1</v>
      </c>
      <c r="R19" s="23">
        <f t="shared" si="7"/>
        <v>1</v>
      </c>
      <c r="S19" s="23">
        <f t="shared" si="7"/>
        <v>1</v>
      </c>
      <c r="T19" s="23">
        <f t="shared" si="7"/>
        <v>1</v>
      </c>
      <c r="U19" s="23">
        <f t="shared" si="7"/>
        <v>1</v>
      </c>
      <c r="V19" s="23">
        <f t="shared" si="7"/>
        <v>1</v>
      </c>
      <c r="W19" s="23">
        <f t="shared" si="7"/>
        <v>1</v>
      </c>
      <c r="X19" s="23">
        <f t="shared" si="7"/>
        <v>1</v>
      </c>
      <c r="Y19" s="23">
        <f t="shared" si="7"/>
        <v>1</v>
      </c>
      <c r="Z19" s="23">
        <f t="shared" si="7"/>
        <v>1</v>
      </c>
      <c r="AA19" s="23">
        <f t="shared" si="7"/>
        <v>1</v>
      </c>
      <c r="AB19" s="23">
        <f t="shared" si="7"/>
        <v>1</v>
      </c>
      <c r="AC19" s="23">
        <f t="shared" si="7"/>
        <v>1</v>
      </c>
      <c r="AD19" s="23">
        <f t="shared" si="7"/>
        <v>1</v>
      </c>
      <c r="AE19" s="23">
        <f t="shared" si="7"/>
        <v>1</v>
      </c>
      <c r="AF19" s="18" t="s">
        <v>702</v>
      </c>
    </row>
    <row r="20" spans="1:32" s="1" customFormat="1" x14ac:dyDescent="0.35"/>
    <row r="21" spans="1:32" s="1" customFormat="1" x14ac:dyDescent="0.35">
      <c r="A21" s="20" t="s">
        <v>703</v>
      </c>
      <c r="C21" s="37">
        <v>0.5</v>
      </c>
    </row>
    <row r="22" spans="1:32" s="1" customFormat="1" x14ac:dyDescent="0.35"/>
    <row r="23" spans="1:32" s="1" customFormat="1" x14ac:dyDescent="0.35">
      <c r="A23" s="18" t="s">
        <v>640</v>
      </c>
      <c r="B23" s="18" t="s">
        <v>18</v>
      </c>
      <c r="C23" s="23">
        <f>IF('2050'!C2*(1+$C$21)&gt;MAX('2050'!C2:AE2),MAX('2050'!C2:AE2),'2050'!C2*(1+$C$21))</f>
        <v>4.7763188361877672E-2</v>
      </c>
      <c r="D23" s="23">
        <f>IF('2050'!D2*(1+$C$21)&gt;MAX('2050'!D2:AF2),MAX('2050'!D2:AF2),'2050'!D2*(1+$C$21))</f>
        <v>0.10620709093853947</v>
      </c>
      <c r="E23" s="23">
        <f>IF('2050'!E2*(1+$C$21)&gt;MAX('2050'!E2:AG2),MAX('2050'!E2:AG2),'2050'!E2*(1+$C$21))</f>
        <v>0.17042356777834122</v>
      </c>
      <c r="F23" s="23">
        <f>IF('2050'!F2*(1+$C$21)&gt;MAX('2050'!F2:AH2),MAX('2050'!F2:AH2),'2050'!F2*(1+$C$21))</f>
        <v>0.17399394702569959</v>
      </c>
      <c r="G23" s="23">
        <f>IF('2050'!G2*(1+$C$21)&gt;MAX('2050'!G2:AI2),MAX('2050'!G2:AI2),'2050'!G2*(1+$C$21))</f>
        <v>0.2658681639892978</v>
      </c>
      <c r="H23" s="23">
        <f>IF('2050'!H2*(1+$C$21)&gt;MAX('2050'!H2:AJ2),MAX('2050'!H2:AJ2),'2050'!H2*(1+$C$21))</f>
        <v>0.35195685763944984</v>
      </c>
      <c r="I23" s="23">
        <f>IF('2050'!I2*(1+$C$21)&gt;MAX('2050'!I2:AK2),MAX('2050'!I2:AK2),'2050'!I2*(1+$C$21))</f>
        <v>0.42812178240364163</v>
      </c>
      <c r="J23" s="23">
        <f>IF('2050'!J2*(1+$C$21)&gt;MAX('2050'!J2:AL2),MAX('2050'!J2:AL2),'2050'!J2*(1+$C$21))</f>
        <v>0.49780641234823619</v>
      </c>
      <c r="K23" s="23">
        <f>IF('2050'!K2*(1+$C$21)&gt;MAX('2050'!K2:AM2),MAX('2050'!K2:AM2),'2050'!K2*(1+$C$21))</f>
        <v>0.564587476963061</v>
      </c>
      <c r="L23" s="23">
        <f>IF('2050'!L2*(1+$C$21)&gt;MAX('2050'!L2:AN2),MAX('2050'!L2:AN2),'2050'!L2*(1+$C$21))</f>
        <v>0.60218046181230933</v>
      </c>
      <c r="M23" s="23">
        <f>IF('2050'!M2*(1+$C$21)&gt;MAX('2050'!M2:AO2),MAX('2050'!M2:AO2),'2050'!M2*(1+$C$21))</f>
        <v>0.63286107821814852</v>
      </c>
      <c r="N23" s="23">
        <f>IF('2050'!N2*(1+$C$21)&gt;MAX('2050'!N2:AP2),MAX('2050'!N2:AP2),'2050'!N2*(1+$C$21))</f>
        <v>0.65900024398028689</v>
      </c>
      <c r="O23" s="23">
        <f>IF('2050'!O2*(1+$C$21)&gt;MAX('2050'!O2:AQ2),MAX('2050'!O2:AQ2),'2050'!O2*(1+$C$21))</f>
        <v>0.6857667007909839</v>
      </c>
      <c r="P23" s="23">
        <f>IF('2050'!P2*(1+$C$21)&gt;MAX('2050'!P2:AR2),MAX('2050'!P2:AR2),'2050'!P2*(1+$C$21))</f>
        <v>0.71215508306279274</v>
      </c>
      <c r="Q23" s="23">
        <f>IF('2050'!Q2*(1+$C$21)&gt;MAX('2050'!Q2:AS2),MAX('2050'!Q2:AS2),'2050'!Q2*(1+$C$21))</f>
        <v>0.73553932903054964</v>
      </c>
      <c r="R23" s="23">
        <f>IF('2050'!R2*(1+$C$21)&gt;MAX('2050'!R2:AT2),MAX('2050'!R2:AT2),'2050'!R2*(1+$C$21))</f>
        <v>0.74098296354141613</v>
      </c>
      <c r="S23" s="23">
        <f>IF('2050'!S2*(1+$C$21)&gt;MAX('2050'!S2:AU2),MAX('2050'!S2:AU2),'2050'!S2*(1+$C$21))</f>
        <v>0.74098296354141613</v>
      </c>
      <c r="T23" s="23">
        <f>IF('2050'!T2*(1+$C$21)&gt;MAX('2050'!T2:AV2),MAX('2050'!T2:AV2),'2050'!T2*(1+$C$21))</f>
        <v>0.74098296354141613</v>
      </c>
      <c r="U23" s="23">
        <f>IF('2050'!U2*(1+$C$21)&gt;MAX('2050'!U2:AW2),MAX('2050'!U2:AW2),'2050'!U2*(1+$C$21))</f>
        <v>0.71794158119354901</v>
      </c>
      <c r="V23" s="23">
        <f>IF('2050'!V2*(1+$C$21)&gt;MAX('2050'!V2:AX2),MAX('2050'!V2:AX2),'2050'!V2*(1+$C$21))</f>
        <v>0.72683531982278082</v>
      </c>
      <c r="W23" s="23">
        <f>IF('2050'!W2*(1+$C$21)&gt;MAX('2050'!W2:AY2),MAX('2050'!W2:AY2),'2050'!W2*(1+$C$21))</f>
        <v>0.74098296354141613</v>
      </c>
      <c r="X23" s="23">
        <f>IF('2050'!X2*(1+$C$21)&gt;MAX('2050'!X2:AZ2),MAX('2050'!X2:AZ2),'2050'!X2*(1+$C$21))</f>
        <v>0.74098296354141613</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9.5681707648785322E-2</v>
      </c>
      <c r="D24" s="23">
        <f>IF('2050'!D3*(1+$C$21)&gt;MAX('2050'!D3:AF3),MAX('2050'!D3:AF3),'2050'!D3*(1+$C$21))</f>
        <v>0.21955541139112889</v>
      </c>
      <c r="E24" s="23">
        <f>IF('2050'!E3*(1+$C$21)&gt;MAX('2050'!E3:AG3),MAX('2050'!E3:AG3),'2050'!E3*(1+$C$21))</f>
        <v>0.35118581641659125</v>
      </c>
      <c r="F24" s="23">
        <f>IF('2050'!F3*(1+$C$21)&gt;MAX('2050'!F3:AH3),MAX('2050'!F3:AH3),'2050'!F3*(1+$C$21))</f>
        <v>0.44743433783162789</v>
      </c>
      <c r="G24" s="23">
        <f>IF('2050'!G3*(1+$C$21)&gt;MAX('2050'!G3:AI3),MAX('2050'!G3:AI3),'2050'!G3*(1+$C$21))</f>
        <v>0.55239358455129561</v>
      </c>
      <c r="H24" s="23">
        <f>IF('2050'!H3*(1+$C$21)&gt;MAX('2050'!H3:AJ3),MAX('2050'!H3:AJ3),'2050'!H3*(1+$C$21))</f>
        <v>0.640781139635339</v>
      </c>
      <c r="I24" s="23">
        <f>IF('2050'!I3*(1+$C$21)&gt;MAX('2050'!I3:AK3),MAX('2050'!I3:AK3),'2050'!I3*(1+$C$21))</f>
        <v>0.71748951618587964</v>
      </c>
      <c r="J24" s="23">
        <f>IF('2050'!J3*(1+$C$21)&gt;MAX('2050'!J3:AL3),MAX('2050'!J3:AL3),'2050'!J3*(1+$C$21))</f>
        <v>0.79728438409176405</v>
      </c>
      <c r="K24" s="23">
        <f>IF('2050'!K3*(1+$C$21)&gt;MAX('2050'!K3:AM3),MAX('2050'!K3:AM3),'2050'!K3*(1+$C$21))</f>
        <v>0.79728438409176405</v>
      </c>
      <c r="L24" s="23">
        <f>IF('2050'!L3*(1+$C$21)&gt;MAX('2050'!L3:AN3),MAX('2050'!L3:AN3),'2050'!L3*(1+$C$21))</f>
        <v>0.79728438409176405</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4.5726925273676416E-2</v>
      </c>
      <c r="D25" s="23">
        <f>IF('2050'!D5*(1+$C$21)&gt;MAX('2050'!D5:AF5),MAX('2050'!D5:AF5),'2050'!D5*(1+$C$21))</f>
        <v>0.10303748502863833</v>
      </c>
      <c r="E25" s="23">
        <f>IF('2050'!E5*(1+$C$21)&gt;MAX('2050'!E5:AG5),MAX('2050'!E5:AG5),'2050'!E5*(1+$C$21))</f>
        <v>0.17126513502220758</v>
      </c>
      <c r="F25" s="23">
        <f>IF('2050'!F5*(1+$C$21)&gt;MAX('2050'!F5:AH5),MAX('2050'!F5:AH5),'2050'!F5*(1+$C$21))</f>
        <v>0.25812739092444331</v>
      </c>
      <c r="G25" s="23">
        <f>IF('2050'!G5*(1+$C$21)&gt;MAX('2050'!G5:AI5),MAX('2050'!G5:AI5),'2050'!G5*(1+$C$21))</f>
        <v>0.32938705396155904</v>
      </c>
      <c r="H25" s="23">
        <f>IF('2050'!H5*(1+$C$21)&gt;MAX('2050'!H5:AJ5),MAX('2050'!H5:AJ5),'2050'!H5*(1+$C$21))</f>
        <v>0.4029517091570477</v>
      </c>
      <c r="I25" s="23">
        <f>IF('2050'!I5*(1+$C$21)&gt;MAX('2050'!I5:AK5),MAX('2050'!I5:AK5),'2050'!I5*(1+$C$21))</f>
        <v>0.47955602147067589</v>
      </c>
      <c r="J25" s="23">
        <f>IF('2050'!J5*(1+$C$21)&gt;MAX('2050'!J5:AL5),MAX('2050'!J5:AL5),'2050'!J5*(1+$C$21))</f>
        <v>0.56714489647469857</v>
      </c>
      <c r="K25" s="23">
        <f>IF('2050'!K5*(1+$C$21)&gt;MAX('2050'!K5:AM5),MAX('2050'!K5:AM5),'2050'!K5*(1+$C$21))</f>
        <v>0.66500968078341915</v>
      </c>
      <c r="L25" s="23">
        <f>IF('2050'!L5*(1+$C$21)&gt;MAX('2050'!L5:AN5),MAX('2050'!L5:AN5),'2050'!L5*(1+$C$21))</f>
        <v>0.75183932054090286</v>
      </c>
      <c r="M25" s="23">
        <f>IF('2050'!M5*(1+$C$21)&gt;MAX('2050'!M5:AO5),MAX('2050'!M5:AO5),'2050'!M5*(1+$C$21))</f>
        <v>0.8372424612589684</v>
      </c>
      <c r="N25" s="23">
        <f>IF('2050'!N5*(1+$C$21)&gt;MAX('2050'!N5:AP5),MAX('2050'!N5:AP5),'2050'!N5*(1+$C$21))</f>
        <v>0.91546867199308712</v>
      </c>
      <c r="O25" s="23">
        <f>IF('2050'!O5*(1+$C$21)&gt;MAX('2050'!O5:AQ5),MAX('2050'!O5:AQ5),'2050'!O5*(1+$C$21))</f>
        <v>0.99105990905800301</v>
      </c>
      <c r="P25" s="23">
        <f>IF('2050'!P5*(1+$C$21)&gt;MAX('2050'!P5:AR5),MAX('2050'!P5:AR5),'2050'!P5*(1+$C$21))</f>
        <v>0.99215694269163979</v>
      </c>
      <c r="Q25" s="23">
        <f>IF('2050'!Q5*(1+$C$21)&gt;MAX('2050'!Q5:AS5),MAX('2050'!Q5:AS5),'2050'!Q5*(1+$C$21))</f>
        <v>0.99215694269163979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5.6295763546517552E-2</v>
      </c>
      <c r="D26" s="23">
        <f>IF('2050'!D9*(1+$C$21)&gt;MAX('2050'!D9:AF9),MAX('2050'!D9:AF9),'2050'!D9*(1+$C$21))</f>
        <v>8.9111775598456261E-2</v>
      </c>
      <c r="E26" s="23">
        <f>IF('2050'!E9*(1+$C$21)&gt;MAX('2050'!E9:AG9),MAX('2050'!E9:AG9),'2050'!E9*(1+$C$21))</f>
        <v>0.12321493673236422</v>
      </c>
      <c r="F26" s="23">
        <f>IF('2050'!F9*(1+$C$21)&gt;MAX('2050'!F9:AH9),MAX('2050'!F9:AH9),'2050'!F9*(1+$C$21))</f>
        <v>0.16013828500605301</v>
      </c>
      <c r="G26" s="23">
        <f>IF('2050'!G9*(1+$C$21)&gt;MAX('2050'!G9:AI9),MAX('2050'!G9:AI9),'2050'!G9*(1+$C$21))</f>
        <v>0.19881515889264029</v>
      </c>
      <c r="H26" s="23">
        <f>IF('2050'!H9*(1+$C$21)&gt;MAX('2050'!H9:AJ9),MAX('2050'!H9:AJ9),'2050'!H9*(1+$C$21))</f>
        <v>0.23674846947588005</v>
      </c>
      <c r="I26" s="23">
        <f>IF('2050'!I9*(1+$C$21)&gt;MAX('2050'!I9:AK9),MAX('2050'!I9:AK9),'2050'!I9*(1+$C$21))</f>
        <v>0.27435937233266822</v>
      </c>
      <c r="J26" s="23">
        <f>IF('2050'!J9*(1+$C$21)&gt;MAX('2050'!J9:AL9),MAX('2050'!J9:AL9),'2050'!J9*(1+$C$21))</f>
        <v>0.31323998220402527</v>
      </c>
      <c r="K26" s="23">
        <f>IF('2050'!K9*(1+$C$21)&gt;MAX('2050'!K9:AM9),MAX('2050'!K9:AM9),'2050'!K9*(1+$C$21))</f>
        <v>0.35350289119897432</v>
      </c>
      <c r="L26" s="23">
        <f>IF('2050'!L9*(1+$C$21)&gt;MAX('2050'!L9:AN9),MAX('2050'!L9:AN9),'2050'!L9*(1+$C$21))</f>
        <v>0.35704122320408149</v>
      </c>
      <c r="M26" s="23">
        <f>IF('2050'!M9*(1+$C$21)&gt;MAX('2050'!M9:AO9),MAX('2050'!M9:AO9),'2050'!M9*(1+$C$21))</f>
        <v>0.35704122320408149</v>
      </c>
      <c r="N26" s="23">
        <f>IF('2050'!N9*(1+$C$21)&gt;MAX('2050'!N9:AP9),MAX('2050'!N9:AP9),'2050'!N9*(1+$C$21))</f>
        <v>0.35704122320408149</v>
      </c>
      <c r="O26" s="23">
        <f>IF('2050'!O9*(1+$C$21)&gt;MAX('2050'!O9:AQ9),MAX('2050'!O9:AQ9),'2050'!O9*(1+$C$21))</f>
        <v>0.35704122320408149</v>
      </c>
      <c r="P26" s="23">
        <f>IF('2050'!P9*(1+$C$21)&gt;MAX('2050'!P9:AR9),MAX('2050'!P9:AR9),'2050'!P9*(1+$C$21))</f>
        <v>0.35704122320408149</v>
      </c>
      <c r="Q26" s="23">
        <f>IF('2050'!Q9*(1+$C$21)&gt;MAX('2050'!Q9:AS9),MAX('2050'!Q9:AS9),'2050'!Q9*(1+$C$21))</f>
        <v>0.35704122320408149</v>
      </c>
      <c r="R26" s="23">
        <f>IF('2050'!R9*(1+$C$21)&gt;MAX('2050'!R9:AT9),MAX('2050'!R9:AT9),'2050'!R9*(1+$C$21))</f>
        <v>0.35704122320408149</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4ED6-39B9-47B8-A8E2-363E9929054B}">
  <sheetPr>
    <tabColor theme="0" tint="-0.34998626667073579"/>
  </sheetPr>
  <dimension ref="A1:AM59"/>
  <sheetViews>
    <sheetView workbookViewId="0">
      <selection activeCell="C5" sqref="C5"/>
    </sheetView>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4.3782922665054534E-2</v>
      </c>
      <c r="D2" s="23">
        <f t="shared" ref="D2:AE3" si="0">D23</f>
        <v>9.7356500026994516E-2</v>
      </c>
      <c r="E2" s="23">
        <f t="shared" si="0"/>
        <v>0.1562216037968128</v>
      </c>
      <c r="F2" s="23">
        <f t="shared" si="0"/>
        <v>0.15949445144022464</v>
      </c>
      <c r="G2" s="23">
        <f t="shared" si="0"/>
        <v>0.24371248365685633</v>
      </c>
      <c r="H2" s="23">
        <f t="shared" si="0"/>
        <v>0.32262711950282902</v>
      </c>
      <c r="I2" s="23">
        <f t="shared" si="0"/>
        <v>0.39244496720333816</v>
      </c>
      <c r="J2" s="23">
        <f t="shared" si="0"/>
        <v>0.45632254465254984</v>
      </c>
      <c r="K2" s="23">
        <f t="shared" si="0"/>
        <v>0.51753852054947258</v>
      </c>
      <c r="L2" s="23">
        <f t="shared" si="0"/>
        <v>0.55199875666128351</v>
      </c>
      <c r="M2" s="23">
        <f t="shared" si="0"/>
        <v>0.58012265503330274</v>
      </c>
      <c r="N2" s="23">
        <f t="shared" si="0"/>
        <v>0.60408355698192973</v>
      </c>
      <c r="O2" s="23">
        <f t="shared" si="0"/>
        <v>0.6286194757250686</v>
      </c>
      <c r="P2" s="23">
        <f t="shared" si="0"/>
        <v>0.65280882614089331</v>
      </c>
      <c r="Q2" s="23">
        <f t="shared" si="0"/>
        <v>0.67424438494467054</v>
      </c>
      <c r="R2" s="23">
        <f t="shared" si="0"/>
        <v>0.68610550150126459</v>
      </c>
      <c r="S2" s="23">
        <f t="shared" si="0"/>
        <v>0.6966293433867663</v>
      </c>
      <c r="T2" s="23">
        <f t="shared" si="0"/>
        <v>0.70328277891841018</v>
      </c>
      <c r="U2" s="23">
        <f t="shared" si="0"/>
        <v>0.65811311609408663</v>
      </c>
      <c r="V2" s="23">
        <f t="shared" si="0"/>
        <v>0.66626570983754918</v>
      </c>
      <c r="W2" s="23">
        <f t="shared" si="0"/>
        <v>0.69721043124627458</v>
      </c>
      <c r="X2" s="23">
        <f t="shared" si="0"/>
        <v>0.74098296354141613</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8.7708232011386542E-2</v>
      </c>
      <c r="D3" s="23">
        <f t="shared" si="0"/>
        <v>0.2012591271085348</v>
      </c>
      <c r="E3" s="23">
        <f t="shared" si="0"/>
        <v>0.32192033171520862</v>
      </c>
      <c r="F3" s="23">
        <f t="shared" si="0"/>
        <v>0.41014814301232555</v>
      </c>
      <c r="G3" s="23">
        <f t="shared" si="0"/>
        <v>0.5063607858386876</v>
      </c>
      <c r="H3" s="23">
        <f t="shared" si="0"/>
        <v>0.58738271133239406</v>
      </c>
      <c r="I3" s="23">
        <f t="shared" si="0"/>
        <v>0.65769872317038969</v>
      </c>
      <c r="J3" s="23">
        <f t="shared" si="0"/>
        <v>0.73459037113992465</v>
      </c>
      <c r="K3" s="23">
        <f t="shared" si="0"/>
        <v>0.79728438409176405</v>
      </c>
      <c r="L3" s="23">
        <f t="shared" si="0"/>
        <v>0.79728438409176405</v>
      </c>
      <c r="M3" s="23">
        <f t="shared" si="0"/>
        <v>0.79728438409176405</v>
      </c>
      <c r="N3" s="23">
        <f t="shared" si="0"/>
        <v>0.79728438409176405</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f>G4+0.1</f>
        <v>0.44999999999999996</v>
      </c>
      <c r="I4" s="23">
        <f t="shared" ref="I4:L4" si="1">H4+0.1</f>
        <v>0.54999999999999993</v>
      </c>
      <c r="J4" s="23">
        <f t="shared" si="1"/>
        <v>0.64999999999999991</v>
      </c>
      <c r="K4" s="23">
        <f t="shared" si="1"/>
        <v>0.74999999999999989</v>
      </c>
      <c r="L4" s="23">
        <f t="shared" si="1"/>
        <v>0.84999999999999987</v>
      </c>
      <c r="M4" s="23">
        <f>L4+0.075</f>
        <v>0.92499999999999982</v>
      </c>
      <c r="N4" s="23">
        <f>M4+0.075</f>
        <v>0.99999999999999978</v>
      </c>
      <c r="O4" s="23">
        <f t="shared" ref="O4:AE4" si="2">N4</f>
        <v>0.99999999999999978</v>
      </c>
      <c r="P4" s="23">
        <f t="shared" si="2"/>
        <v>0.99999999999999978</v>
      </c>
      <c r="Q4" s="23">
        <f t="shared" si="2"/>
        <v>0.99999999999999978</v>
      </c>
      <c r="R4" s="23">
        <f t="shared" si="2"/>
        <v>0.99999999999999978</v>
      </c>
      <c r="S4" s="23">
        <f t="shared" si="2"/>
        <v>0.99999999999999978</v>
      </c>
      <c r="T4" s="23">
        <f t="shared" si="2"/>
        <v>0.99999999999999978</v>
      </c>
      <c r="U4" s="23">
        <f t="shared" si="2"/>
        <v>0.99999999999999978</v>
      </c>
      <c r="V4" s="23">
        <f t="shared" si="2"/>
        <v>0.99999999999999978</v>
      </c>
      <c r="W4" s="23">
        <f t="shared" si="2"/>
        <v>0.99999999999999978</v>
      </c>
      <c r="X4" s="23">
        <f t="shared" si="2"/>
        <v>0.99999999999999978</v>
      </c>
      <c r="Y4" s="23">
        <f t="shared" si="2"/>
        <v>0.99999999999999978</v>
      </c>
      <c r="Z4" s="23">
        <f t="shared" si="2"/>
        <v>0.99999999999999978</v>
      </c>
      <c r="AA4" s="23">
        <f t="shared" si="2"/>
        <v>0.99999999999999978</v>
      </c>
      <c r="AB4" s="23">
        <f t="shared" si="2"/>
        <v>0.99999999999999978</v>
      </c>
      <c r="AC4" s="23">
        <f t="shared" si="2"/>
        <v>0.99999999999999978</v>
      </c>
      <c r="AD4" s="23">
        <f t="shared" si="2"/>
        <v>0.99999999999999978</v>
      </c>
      <c r="AE4" s="23">
        <f t="shared" si="2"/>
        <v>0.99999999999999978</v>
      </c>
      <c r="AF4" s="18" t="s">
        <v>702</v>
      </c>
    </row>
    <row r="5" spans="1:39" s="1" customFormat="1" x14ac:dyDescent="0.35">
      <c r="A5" s="18" t="s">
        <v>646</v>
      </c>
      <c r="B5" s="18" t="s">
        <v>647</v>
      </c>
      <c r="C5" s="23">
        <f>C25</f>
        <v>4.1916348167536713E-2</v>
      </c>
      <c r="D5" s="23">
        <f t="shared" ref="D5:AE5" si="3">D25</f>
        <v>9.4451027942918458E-2</v>
      </c>
      <c r="E5" s="23">
        <f t="shared" si="3"/>
        <v>0.15699304043702361</v>
      </c>
      <c r="F5" s="23">
        <f t="shared" si="3"/>
        <v>0.23661677501407302</v>
      </c>
      <c r="G5" s="23">
        <f t="shared" si="3"/>
        <v>0.30193813279809578</v>
      </c>
      <c r="H5" s="23">
        <f t="shared" si="3"/>
        <v>0.3693724000606271</v>
      </c>
      <c r="I5" s="23">
        <f t="shared" si="3"/>
        <v>0.43959301968145292</v>
      </c>
      <c r="J5" s="23">
        <f t="shared" si="3"/>
        <v>0.51988282176847367</v>
      </c>
      <c r="K5" s="23">
        <f t="shared" si="3"/>
        <v>0.60959220738480091</v>
      </c>
      <c r="L5" s="23">
        <f t="shared" si="3"/>
        <v>0.68918604382916104</v>
      </c>
      <c r="M5" s="23">
        <f t="shared" si="3"/>
        <v>0.76747225615405446</v>
      </c>
      <c r="N5" s="23">
        <f t="shared" si="3"/>
        <v>0.8391796159936632</v>
      </c>
      <c r="O5" s="23">
        <f t="shared" si="3"/>
        <v>0.90847158330316946</v>
      </c>
      <c r="P5" s="23">
        <f t="shared" si="3"/>
        <v>0.97680353851226742</v>
      </c>
      <c r="Q5" s="23">
        <f t="shared" si="3"/>
        <v>0.99215694269163979</v>
      </c>
      <c r="R5" s="23">
        <f t="shared" si="3"/>
        <v>0.99215694269163979</v>
      </c>
      <c r="S5" s="23">
        <f t="shared" si="3"/>
        <v>0.99215694269163979</v>
      </c>
      <c r="T5" s="23">
        <f t="shared" si="3"/>
        <v>0.99215694269163979</v>
      </c>
      <c r="U5" s="23">
        <f t="shared" si="3"/>
        <v>0.99215694269163979</v>
      </c>
      <c r="V5" s="23">
        <f t="shared" si="3"/>
        <v>0.99215694269163979</v>
      </c>
      <c r="W5" s="23">
        <f t="shared" si="3"/>
        <v>0.99215694269163979</v>
      </c>
      <c r="X5" s="23">
        <f t="shared" si="3"/>
        <v>0.99215694269163979</v>
      </c>
      <c r="Y5" s="23">
        <f t="shared" si="3"/>
        <v>0.99215694269163979</v>
      </c>
      <c r="Z5" s="23">
        <f t="shared" si="3"/>
        <v>0.99215694269163979</v>
      </c>
      <c r="AA5" s="23">
        <f t="shared" si="3"/>
        <v>0.99215694269163979</v>
      </c>
      <c r="AB5" s="23">
        <f t="shared" si="3"/>
        <v>0.99215694269163979</v>
      </c>
      <c r="AC5" s="23">
        <f t="shared" si="3"/>
        <v>0.99215694269163979</v>
      </c>
      <c r="AD5" s="23">
        <f t="shared" si="3"/>
        <v>0.99215694269163979</v>
      </c>
      <c r="AE5" s="23">
        <f t="shared" si="3"/>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5.1604449917641092E-2</v>
      </c>
      <c r="D9" s="23">
        <f t="shared" ref="D9:AE9" si="4">D26</f>
        <v>8.1685794298584913E-2</v>
      </c>
      <c r="E9" s="23">
        <f t="shared" si="4"/>
        <v>0.11294702533800054</v>
      </c>
      <c r="F9" s="23">
        <f t="shared" si="4"/>
        <v>0.14679342792221525</v>
      </c>
      <c r="G9" s="23">
        <f t="shared" si="4"/>
        <v>0.18224722898492024</v>
      </c>
      <c r="H9" s="23">
        <f t="shared" si="4"/>
        <v>0.21701943035289004</v>
      </c>
      <c r="I9" s="23">
        <f t="shared" si="4"/>
        <v>0.25149609130494588</v>
      </c>
      <c r="J9" s="23">
        <f t="shared" si="4"/>
        <v>0.28713665035368985</v>
      </c>
      <c r="K9" s="23">
        <f t="shared" si="4"/>
        <v>0.32404431693239311</v>
      </c>
      <c r="L9" s="23">
        <f t="shared" si="4"/>
        <v>0.33779522654131977</v>
      </c>
      <c r="M9" s="23">
        <f t="shared" si="4"/>
        <v>0.35013325815825186</v>
      </c>
      <c r="N9" s="23">
        <f t="shared" si="4"/>
        <v>0.35704122320408149</v>
      </c>
      <c r="O9" s="23">
        <f t="shared" si="4"/>
        <v>0.35704122320408149</v>
      </c>
      <c r="P9" s="23">
        <f t="shared" si="4"/>
        <v>0.35704122320408149</v>
      </c>
      <c r="Q9" s="23">
        <f t="shared" si="4"/>
        <v>0.35704122320408149</v>
      </c>
      <c r="R9" s="23">
        <f t="shared" si="4"/>
        <v>0.35704122320408149</v>
      </c>
      <c r="S9" s="23">
        <f t="shared" si="4"/>
        <v>0.35704122320408149</v>
      </c>
      <c r="T9" s="23">
        <f t="shared" si="4"/>
        <v>0.35704122320408149</v>
      </c>
      <c r="U9" s="23">
        <f t="shared" si="4"/>
        <v>0.35704122320408149</v>
      </c>
      <c r="V9" s="23">
        <f t="shared" si="4"/>
        <v>0.35704122320408149</v>
      </c>
      <c r="W9" s="23">
        <f t="shared" si="4"/>
        <v>0.35704122320408149</v>
      </c>
      <c r="X9" s="23">
        <f t="shared" si="4"/>
        <v>0.35704122320408149</v>
      </c>
      <c r="Y9" s="23">
        <f t="shared" si="4"/>
        <v>0.35704122320408149</v>
      </c>
      <c r="Z9" s="23">
        <f t="shared" si="4"/>
        <v>0.35704122320408149</v>
      </c>
      <c r="AA9" s="23">
        <f t="shared" si="4"/>
        <v>0.35704122320408149</v>
      </c>
      <c r="AB9" s="23">
        <f t="shared" si="4"/>
        <v>0.35704122320408149</v>
      </c>
      <c r="AC9" s="23">
        <f t="shared" si="4"/>
        <v>0.35704122320408149</v>
      </c>
      <c r="AD9" s="23">
        <f t="shared" si="4"/>
        <v>0.35704122320408149</v>
      </c>
      <c r="AE9" s="23">
        <f t="shared" si="4"/>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720</v>
      </c>
      <c r="B17" s="18" t="s">
        <v>720</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C19+0.08</f>
        <v>0.08</v>
      </c>
      <c r="E19" s="23">
        <f t="shared" ref="E19:O19" si="5">D19+0.08</f>
        <v>0.16</v>
      </c>
      <c r="F19" s="23">
        <f t="shared" si="5"/>
        <v>0.24</v>
      </c>
      <c r="G19" s="23">
        <f t="shared" si="5"/>
        <v>0.32</v>
      </c>
      <c r="H19" s="23">
        <f t="shared" si="5"/>
        <v>0.4</v>
      </c>
      <c r="I19" s="23">
        <f t="shared" si="5"/>
        <v>0.48000000000000004</v>
      </c>
      <c r="J19" s="23">
        <f t="shared" si="5"/>
        <v>0.56000000000000005</v>
      </c>
      <c r="K19" s="23">
        <f t="shared" si="5"/>
        <v>0.64</v>
      </c>
      <c r="L19" s="23">
        <f t="shared" si="5"/>
        <v>0.72</v>
      </c>
      <c r="M19" s="23">
        <f t="shared" si="5"/>
        <v>0.79999999999999993</v>
      </c>
      <c r="N19" s="23">
        <f t="shared" si="5"/>
        <v>0.87999999999999989</v>
      </c>
      <c r="O19" s="23">
        <f t="shared" si="5"/>
        <v>0.95999999999999985</v>
      </c>
      <c r="P19" s="23">
        <v>1</v>
      </c>
      <c r="Q19" s="23">
        <f t="shared" ref="Q19:AE19" si="6">P19</f>
        <v>1</v>
      </c>
      <c r="R19" s="23">
        <f t="shared" si="6"/>
        <v>1</v>
      </c>
      <c r="S19" s="23">
        <f t="shared" si="6"/>
        <v>1</v>
      </c>
      <c r="T19" s="23">
        <f t="shared" si="6"/>
        <v>1</v>
      </c>
      <c r="U19" s="23">
        <f t="shared" si="6"/>
        <v>1</v>
      </c>
      <c r="V19" s="23">
        <f t="shared" si="6"/>
        <v>1</v>
      </c>
      <c r="W19" s="23">
        <f t="shared" si="6"/>
        <v>1</v>
      </c>
      <c r="X19" s="23">
        <f t="shared" si="6"/>
        <v>1</v>
      </c>
      <c r="Y19" s="23">
        <f t="shared" si="6"/>
        <v>1</v>
      </c>
      <c r="Z19" s="23">
        <f t="shared" si="6"/>
        <v>1</v>
      </c>
      <c r="AA19" s="23">
        <f t="shared" si="6"/>
        <v>1</v>
      </c>
      <c r="AB19" s="23">
        <f t="shared" si="6"/>
        <v>1</v>
      </c>
      <c r="AC19" s="23">
        <f t="shared" si="6"/>
        <v>1</v>
      </c>
      <c r="AD19" s="23">
        <f t="shared" si="6"/>
        <v>1</v>
      </c>
      <c r="AE19" s="23">
        <f t="shared" si="6"/>
        <v>1</v>
      </c>
      <c r="AF19" s="18" t="s">
        <v>702</v>
      </c>
    </row>
    <row r="20" spans="1:32" s="1" customFormat="1" x14ac:dyDescent="0.35"/>
    <row r="21" spans="1:32" s="1" customFormat="1" x14ac:dyDescent="0.35">
      <c r="A21" s="20" t="s">
        <v>703</v>
      </c>
      <c r="C21" s="37">
        <v>0.375</v>
      </c>
    </row>
    <row r="22" spans="1:32" s="1" customFormat="1" x14ac:dyDescent="0.35"/>
    <row r="23" spans="1:32" s="1" customFormat="1" x14ac:dyDescent="0.35">
      <c r="A23" s="18" t="s">
        <v>640</v>
      </c>
      <c r="B23" s="18" t="s">
        <v>18</v>
      </c>
      <c r="C23" s="23">
        <f>IF('2050'!C2*(1+$C$21)&gt;MAX('2050'!C2:AE2),MAX('2050'!C2:AE2),'2050'!C2*(1+$C$21))</f>
        <v>4.3782922665054534E-2</v>
      </c>
      <c r="D23" s="23">
        <f>IF('2050'!D2*(1+$C$21)&gt;MAX('2050'!D2:AF2),MAX('2050'!D2:AF2),'2050'!D2*(1+$C$21))</f>
        <v>9.7356500026994516E-2</v>
      </c>
      <c r="E23" s="23">
        <f>IF('2050'!E2*(1+$C$21)&gt;MAX('2050'!E2:AG2),MAX('2050'!E2:AG2),'2050'!E2*(1+$C$21))</f>
        <v>0.1562216037968128</v>
      </c>
      <c r="F23" s="23">
        <f>IF('2050'!F2*(1+$C$21)&gt;MAX('2050'!F2:AH2),MAX('2050'!F2:AH2),'2050'!F2*(1+$C$21))</f>
        <v>0.15949445144022464</v>
      </c>
      <c r="G23" s="23">
        <f>IF('2050'!G2*(1+$C$21)&gt;MAX('2050'!G2:AI2),MAX('2050'!G2:AI2),'2050'!G2*(1+$C$21))</f>
        <v>0.24371248365685633</v>
      </c>
      <c r="H23" s="23">
        <f>IF('2050'!H2*(1+$C$21)&gt;MAX('2050'!H2:AJ2),MAX('2050'!H2:AJ2),'2050'!H2*(1+$C$21))</f>
        <v>0.32262711950282902</v>
      </c>
      <c r="I23" s="23">
        <f>IF('2050'!I2*(1+$C$21)&gt;MAX('2050'!I2:AK2),MAX('2050'!I2:AK2),'2050'!I2*(1+$C$21))</f>
        <v>0.39244496720333816</v>
      </c>
      <c r="J23" s="23">
        <f>IF('2050'!J2*(1+$C$21)&gt;MAX('2050'!J2:AL2),MAX('2050'!J2:AL2),'2050'!J2*(1+$C$21))</f>
        <v>0.45632254465254984</v>
      </c>
      <c r="K23" s="23">
        <f>IF('2050'!K2*(1+$C$21)&gt;MAX('2050'!K2:AM2),MAX('2050'!K2:AM2),'2050'!K2*(1+$C$21))</f>
        <v>0.51753852054947258</v>
      </c>
      <c r="L23" s="23">
        <f>IF('2050'!L2*(1+$C$21)&gt;MAX('2050'!L2:AN2),MAX('2050'!L2:AN2),'2050'!L2*(1+$C$21))</f>
        <v>0.55199875666128351</v>
      </c>
      <c r="M23" s="23">
        <f>IF('2050'!M2*(1+$C$21)&gt;MAX('2050'!M2:AO2),MAX('2050'!M2:AO2),'2050'!M2*(1+$C$21))</f>
        <v>0.58012265503330274</v>
      </c>
      <c r="N23" s="23">
        <f>IF('2050'!N2*(1+$C$21)&gt;MAX('2050'!N2:AP2),MAX('2050'!N2:AP2),'2050'!N2*(1+$C$21))</f>
        <v>0.60408355698192973</v>
      </c>
      <c r="O23" s="23">
        <f>IF('2050'!O2*(1+$C$21)&gt;MAX('2050'!O2:AQ2),MAX('2050'!O2:AQ2),'2050'!O2*(1+$C$21))</f>
        <v>0.6286194757250686</v>
      </c>
      <c r="P23" s="23">
        <f>IF('2050'!P2*(1+$C$21)&gt;MAX('2050'!P2:AR2),MAX('2050'!P2:AR2),'2050'!P2*(1+$C$21))</f>
        <v>0.65280882614089331</v>
      </c>
      <c r="Q23" s="23">
        <f>IF('2050'!Q2*(1+$C$21)&gt;MAX('2050'!Q2:AS2),MAX('2050'!Q2:AS2),'2050'!Q2*(1+$C$21))</f>
        <v>0.67424438494467054</v>
      </c>
      <c r="R23" s="23">
        <f>IF('2050'!R2*(1+$C$21)&gt;MAX('2050'!R2:AT2),MAX('2050'!R2:AT2),'2050'!R2*(1+$C$21))</f>
        <v>0.68610550150126459</v>
      </c>
      <c r="S23" s="23">
        <f>IF('2050'!S2*(1+$C$21)&gt;MAX('2050'!S2:AU2),MAX('2050'!S2:AU2),'2050'!S2*(1+$C$21))</f>
        <v>0.6966293433867663</v>
      </c>
      <c r="T23" s="23">
        <f>IF('2050'!T2*(1+$C$21)&gt;MAX('2050'!T2:AV2),MAX('2050'!T2:AV2),'2050'!T2*(1+$C$21))</f>
        <v>0.70328277891841018</v>
      </c>
      <c r="U23" s="23">
        <f>IF('2050'!U2*(1+$C$21)&gt;MAX('2050'!U2:AW2),MAX('2050'!U2:AW2),'2050'!U2*(1+$C$21))</f>
        <v>0.65811311609408663</v>
      </c>
      <c r="V23" s="23">
        <f>IF('2050'!V2*(1+$C$21)&gt;MAX('2050'!V2:AX2),MAX('2050'!V2:AX2),'2050'!V2*(1+$C$21))</f>
        <v>0.66626570983754918</v>
      </c>
      <c r="W23" s="23">
        <f>IF('2050'!W2*(1+$C$21)&gt;MAX('2050'!W2:AY2),MAX('2050'!W2:AY2),'2050'!W2*(1+$C$21))</f>
        <v>0.69721043124627458</v>
      </c>
      <c r="X23" s="23">
        <f>IF('2050'!X2*(1+$C$21)&gt;MAX('2050'!X2:AZ2),MAX('2050'!X2:AZ2),'2050'!X2*(1+$C$21))</f>
        <v>0.74098296354141613</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8.7708232011386542E-2</v>
      </c>
      <c r="D24" s="23">
        <f>IF('2050'!D3*(1+$C$21)&gt;MAX('2050'!D3:AF3),MAX('2050'!D3:AF3),'2050'!D3*(1+$C$21))</f>
        <v>0.2012591271085348</v>
      </c>
      <c r="E24" s="23">
        <f>IF('2050'!E3*(1+$C$21)&gt;MAX('2050'!E3:AG3),MAX('2050'!E3:AG3),'2050'!E3*(1+$C$21))</f>
        <v>0.32192033171520862</v>
      </c>
      <c r="F24" s="23">
        <f>IF('2050'!F3*(1+$C$21)&gt;MAX('2050'!F3:AH3),MAX('2050'!F3:AH3),'2050'!F3*(1+$C$21))</f>
        <v>0.41014814301232555</v>
      </c>
      <c r="G24" s="23">
        <f>IF('2050'!G3*(1+$C$21)&gt;MAX('2050'!G3:AI3),MAX('2050'!G3:AI3),'2050'!G3*(1+$C$21))</f>
        <v>0.5063607858386876</v>
      </c>
      <c r="H24" s="23">
        <f>IF('2050'!H3*(1+$C$21)&gt;MAX('2050'!H3:AJ3),MAX('2050'!H3:AJ3),'2050'!H3*(1+$C$21))</f>
        <v>0.58738271133239406</v>
      </c>
      <c r="I24" s="23">
        <f>IF('2050'!I3*(1+$C$21)&gt;MAX('2050'!I3:AK3),MAX('2050'!I3:AK3),'2050'!I3*(1+$C$21))</f>
        <v>0.65769872317038969</v>
      </c>
      <c r="J24" s="23">
        <f>IF('2050'!J3*(1+$C$21)&gt;MAX('2050'!J3:AL3),MAX('2050'!J3:AL3),'2050'!J3*(1+$C$21))</f>
        <v>0.73459037113992465</v>
      </c>
      <c r="K24" s="23">
        <f>IF('2050'!K3*(1+$C$21)&gt;MAX('2050'!K3:AM3),MAX('2050'!K3:AM3),'2050'!K3*(1+$C$21))</f>
        <v>0.79728438409176405</v>
      </c>
      <c r="L24" s="23">
        <f>IF('2050'!L3*(1+$C$21)&gt;MAX('2050'!L3:AN3),MAX('2050'!L3:AN3),'2050'!L3*(1+$C$21))</f>
        <v>0.79728438409176405</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4.1916348167536713E-2</v>
      </c>
      <c r="D25" s="23">
        <f>IF('2050'!D5*(1+$C$21)&gt;MAX('2050'!D5:AF5),MAX('2050'!D5:AF5),'2050'!D5*(1+$C$21))</f>
        <v>9.4451027942918458E-2</v>
      </c>
      <c r="E25" s="23">
        <f>IF('2050'!E5*(1+$C$21)&gt;MAX('2050'!E5:AG5),MAX('2050'!E5:AG5),'2050'!E5*(1+$C$21))</f>
        <v>0.15699304043702361</v>
      </c>
      <c r="F25" s="23">
        <f>IF('2050'!F5*(1+$C$21)&gt;MAX('2050'!F5:AH5),MAX('2050'!F5:AH5),'2050'!F5*(1+$C$21))</f>
        <v>0.23661677501407302</v>
      </c>
      <c r="G25" s="23">
        <f>IF('2050'!G5*(1+$C$21)&gt;MAX('2050'!G5:AI5),MAX('2050'!G5:AI5),'2050'!G5*(1+$C$21))</f>
        <v>0.30193813279809578</v>
      </c>
      <c r="H25" s="23">
        <f>IF('2050'!H5*(1+$C$21)&gt;MAX('2050'!H5:AJ5),MAX('2050'!H5:AJ5),'2050'!H5*(1+$C$21))</f>
        <v>0.3693724000606271</v>
      </c>
      <c r="I25" s="23">
        <f>IF('2050'!I5*(1+$C$21)&gt;MAX('2050'!I5:AK5),MAX('2050'!I5:AK5),'2050'!I5*(1+$C$21))</f>
        <v>0.43959301968145292</v>
      </c>
      <c r="J25" s="23">
        <f>IF('2050'!J5*(1+$C$21)&gt;MAX('2050'!J5:AL5),MAX('2050'!J5:AL5),'2050'!J5*(1+$C$21))</f>
        <v>0.51988282176847367</v>
      </c>
      <c r="K25" s="23">
        <f>IF('2050'!K5*(1+$C$21)&gt;MAX('2050'!K5:AM5),MAX('2050'!K5:AM5),'2050'!K5*(1+$C$21))</f>
        <v>0.60959220738480091</v>
      </c>
      <c r="L25" s="23">
        <f>IF('2050'!L5*(1+$C$21)&gt;MAX('2050'!L5:AN5),MAX('2050'!L5:AN5),'2050'!L5*(1+$C$21))</f>
        <v>0.68918604382916104</v>
      </c>
      <c r="M25" s="23">
        <f>IF('2050'!M5*(1+$C$21)&gt;MAX('2050'!M5:AO5),MAX('2050'!M5:AO5),'2050'!M5*(1+$C$21))</f>
        <v>0.76747225615405446</v>
      </c>
      <c r="N25" s="23">
        <f>IF('2050'!N5*(1+$C$21)&gt;MAX('2050'!N5:AP5),MAX('2050'!N5:AP5),'2050'!N5*(1+$C$21))</f>
        <v>0.8391796159936632</v>
      </c>
      <c r="O25" s="23">
        <f>IF('2050'!O5*(1+$C$21)&gt;MAX('2050'!O5:AQ5),MAX('2050'!O5:AQ5),'2050'!O5*(1+$C$21))</f>
        <v>0.90847158330316946</v>
      </c>
      <c r="P25" s="23">
        <f>IF('2050'!P5*(1+$C$21)&gt;MAX('2050'!P5:AR5),MAX('2050'!P5:AR5),'2050'!P5*(1+$C$21))</f>
        <v>0.97680353851226742</v>
      </c>
      <c r="Q25" s="23">
        <f>IF('2050'!Q5*(1+$C$21)&gt;MAX('2050'!Q5:AS5),MAX('2050'!Q5:AS5),'2050'!Q5*(1+$C$21))</f>
        <v>0.99215694269163979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5.1604449917641092E-2</v>
      </c>
      <c r="D26" s="23">
        <f>IF('2050'!D9*(1+$C$21)&gt;MAX('2050'!D9:AF9),MAX('2050'!D9:AF9),'2050'!D9*(1+$C$21))</f>
        <v>8.1685794298584913E-2</v>
      </c>
      <c r="E26" s="23">
        <f>IF('2050'!E9*(1+$C$21)&gt;MAX('2050'!E9:AG9),MAX('2050'!E9:AG9),'2050'!E9*(1+$C$21))</f>
        <v>0.11294702533800054</v>
      </c>
      <c r="F26" s="23">
        <f>IF('2050'!F9*(1+$C$21)&gt;MAX('2050'!F9:AH9),MAX('2050'!F9:AH9),'2050'!F9*(1+$C$21))</f>
        <v>0.14679342792221525</v>
      </c>
      <c r="G26" s="23">
        <f>IF('2050'!G9*(1+$C$21)&gt;MAX('2050'!G9:AI9),MAX('2050'!G9:AI9),'2050'!G9*(1+$C$21))</f>
        <v>0.18224722898492024</v>
      </c>
      <c r="H26" s="23">
        <f>IF('2050'!H9*(1+$C$21)&gt;MAX('2050'!H9:AJ9),MAX('2050'!H9:AJ9),'2050'!H9*(1+$C$21))</f>
        <v>0.21701943035289004</v>
      </c>
      <c r="I26" s="23">
        <f>IF('2050'!I9*(1+$C$21)&gt;MAX('2050'!I9:AK9),MAX('2050'!I9:AK9),'2050'!I9*(1+$C$21))</f>
        <v>0.25149609130494588</v>
      </c>
      <c r="J26" s="23">
        <f>IF('2050'!J9*(1+$C$21)&gt;MAX('2050'!J9:AL9),MAX('2050'!J9:AL9),'2050'!J9*(1+$C$21))</f>
        <v>0.28713665035368985</v>
      </c>
      <c r="K26" s="23">
        <f>IF('2050'!K9*(1+$C$21)&gt;MAX('2050'!K9:AM9),MAX('2050'!K9:AM9),'2050'!K9*(1+$C$21))</f>
        <v>0.32404431693239311</v>
      </c>
      <c r="L26" s="23">
        <f>IF('2050'!L9*(1+$C$21)&gt;MAX('2050'!L9:AN9),MAX('2050'!L9:AN9),'2050'!L9*(1+$C$21))</f>
        <v>0.33779522654131977</v>
      </c>
      <c r="M26" s="23">
        <f>IF('2050'!M9*(1+$C$21)&gt;MAX('2050'!M9:AO9),MAX('2050'!M9:AO9),'2050'!M9*(1+$C$21))</f>
        <v>0.35013325815825186</v>
      </c>
      <c r="N26" s="23">
        <f>IF('2050'!N9*(1+$C$21)&gt;MAX('2050'!N9:AP9),MAX('2050'!N9:AP9),'2050'!N9*(1+$C$21))</f>
        <v>0.35704122320408149</v>
      </c>
      <c r="O26" s="23">
        <f>IF('2050'!O9*(1+$C$21)&gt;MAX('2050'!O9:AQ9),MAX('2050'!O9:AQ9),'2050'!O9*(1+$C$21))</f>
        <v>0.35704122320408149</v>
      </c>
      <c r="P26" s="23">
        <f>IF('2050'!P9*(1+$C$21)&gt;MAX('2050'!P9:AR9),MAX('2050'!P9:AR9),'2050'!P9*(1+$C$21))</f>
        <v>0.35704122320408149</v>
      </c>
      <c r="Q26" s="23">
        <f>IF('2050'!Q9*(1+$C$21)&gt;MAX('2050'!Q9:AS9),MAX('2050'!Q9:AS9),'2050'!Q9*(1+$C$21))</f>
        <v>0.35704122320408149</v>
      </c>
      <c r="R26" s="23">
        <f>IF('2050'!R9*(1+$C$21)&gt;MAX('2050'!R9:AT9),MAX('2050'!R9:AT9),'2050'!R9*(1+$C$21))</f>
        <v>0.35704122320408149</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row r="59"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FDC3-94E0-4CF7-95B1-0A26358A01AD}">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3.980265696823139E-2</v>
      </c>
      <c r="D2" s="23">
        <f t="shared" ref="D2:AE3" si="0">D23</f>
        <v>8.850590911544956E-2</v>
      </c>
      <c r="E2" s="23">
        <f t="shared" si="0"/>
        <v>0.14201963981528437</v>
      </c>
      <c r="F2" s="23">
        <f t="shared" si="0"/>
        <v>0.14499495585474967</v>
      </c>
      <c r="G2" s="23">
        <f t="shared" si="0"/>
        <v>0.22155680332441485</v>
      </c>
      <c r="H2" s="23">
        <f t="shared" si="0"/>
        <v>0.2932973813662082</v>
      </c>
      <c r="I2" s="23">
        <f t="shared" si="0"/>
        <v>0.35676815200303469</v>
      </c>
      <c r="J2" s="23">
        <f t="shared" si="0"/>
        <v>0.41483867695686349</v>
      </c>
      <c r="K2" s="23">
        <f t="shared" si="0"/>
        <v>0.47048956413588416</v>
      </c>
      <c r="L2" s="23">
        <f t="shared" si="0"/>
        <v>0.50181705151025779</v>
      </c>
      <c r="M2" s="23">
        <f t="shared" si="0"/>
        <v>0.52738423184845706</v>
      </c>
      <c r="N2" s="23">
        <f t="shared" si="0"/>
        <v>0.54916686998357245</v>
      </c>
      <c r="O2" s="23">
        <f t="shared" si="0"/>
        <v>0.57147225065915319</v>
      </c>
      <c r="P2" s="23">
        <f t="shared" si="0"/>
        <v>0.59346256921899387</v>
      </c>
      <c r="Q2" s="23">
        <f t="shared" si="0"/>
        <v>0.61294944085879144</v>
      </c>
      <c r="R2" s="23">
        <f t="shared" si="0"/>
        <v>0.62373227409205878</v>
      </c>
      <c r="S2" s="23">
        <f t="shared" si="0"/>
        <v>0.63329940307887844</v>
      </c>
      <c r="T2" s="23">
        <f t="shared" si="0"/>
        <v>0.63934798083491839</v>
      </c>
      <c r="U2" s="23">
        <f t="shared" si="0"/>
        <v>0.59828465099462425</v>
      </c>
      <c r="V2" s="23">
        <f t="shared" si="0"/>
        <v>0.60569609985231743</v>
      </c>
      <c r="W2" s="23">
        <f t="shared" si="0"/>
        <v>0.6338276647693406</v>
      </c>
      <c r="X2" s="23">
        <f t="shared" si="0"/>
        <v>0.68608341660863958</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7.9734756373987775E-2</v>
      </c>
      <c r="D3" s="23">
        <f t="shared" si="0"/>
        <v>0.18296284282594072</v>
      </c>
      <c r="E3" s="23">
        <f t="shared" si="0"/>
        <v>0.29265484701382605</v>
      </c>
      <c r="F3" s="23">
        <f t="shared" si="0"/>
        <v>0.37286194819302321</v>
      </c>
      <c r="G3" s="23">
        <f t="shared" si="0"/>
        <v>0.46032798712607964</v>
      </c>
      <c r="H3" s="23">
        <f t="shared" si="0"/>
        <v>0.53398428302944922</v>
      </c>
      <c r="I3" s="23">
        <f t="shared" si="0"/>
        <v>0.59790793015489974</v>
      </c>
      <c r="J3" s="23">
        <f t="shared" si="0"/>
        <v>0.66780942830902246</v>
      </c>
      <c r="K3" s="23">
        <f t="shared" si="0"/>
        <v>0.73068441113157845</v>
      </c>
      <c r="L3" s="23">
        <f t="shared" si="0"/>
        <v>0.79016350081549747</v>
      </c>
      <c r="M3" s="23">
        <f t="shared" si="0"/>
        <v>0.79728438409176405</v>
      </c>
      <c r="N3" s="23">
        <f t="shared" si="0"/>
        <v>0.79728438409176405</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702</v>
      </c>
    </row>
    <row r="5" spans="1:39" s="1" customFormat="1" x14ac:dyDescent="0.35">
      <c r="A5" s="18" t="s">
        <v>646</v>
      </c>
      <c r="B5" s="18" t="s">
        <v>647</v>
      </c>
      <c r="C5" s="23">
        <f>C25</f>
        <v>3.8105771061397009E-2</v>
      </c>
      <c r="D5" s="23">
        <f t="shared" ref="D5:AE5" si="1">D25</f>
        <v>8.5864570857198605E-2</v>
      </c>
      <c r="E5" s="23">
        <f t="shared" si="1"/>
        <v>0.14272094585183964</v>
      </c>
      <c r="F5" s="23">
        <f t="shared" si="1"/>
        <v>0.21510615910370276</v>
      </c>
      <c r="G5" s="23">
        <f t="shared" si="1"/>
        <v>0.27448921163463252</v>
      </c>
      <c r="H5" s="23">
        <f t="shared" si="1"/>
        <v>0.33579309096420645</v>
      </c>
      <c r="I5" s="23">
        <f t="shared" si="1"/>
        <v>0.39963001789222991</v>
      </c>
      <c r="J5" s="23">
        <f t="shared" si="1"/>
        <v>0.47262074706224877</v>
      </c>
      <c r="K5" s="23">
        <f t="shared" si="1"/>
        <v>0.55417473398618267</v>
      </c>
      <c r="L5" s="23">
        <f t="shared" si="1"/>
        <v>0.62653276711741912</v>
      </c>
      <c r="M5" s="23">
        <f t="shared" si="1"/>
        <v>0.6977020510491404</v>
      </c>
      <c r="N5" s="23">
        <f t="shared" si="1"/>
        <v>0.76289055999423927</v>
      </c>
      <c r="O5" s="23">
        <f t="shared" si="1"/>
        <v>0.82588325754833591</v>
      </c>
      <c r="P5" s="23">
        <f t="shared" si="1"/>
        <v>0.88800321682933403</v>
      </c>
      <c r="Q5" s="23">
        <f t="shared" si="1"/>
        <v>0.94300890550437599</v>
      </c>
      <c r="R5" s="23">
        <f t="shared" si="1"/>
        <v>0.99215694269163979</v>
      </c>
      <c r="S5" s="23">
        <f t="shared" si="1"/>
        <v>0.99215694269163979</v>
      </c>
      <c r="T5" s="23">
        <f t="shared" si="1"/>
        <v>0.99215694269163979</v>
      </c>
      <c r="U5" s="23">
        <f t="shared" si="1"/>
        <v>0.99215694269163979</v>
      </c>
      <c r="V5" s="23">
        <f t="shared" si="1"/>
        <v>0.99215694269163979</v>
      </c>
      <c r="W5" s="23">
        <f t="shared" si="1"/>
        <v>0.99215694269163979</v>
      </c>
      <c r="X5" s="23">
        <f t="shared" si="1"/>
        <v>0.99215694269163979</v>
      </c>
      <c r="Y5" s="23">
        <f t="shared" si="1"/>
        <v>0.99215694269163979</v>
      </c>
      <c r="Z5" s="23">
        <f t="shared" si="1"/>
        <v>0.99215694269163979</v>
      </c>
      <c r="AA5" s="23">
        <f t="shared" si="1"/>
        <v>0.99215694269163979</v>
      </c>
      <c r="AB5" s="23">
        <f t="shared" si="1"/>
        <v>0.99215694269163979</v>
      </c>
      <c r="AC5" s="23">
        <f t="shared" si="1"/>
        <v>0.99215694269163979</v>
      </c>
      <c r="AD5" s="23">
        <f t="shared" si="1"/>
        <v>0.99215694269163979</v>
      </c>
      <c r="AE5" s="23">
        <f t="shared" si="1"/>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4.6913136288764631E-2</v>
      </c>
      <c r="D9" s="23">
        <f t="shared" ref="D9:AE9" si="2">D26</f>
        <v>7.4259812998713551E-2</v>
      </c>
      <c r="E9" s="23">
        <f t="shared" si="2"/>
        <v>0.10267911394363685</v>
      </c>
      <c r="F9" s="23">
        <f t="shared" si="2"/>
        <v>0.13344857083837752</v>
      </c>
      <c r="G9" s="23">
        <f t="shared" si="2"/>
        <v>0.16567929907720022</v>
      </c>
      <c r="H9" s="23">
        <f t="shared" si="2"/>
        <v>0.19729039122990005</v>
      </c>
      <c r="I9" s="23">
        <f t="shared" si="2"/>
        <v>0.22863281027722351</v>
      </c>
      <c r="J9" s="23">
        <f t="shared" si="2"/>
        <v>0.26103331850335443</v>
      </c>
      <c r="K9" s="23">
        <f t="shared" si="2"/>
        <v>0.29458574266581194</v>
      </c>
      <c r="L9" s="23">
        <f t="shared" si="2"/>
        <v>0.30708656958301794</v>
      </c>
      <c r="M9" s="23">
        <f t="shared" si="2"/>
        <v>0.3183029619620471</v>
      </c>
      <c r="N9" s="23">
        <f t="shared" si="2"/>
        <v>0.32768040587935726</v>
      </c>
      <c r="O9" s="23">
        <f t="shared" si="2"/>
        <v>0.33896402551655597</v>
      </c>
      <c r="P9" s="23">
        <f t="shared" si="2"/>
        <v>0.34490193339632857</v>
      </c>
      <c r="Q9" s="23">
        <f t="shared" si="2"/>
        <v>0.35080240238111304</v>
      </c>
      <c r="R9" s="23">
        <f t="shared" si="2"/>
        <v>0.35678863918480042</v>
      </c>
      <c r="S9" s="23">
        <f t="shared" si="2"/>
        <v>0.35704122320408149</v>
      </c>
      <c r="T9" s="23">
        <f t="shared" si="2"/>
        <v>0.35704122320408149</v>
      </c>
      <c r="U9" s="23">
        <f t="shared" si="2"/>
        <v>0.35704122320408149</v>
      </c>
      <c r="V9" s="23">
        <f t="shared" si="2"/>
        <v>0.35704122320408149</v>
      </c>
      <c r="W9" s="23">
        <f t="shared" si="2"/>
        <v>0.35704122320408149</v>
      </c>
      <c r="X9" s="23">
        <f t="shared" si="2"/>
        <v>0.35704122320408149</v>
      </c>
      <c r="Y9" s="23">
        <f t="shared" si="2"/>
        <v>0.35704122320408149</v>
      </c>
      <c r="Z9" s="23">
        <f t="shared" si="2"/>
        <v>0.35704122320408149</v>
      </c>
      <c r="AA9" s="23">
        <f t="shared" si="2"/>
        <v>0.35704122320408149</v>
      </c>
      <c r="AB9" s="23">
        <f t="shared" si="2"/>
        <v>0.35704122320408149</v>
      </c>
      <c r="AC9" s="23">
        <f t="shared" si="2"/>
        <v>0.35704122320408149</v>
      </c>
      <c r="AD9" s="23">
        <f t="shared" si="2"/>
        <v>0.35704122320408149</v>
      </c>
      <c r="AE9" s="23">
        <f t="shared" si="2"/>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720</v>
      </c>
      <c r="B17" s="18" t="s">
        <v>720</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C19+0.04</f>
        <v>0.04</v>
      </c>
      <c r="E19" s="23">
        <f t="shared" ref="E19:O19" si="3">D19+0.04</f>
        <v>0.08</v>
      </c>
      <c r="F19" s="23">
        <f t="shared" si="3"/>
        <v>0.12</v>
      </c>
      <c r="G19" s="23">
        <f t="shared" si="3"/>
        <v>0.16</v>
      </c>
      <c r="H19" s="23">
        <f t="shared" si="3"/>
        <v>0.2</v>
      </c>
      <c r="I19" s="23">
        <f t="shared" si="3"/>
        <v>0.24000000000000002</v>
      </c>
      <c r="J19" s="23">
        <f t="shared" si="3"/>
        <v>0.28000000000000003</v>
      </c>
      <c r="K19" s="23">
        <f t="shared" si="3"/>
        <v>0.32</v>
      </c>
      <c r="L19" s="23">
        <f t="shared" si="3"/>
        <v>0.36</v>
      </c>
      <c r="M19" s="23">
        <f t="shared" si="3"/>
        <v>0.39999999999999997</v>
      </c>
      <c r="N19" s="23">
        <f t="shared" si="3"/>
        <v>0.43999999999999995</v>
      </c>
      <c r="O19" s="23">
        <f t="shared" si="3"/>
        <v>0.47999999999999993</v>
      </c>
      <c r="P19" s="23">
        <f>O19+0.08</f>
        <v>0.55999999999999994</v>
      </c>
      <c r="Q19" s="23">
        <f t="shared" ref="Q19:U19" si="4">P19+0.08</f>
        <v>0.6399999999999999</v>
      </c>
      <c r="R19" s="23">
        <f t="shared" si="4"/>
        <v>0.71999999999999986</v>
      </c>
      <c r="S19" s="23">
        <f t="shared" si="4"/>
        <v>0.79999999999999982</v>
      </c>
      <c r="T19" s="23">
        <f t="shared" si="4"/>
        <v>0.87999999999999978</v>
      </c>
      <c r="U19" s="23">
        <f t="shared" si="4"/>
        <v>0.95999999999999974</v>
      </c>
      <c r="V19" s="23">
        <f>U19+0.04</f>
        <v>0.99999999999999978</v>
      </c>
      <c r="W19" s="23">
        <f>V19</f>
        <v>0.99999999999999978</v>
      </c>
      <c r="X19" s="23">
        <f t="shared" ref="X19:AE19" si="5">W19</f>
        <v>0.99999999999999978</v>
      </c>
      <c r="Y19" s="23">
        <f t="shared" si="5"/>
        <v>0.99999999999999978</v>
      </c>
      <c r="Z19" s="23">
        <f t="shared" si="5"/>
        <v>0.99999999999999978</v>
      </c>
      <c r="AA19" s="23">
        <f t="shared" si="5"/>
        <v>0.99999999999999978</v>
      </c>
      <c r="AB19" s="23">
        <f t="shared" si="5"/>
        <v>0.99999999999999978</v>
      </c>
      <c r="AC19" s="23">
        <f t="shared" si="5"/>
        <v>0.99999999999999978</v>
      </c>
      <c r="AD19" s="23">
        <f t="shared" si="5"/>
        <v>0.99999999999999978</v>
      </c>
      <c r="AE19" s="23">
        <f t="shared" si="5"/>
        <v>0.99999999999999978</v>
      </c>
      <c r="AF19" s="18" t="s">
        <v>702</v>
      </c>
    </row>
    <row r="20" spans="1:32" s="1" customFormat="1" x14ac:dyDescent="0.35"/>
    <row r="21" spans="1:32" s="1" customFormat="1" x14ac:dyDescent="0.35">
      <c r="A21" s="20" t="s">
        <v>703</v>
      </c>
      <c r="C21" s="37">
        <v>0.25</v>
      </c>
    </row>
    <row r="22" spans="1:32" s="1" customFormat="1" x14ac:dyDescent="0.35"/>
    <row r="23" spans="1:32" s="1" customFormat="1" x14ac:dyDescent="0.35">
      <c r="A23" s="18" t="s">
        <v>640</v>
      </c>
      <c r="B23" s="18" t="s">
        <v>18</v>
      </c>
      <c r="C23" s="23">
        <f>IF('2050'!C2*(1+$C$21)&gt;MAX('2050'!C2:AE2),MAX('2050'!C2:AE2),'2050'!C2*(1+$C$21))</f>
        <v>3.980265696823139E-2</v>
      </c>
      <c r="D23" s="23">
        <f>IF('2050'!D2*(1+$C$21)&gt;MAX('2050'!D2:AF2),MAX('2050'!D2:AF2),'2050'!D2*(1+$C$21))</f>
        <v>8.850590911544956E-2</v>
      </c>
      <c r="E23" s="23">
        <f>IF('2050'!E2*(1+$C$21)&gt;MAX('2050'!E2:AG2),MAX('2050'!E2:AG2),'2050'!E2*(1+$C$21))</f>
        <v>0.14201963981528437</v>
      </c>
      <c r="F23" s="23">
        <f>IF('2050'!F2*(1+$C$21)&gt;MAX('2050'!F2:AH2),MAX('2050'!F2:AH2),'2050'!F2*(1+$C$21))</f>
        <v>0.14499495585474967</v>
      </c>
      <c r="G23" s="23">
        <f>IF('2050'!G2*(1+$C$21)&gt;MAX('2050'!G2:AI2),MAX('2050'!G2:AI2),'2050'!G2*(1+$C$21))</f>
        <v>0.22155680332441485</v>
      </c>
      <c r="H23" s="23">
        <f>IF('2050'!H2*(1+$C$21)&gt;MAX('2050'!H2:AJ2),MAX('2050'!H2:AJ2),'2050'!H2*(1+$C$21))</f>
        <v>0.2932973813662082</v>
      </c>
      <c r="I23" s="23">
        <f>IF('2050'!I2*(1+$C$21)&gt;MAX('2050'!I2:AK2),MAX('2050'!I2:AK2),'2050'!I2*(1+$C$21))</f>
        <v>0.35676815200303469</v>
      </c>
      <c r="J23" s="23">
        <f>IF('2050'!J2*(1+$C$21)&gt;MAX('2050'!J2:AL2),MAX('2050'!J2:AL2),'2050'!J2*(1+$C$21))</f>
        <v>0.41483867695686349</v>
      </c>
      <c r="K23" s="23">
        <f>IF('2050'!K2*(1+$C$21)&gt;MAX('2050'!K2:AM2),MAX('2050'!K2:AM2),'2050'!K2*(1+$C$21))</f>
        <v>0.47048956413588416</v>
      </c>
      <c r="L23" s="23">
        <f>IF('2050'!L2*(1+$C$21)&gt;MAX('2050'!L2:AN2),MAX('2050'!L2:AN2),'2050'!L2*(1+$C$21))</f>
        <v>0.50181705151025779</v>
      </c>
      <c r="M23" s="23">
        <f>IF('2050'!M2*(1+$C$21)&gt;MAX('2050'!M2:AO2),MAX('2050'!M2:AO2),'2050'!M2*(1+$C$21))</f>
        <v>0.52738423184845706</v>
      </c>
      <c r="N23" s="23">
        <f>IF('2050'!N2*(1+$C$21)&gt;MAX('2050'!N2:AP2),MAX('2050'!N2:AP2),'2050'!N2*(1+$C$21))</f>
        <v>0.54916686998357245</v>
      </c>
      <c r="O23" s="23">
        <f>IF('2050'!O2*(1+$C$21)&gt;MAX('2050'!O2:AQ2),MAX('2050'!O2:AQ2),'2050'!O2*(1+$C$21))</f>
        <v>0.57147225065915319</v>
      </c>
      <c r="P23" s="23">
        <f>IF('2050'!P2*(1+$C$21)&gt;MAX('2050'!P2:AR2),MAX('2050'!P2:AR2),'2050'!P2*(1+$C$21))</f>
        <v>0.59346256921899387</v>
      </c>
      <c r="Q23" s="23">
        <f>IF('2050'!Q2*(1+$C$21)&gt;MAX('2050'!Q2:AS2),MAX('2050'!Q2:AS2),'2050'!Q2*(1+$C$21))</f>
        <v>0.61294944085879144</v>
      </c>
      <c r="R23" s="23">
        <f>IF('2050'!R2*(1+$C$21)&gt;MAX('2050'!R2:AT2),MAX('2050'!R2:AT2),'2050'!R2*(1+$C$21))</f>
        <v>0.62373227409205878</v>
      </c>
      <c r="S23" s="23">
        <f>IF('2050'!S2*(1+$C$21)&gt;MAX('2050'!S2:AU2),MAX('2050'!S2:AU2),'2050'!S2*(1+$C$21))</f>
        <v>0.63329940307887844</v>
      </c>
      <c r="T23" s="23">
        <f>IF('2050'!T2*(1+$C$21)&gt;MAX('2050'!T2:AV2),MAX('2050'!T2:AV2),'2050'!T2*(1+$C$21))</f>
        <v>0.63934798083491839</v>
      </c>
      <c r="U23" s="23">
        <f>IF('2050'!U2*(1+$C$21)&gt;MAX('2050'!U2:AW2),MAX('2050'!U2:AW2),'2050'!U2*(1+$C$21))</f>
        <v>0.59828465099462425</v>
      </c>
      <c r="V23" s="23">
        <f>IF('2050'!V2*(1+$C$21)&gt;MAX('2050'!V2:AX2),MAX('2050'!V2:AX2),'2050'!V2*(1+$C$21))</f>
        <v>0.60569609985231743</v>
      </c>
      <c r="W23" s="23">
        <f>IF('2050'!W2*(1+$C$21)&gt;MAX('2050'!W2:AY2),MAX('2050'!W2:AY2),'2050'!W2*(1+$C$21))</f>
        <v>0.6338276647693406</v>
      </c>
      <c r="X23" s="23">
        <f>IF('2050'!X2*(1+$C$21)&gt;MAX('2050'!X2:AZ2),MAX('2050'!X2:AZ2),'2050'!X2*(1+$C$21))</f>
        <v>0.68608341660863958</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7.9734756373987775E-2</v>
      </c>
      <c r="D24" s="23">
        <f>IF('2050'!D3*(1+$C$21)&gt;MAX('2050'!D3:AF3),MAX('2050'!D3:AF3),'2050'!D3*(1+$C$21))</f>
        <v>0.18296284282594072</v>
      </c>
      <c r="E24" s="23">
        <f>IF('2050'!E3*(1+$C$21)&gt;MAX('2050'!E3:AG3),MAX('2050'!E3:AG3),'2050'!E3*(1+$C$21))</f>
        <v>0.29265484701382605</v>
      </c>
      <c r="F24" s="23">
        <f>IF('2050'!F3*(1+$C$21)&gt;MAX('2050'!F3:AH3),MAX('2050'!F3:AH3),'2050'!F3*(1+$C$21))</f>
        <v>0.37286194819302321</v>
      </c>
      <c r="G24" s="23">
        <f>IF('2050'!G3*(1+$C$21)&gt;MAX('2050'!G3:AI3),MAX('2050'!G3:AI3),'2050'!G3*(1+$C$21))</f>
        <v>0.46032798712607964</v>
      </c>
      <c r="H24" s="23">
        <f>IF('2050'!H3*(1+$C$21)&gt;MAX('2050'!H3:AJ3),MAX('2050'!H3:AJ3),'2050'!H3*(1+$C$21))</f>
        <v>0.53398428302944922</v>
      </c>
      <c r="I24" s="23">
        <f>IF('2050'!I3*(1+$C$21)&gt;MAX('2050'!I3:AK3),MAX('2050'!I3:AK3),'2050'!I3*(1+$C$21))</f>
        <v>0.59790793015489974</v>
      </c>
      <c r="J24" s="23">
        <f>IF('2050'!J3*(1+$C$21)&gt;MAX('2050'!J3:AL3),MAX('2050'!J3:AL3),'2050'!J3*(1+$C$21))</f>
        <v>0.66780942830902246</v>
      </c>
      <c r="K24" s="23">
        <f>IF('2050'!K3*(1+$C$21)&gt;MAX('2050'!K3:AM3),MAX('2050'!K3:AM3),'2050'!K3*(1+$C$21))</f>
        <v>0.73068441113157845</v>
      </c>
      <c r="L24" s="23">
        <f>IF('2050'!L3*(1+$C$21)&gt;MAX('2050'!L3:AN3),MAX('2050'!L3:AN3),'2050'!L3*(1+$C$21))</f>
        <v>0.79016350081549747</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3.8105771061397009E-2</v>
      </c>
      <c r="D25" s="23">
        <f>IF('2050'!D5*(1+$C$21)&gt;MAX('2050'!D5:AF5),MAX('2050'!D5:AF5),'2050'!D5*(1+$C$21))</f>
        <v>8.5864570857198605E-2</v>
      </c>
      <c r="E25" s="23">
        <f>IF('2050'!E5*(1+$C$21)&gt;MAX('2050'!E5:AG5),MAX('2050'!E5:AG5),'2050'!E5*(1+$C$21))</f>
        <v>0.14272094585183964</v>
      </c>
      <c r="F25" s="23">
        <f>IF('2050'!F5*(1+$C$21)&gt;MAX('2050'!F5:AH5),MAX('2050'!F5:AH5),'2050'!F5*(1+$C$21))</f>
        <v>0.21510615910370276</v>
      </c>
      <c r="G25" s="23">
        <f>IF('2050'!G5*(1+$C$21)&gt;MAX('2050'!G5:AI5),MAX('2050'!G5:AI5),'2050'!G5*(1+$C$21))</f>
        <v>0.27448921163463252</v>
      </c>
      <c r="H25" s="23">
        <f>IF('2050'!H5*(1+$C$21)&gt;MAX('2050'!H5:AJ5),MAX('2050'!H5:AJ5),'2050'!H5*(1+$C$21))</f>
        <v>0.33579309096420645</v>
      </c>
      <c r="I25" s="23">
        <f>IF('2050'!I5*(1+$C$21)&gt;MAX('2050'!I5:AK5),MAX('2050'!I5:AK5),'2050'!I5*(1+$C$21))</f>
        <v>0.39963001789222991</v>
      </c>
      <c r="J25" s="23">
        <f>IF('2050'!J5*(1+$C$21)&gt;MAX('2050'!J5:AL5),MAX('2050'!J5:AL5),'2050'!J5*(1+$C$21))</f>
        <v>0.47262074706224877</v>
      </c>
      <c r="K25" s="23">
        <f>IF('2050'!K5*(1+$C$21)&gt;MAX('2050'!K5:AM5),MAX('2050'!K5:AM5),'2050'!K5*(1+$C$21))</f>
        <v>0.55417473398618267</v>
      </c>
      <c r="L25" s="23">
        <f>IF('2050'!L5*(1+$C$21)&gt;MAX('2050'!L5:AN5),MAX('2050'!L5:AN5),'2050'!L5*(1+$C$21))</f>
        <v>0.62653276711741912</v>
      </c>
      <c r="M25" s="23">
        <f>IF('2050'!M5*(1+$C$21)&gt;MAX('2050'!M5:AO5),MAX('2050'!M5:AO5),'2050'!M5*(1+$C$21))</f>
        <v>0.6977020510491404</v>
      </c>
      <c r="N25" s="23">
        <f>IF('2050'!N5*(1+$C$21)&gt;MAX('2050'!N5:AP5),MAX('2050'!N5:AP5),'2050'!N5*(1+$C$21))</f>
        <v>0.76289055999423927</v>
      </c>
      <c r="O25" s="23">
        <f>IF('2050'!O5*(1+$C$21)&gt;MAX('2050'!O5:AQ5),MAX('2050'!O5:AQ5),'2050'!O5*(1+$C$21))</f>
        <v>0.82588325754833591</v>
      </c>
      <c r="P25" s="23">
        <f>IF('2050'!P5*(1+$C$21)&gt;MAX('2050'!P5:AR5),MAX('2050'!P5:AR5),'2050'!P5*(1+$C$21))</f>
        <v>0.88800321682933403</v>
      </c>
      <c r="Q25" s="23">
        <f>IF('2050'!Q5*(1+$C$21)&gt;MAX('2050'!Q5:AS5),MAX('2050'!Q5:AS5),'2050'!Q5*(1+$C$21))</f>
        <v>0.94300890550437599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4.6913136288764631E-2</v>
      </c>
      <c r="D26" s="23">
        <f>IF('2050'!D9*(1+$C$21)&gt;MAX('2050'!D9:AF9),MAX('2050'!D9:AF9),'2050'!D9*(1+$C$21))</f>
        <v>7.4259812998713551E-2</v>
      </c>
      <c r="E26" s="23">
        <f>IF('2050'!E9*(1+$C$21)&gt;MAX('2050'!E9:AG9),MAX('2050'!E9:AG9),'2050'!E9*(1+$C$21))</f>
        <v>0.10267911394363685</v>
      </c>
      <c r="F26" s="23">
        <f>IF('2050'!F9*(1+$C$21)&gt;MAX('2050'!F9:AH9),MAX('2050'!F9:AH9),'2050'!F9*(1+$C$21))</f>
        <v>0.13344857083837752</v>
      </c>
      <c r="G26" s="23">
        <f>IF('2050'!G9*(1+$C$21)&gt;MAX('2050'!G9:AI9),MAX('2050'!G9:AI9),'2050'!G9*(1+$C$21))</f>
        <v>0.16567929907720022</v>
      </c>
      <c r="H26" s="23">
        <f>IF('2050'!H9*(1+$C$21)&gt;MAX('2050'!H9:AJ9),MAX('2050'!H9:AJ9),'2050'!H9*(1+$C$21))</f>
        <v>0.19729039122990005</v>
      </c>
      <c r="I26" s="23">
        <f>IF('2050'!I9*(1+$C$21)&gt;MAX('2050'!I9:AK9),MAX('2050'!I9:AK9),'2050'!I9*(1+$C$21))</f>
        <v>0.22863281027722351</v>
      </c>
      <c r="J26" s="23">
        <f>IF('2050'!J9*(1+$C$21)&gt;MAX('2050'!J9:AL9),MAX('2050'!J9:AL9),'2050'!J9*(1+$C$21))</f>
        <v>0.26103331850335443</v>
      </c>
      <c r="K26" s="23">
        <f>IF('2050'!K9*(1+$C$21)&gt;MAX('2050'!K9:AM9),MAX('2050'!K9:AM9),'2050'!K9*(1+$C$21))</f>
        <v>0.29458574266581194</v>
      </c>
      <c r="L26" s="23">
        <f>IF('2050'!L9*(1+$C$21)&gt;MAX('2050'!L9:AN9),MAX('2050'!L9:AN9),'2050'!L9*(1+$C$21))</f>
        <v>0.30708656958301794</v>
      </c>
      <c r="M26" s="23">
        <f>IF('2050'!M9*(1+$C$21)&gt;MAX('2050'!M9:AO9),MAX('2050'!M9:AO9),'2050'!M9*(1+$C$21))</f>
        <v>0.3183029619620471</v>
      </c>
      <c r="N26" s="23">
        <f>IF('2050'!N9*(1+$C$21)&gt;MAX('2050'!N9:AP9),MAX('2050'!N9:AP9),'2050'!N9*(1+$C$21))</f>
        <v>0.32768040587935726</v>
      </c>
      <c r="O26" s="23">
        <f>IF('2050'!O9*(1+$C$21)&gt;MAX('2050'!O9:AQ9),MAX('2050'!O9:AQ9),'2050'!O9*(1+$C$21))</f>
        <v>0.33896402551655597</v>
      </c>
      <c r="P26" s="23">
        <f>IF('2050'!P9*(1+$C$21)&gt;MAX('2050'!P9:AR9),MAX('2050'!P9:AR9),'2050'!P9*(1+$C$21))</f>
        <v>0.34490193339632857</v>
      </c>
      <c r="Q26" s="23">
        <f>IF('2050'!Q9*(1+$C$21)&gt;MAX('2050'!Q9:AS9),MAX('2050'!Q9:AS9),'2050'!Q9*(1+$C$21))</f>
        <v>0.35080240238111304</v>
      </c>
      <c r="R26" s="23">
        <f>IF('2050'!R9*(1+$C$21)&gt;MAX('2050'!R9:AT9),MAX('2050'!R9:AT9),'2050'!R9*(1+$C$21))</f>
        <v>0.35678863918480042</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8B9A2-3F0C-4FAB-939F-120811E3495F}">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3.5822391271408252E-2</v>
      </c>
      <c r="D2" s="23">
        <f t="shared" ref="D2:AE3" si="0">D23</f>
        <v>7.9655318203904604E-2</v>
      </c>
      <c r="E2" s="23">
        <f t="shared" si="0"/>
        <v>0.12781767583375592</v>
      </c>
      <c r="F2" s="23">
        <f t="shared" si="0"/>
        <v>0.13049546026927469</v>
      </c>
      <c r="G2" s="23">
        <f t="shared" si="0"/>
        <v>0.19940112299197335</v>
      </c>
      <c r="H2" s="23">
        <f t="shared" si="0"/>
        <v>0.26396764322958738</v>
      </c>
      <c r="I2" s="23">
        <f t="shared" si="0"/>
        <v>0.32109133680273122</v>
      </c>
      <c r="J2" s="23">
        <f t="shared" si="0"/>
        <v>0.37335480926117715</v>
      </c>
      <c r="K2" s="23">
        <f t="shared" si="0"/>
        <v>0.42344060772229575</v>
      </c>
      <c r="L2" s="23">
        <f t="shared" si="0"/>
        <v>0.45163534635923197</v>
      </c>
      <c r="M2" s="23">
        <f t="shared" si="0"/>
        <v>0.47464580866361139</v>
      </c>
      <c r="N2" s="23">
        <f t="shared" si="0"/>
        <v>0.49425018298521517</v>
      </c>
      <c r="O2" s="23">
        <f t="shared" si="0"/>
        <v>0.51432502559323789</v>
      </c>
      <c r="P2" s="23">
        <f t="shared" si="0"/>
        <v>0.53411631229709455</v>
      </c>
      <c r="Q2" s="23">
        <f t="shared" si="0"/>
        <v>0.55165449677291223</v>
      </c>
      <c r="R2" s="23">
        <f t="shared" si="0"/>
        <v>0.56135904668285286</v>
      </c>
      <c r="S2" s="23">
        <f t="shared" si="0"/>
        <v>0.56996946277099059</v>
      </c>
      <c r="T2" s="23">
        <f t="shared" si="0"/>
        <v>0.57541318275142661</v>
      </c>
      <c r="U2" s="23">
        <f t="shared" si="0"/>
        <v>0.53845618589516175</v>
      </c>
      <c r="V2" s="23">
        <f t="shared" si="0"/>
        <v>0.54512648986708567</v>
      </c>
      <c r="W2" s="23">
        <f t="shared" si="0"/>
        <v>0.57044489829240652</v>
      </c>
      <c r="X2" s="23">
        <f t="shared" si="0"/>
        <v>0.61747507494777565</v>
      </c>
      <c r="Y2" s="23">
        <f t="shared" si="0"/>
        <v>0.66938733193615541</v>
      </c>
      <c r="Z2" s="23">
        <f t="shared" si="0"/>
        <v>0.71918974499425259</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7.1761280736588995E-2</v>
      </c>
      <c r="D3" s="23">
        <f t="shared" si="0"/>
        <v>0.16466655854334666</v>
      </c>
      <c r="E3" s="23">
        <f t="shared" si="0"/>
        <v>0.26338936231244342</v>
      </c>
      <c r="F3" s="23">
        <f t="shared" si="0"/>
        <v>0.33557575337372092</v>
      </c>
      <c r="G3" s="23">
        <f t="shared" si="0"/>
        <v>0.41429518841347168</v>
      </c>
      <c r="H3" s="23">
        <f t="shared" si="0"/>
        <v>0.48058585472650428</v>
      </c>
      <c r="I3" s="23">
        <f t="shared" si="0"/>
        <v>0.53811713713940978</v>
      </c>
      <c r="J3" s="23">
        <f t="shared" si="0"/>
        <v>0.60102848547812027</v>
      </c>
      <c r="K3" s="23">
        <f t="shared" si="0"/>
        <v>0.65761597001842054</v>
      </c>
      <c r="L3" s="23">
        <f t="shared" si="0"/>
        <v>0.71114715073394774</v>
      </c>
      <c r="M3" s="23">
        <f t="shared" si="0"/>
        <v>0.75963300509535425</v>
      </c>
      <c r="N3" s="23">
        <f t="shared" si="0"/>
        <v>0.78922119772130572</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702</v>
      </c>
    </row>
    <row r="5" spans="1:39" s="1" customFormat="1" x14ac:dyDescent="0.35">
      <c r="A5" s="18" t="s">
        <v>646</v>
      </c>
      <c r="B5" s="18" t="s">
        <v>647</v>
      </c>
      <c r="C5" s="23">
        <f>C25</f>
        <v>3.4295193955257312E-2</v>
      </c>
      <c r="D5" s="23">
        <f t="shared" ref="D5:AE5" si="1">D25</f>
        <v>7.7278113771478751E-2</v>
      </c>
      <c r="E5" s="23">
        <f t="shared" si="1"/>
        <v>0.12844885126665567</v>
      </c>
      <c r="F5" s="23">
        <f t="shared" si="1"/>
        <v>0.1935955431933325</v>
      </c>
      <c r="G5" s="23">
        <f t="shared" si="1"/>
        <v>0.24704029047116929</v>
      </c>
      <c r="H5" s="23">
        <f t="shared" si="1"/>
        <v>0.3022137818677858</v>
      </c>
      <c r="I5" s="23">
        <f t="shared" si="1"/>
        <v>0.35966701610300689</v>
      </c>
      <c r="J5" s="23">
        <f t="shared" si="1"/>
        <v>0.42535867235602393</v>
      </c>
      <c r="K5" s="23">
        <f t="shared" si="1"/>
        <v>0.49875726058756437</v>
      </c>
      <c r="L5" s="23">
        <f t="shared" si="1"/>
        <v>0.5638794904056772</v>
      </c>
      <c r="M5" s="23">
        <f t="shared" si="1"/>
        <v>0.62793184594422635</v>
      </c>
      <c r="N5" s="23">
        <f t="shared" si="1"/>
        <v>0.68660150399481534</v>
      </c>
      <c r="O5" s="23">
        <f t="shared" si="1"/>
        <v>0.74329493179350226</v>
      </c>
      <c r="P5" s="23">
        <f t="shared" si="1"/>
        <v>0.79920289514640064</v>
      </c>
      <c r="Q5" s="23">
        <f t="shared" si="1"/>
        <v>0.84870801495393833</v>
      </c>
      <c r="R5" s="23">
        <f t="shared" si="1"/>
        <v>0.89343176893680254</v>
      </c>
      <c r="S5" s="23">
        <f t="shared" si="1"/>
        <v>0.93278593360168605</v>
      </c>
      <c r="T5" s="23">
        <f t="shared" si="1"/>
        <v>0.96755759543873987</v>
      </c>
      <c r="U5" s="23">
        <f t="shared" si="1"/>
        <v>0.99215694269163979</v>
      </c>
      <c r="V5" s="23">
        <f t="shared" si="1"/>
        <v>0.99215694269163979</v>
      </c>
      <c r="W5" s="23">
        <f t="shared" si="1"/>
        <v>0.99215694269163979</v>
      </c>
      <c r="X5" s="23">
        <f t="shared" si="1"/>
        <v>0.99215694269163979</v>
      </c>
      <c r="Y5" s="23">
        <f t="shared" si="1"/>
        <v>0.99215694269163979</v>
      </c>
      <c r="Z5" s="23">
        <f t="shared" si="1"/>
        <v>0.99215694269163979</v>
      </c>
      <c r="AA5" s="23">
        <f t="shared" si="1"/>
        <v>0.99215694269163979</v>
      </c>
      <c r="AB5" s="23">
        <f t="shared" si="1"/>
        <v>0.99215694269163979</v>
      </c>
      <c r="AC5" s="23">
        <f t="shared" si="1"/>
        <v>0.99215694269163979</v>
      </c>
      <c r="AD5" s="23">
        <f t="shared" si="1"/>
        <v>0.99215694269163979</v>
      </c>
      <c r="AE5" s="23">
        <f t="shared" si="1"/>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4.2221822659888164E-2</v>
      </c>
      <c r="D9" s="23">
        <f t="shared" ref="D9:AE9" si="2">D26</f>
        <v>6.6833831698842189E-2</v>
      </c>
      <c r="E9" s="23">
        <f t="shared" si="2"/>
        <v>9.2411202549273166E-2</v>
      </c>
      <c r="F9" s="23">
        <f t="shared" si="2"/>
        <v>0.12010371375453976</v>
      </c>
      <c r="G9" s="23">
        <f t="shared" si="2"/>
        <v>0.1491113691694802</v>
      </c>
      <c r="H9" s="23">
        <f t="shared" si="2"/>
        <v>0.17756135210691004</v>
      </c>
      <c r="I9" s="23">
        <f t="shared" si="2"/>
        <v>0.20576952924950115</v>
      </c>
      <c r="J9" s="23">
        <f t="shared" si="2"/>
        <v>0.23492998665301898</v>
      </c>
      <c r="K9" s="23">
        <f t="shared" si="2"/>
        <v>0.26512716839923073</v>
      </c>
      <c r="L9" s="23">
        <f t="shared" si="2"/>
        <v>0.27637791262471617</v>
      </c>
      <c r="M9" s="23">
        <f t="shared" si="2"/>
        <v>0.2864726657658424</v>
      </c>
      <c r="N9" s="23">
        <f t="shared" si="2"/>
        <v>0.29491236529142151</v>
      </c>
      <c r="O9" s="23">
        <f t="shared" si="2"/>
        <v>0.30506762296490036</v>
      </c>
      <c r="P9" s="23">
        <f t="shared" si="2"/>
        <v>0.31041174005669575</v>
      </c>
      <c r="Q9" s="23">
        <f t="shared" si="2"/>
        <v>0.31572216214300175</v>
      </c>
      <c r="R9" s="23">
        <f t="shared" si="2"/>
        <v>0.32110977526632034</v>
      </c>
      <c r="S9" s="23">
        <f t="shared" si="2"/>
        <v>0.32659417875655206</v>
      </c>
      <c r="T9" s="23">
        <f t="shared" si="2"/>
        <v>0.33218787440286685</v>
      </c>
      <c r="U9" s="23">
        <f t="shared" si="2"/>
        <v>0.33758724739162538</v>
      </c>
      <c r="V9" s="23">
        <f t="shared" si="2"/>
        <v>0.34361057568603937</v>
      </c>
      <c r="W9" s="23">
        <f t="shared" si="2"/>
        <v>0.34938046382424448</v>
      </c>
      <c r="X9" s="23">
        <f t="shared" si="2"/>
        <v>0.3551837522498793</v>
      </c>
      <c r="Y9" s="23">
        <f t="shared" si="2"/>
        <v>0.35704122320408149</v>
      </c>
      <c r="Z9" s="23">
        <f t="shared" si="2"/>
        <v>0.35704122320408149</v>
      </c>
      <c r="AA9" s="23">
        <f t="shared" si="2"/>
        <v>0.35704122320408149</v>
      </c>
      <c r="AB9" s="23">
        <f t="shared" si="2"/>
        <v>0.35704122320408149</v>
      </c>
      <c r="AC9" s="23">
        <f t="shared" si="2"/>
        <v>0.35704122320408149</v>
      </c>
      <c r="AD9" s="23">
        <f t="shared" si="2"/>
        <v>0.35704122320408149</v>
      </c>
      <c r="AE9" s="23">
        <f t="shared" si="2"/>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720</v>
      </c>
      <c r="B17" s="18" t="s">
        <v>720</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C19+0.04</f>
        <v>0.04</v>
      </c>
      <c r="E19" s="23">
        <f t="shared" ref="E19:O19" si="3">D19+0.04</f>
        <v>0.08</v>
      </c>
      <c r="F19" s="23">
        <f t="shared" si="3"/>
        <v>0.12</v>
      </c>
      <c r="G19" s="23">
        <f t="shared" si="3"/>
        <v>0.16</v>
      </c>
      <c r="H19" s="23">
        <f t="shared" si="3"/>
        <v>0.2</v>
      </c>
      <c r="I19" s="23">
        <f t="shared" si="3"/>
        <v>0.24000000000000002</v>
      </c>
      <c r="J19" s="23">
        <f t="shared" si="3"/>
        <v>0.28000000000000003</v>
      </c>
      <c r="K19" s="23">
        <f t="shared" si="3"/>
        <v>0.32</v>
      </c>
      <c r="L19" s="23">
        <f t="shared" si="3"/>
        <v>0.36</v>
      </c>
      <c r="M19" s="23">
        <f t="shared" si="3"/>
        <v>0.39999999999999997</v>
      </c>
      <c r="N19" s="23">
        <f t="shared" si="3"/>
        <v>0.43999999999999995</v>
      </c>
      <c r="O19" s="23">
        <f t="shared" si="3"/>
        <v>0.47999999999999993</v>
      </c>
      <c r="P19" s="23">
        <f>O19+0.08</f>
        <v>0.55999999999999994</v>
      </c>
      <c r="Q19" s="23">
        <f t="shared" ref="Q19:U19" si="4">P19+0.08</f>
        <v>0.6399999999999999</v>
      </c>
      <c r="R19" s="23">
        <f t="shared" si="4"/>
        <v>0.71999999999999986</v>
      </c>
      <c r="S19" s="23">
        <f t="shared" si="4"/>
        <v>0.79999999999999982</v>
      </c>
      <c r="T19" s="23">
        <f t="shared" si="4"/>
        <v>0.87999999999999978</v>
      </c>
      <c r="U19" s="23">
        <f t="shared" si="4"/>
        <v>0.95999999999999974</v>
      </c>
      <c r="V19" s="23">
        <f>U19+0.04</f>
        <v>0.99999999999999978</v>
      </c>
      <c r="W19" s="23">
        <f>V19</f>
        <v>0.99999999999999978</v>
      </c>
      <c r="X19" s="23">
        <f t="shared" ref="X19:AE19" si="5">W19</f>
        <v>0.99999999999999978</v>
      </c>
      <c r="Y19" s="23">
        <f t="shared" si="5"/>
        <v>0.99999999999999978</v>
      </c>
      <c r="Z19" s="23">
        <f t="shared" si="5"/>
        <v>0.99999999999999978</v>
      </c>
      <c r="AA19" s="23">
        <f t="shared" si="5"/>
        <v>0.99999999999999978</v>
      </c>
      <c r="AB19" s="23">
        <f t="shared" si="5"/>
        <v>0.99999999999999978</v>
      </c>
      <c r="AC19" s="23">
        <f t="shared" si="5"/>
        <v>0.99999999999999978</v>
      </c>
      <c r="AD19" s="23">
        <f t="shared" si="5"/>
        <v>0.99999999999999978</v>
      </c>
      <c r="AE19" s="23">
        <f t="shared" si="5"/>
        <v>0.99999999999999978</v>
      </c>
      <c r="AF19" s="18" t="s">
        <v>702</v>
      </c>
    </row>
    <row r="20" spans="1:32" s="1" customFormat="1" x14ac:dyDescent="0.35"/>
    <row r="21" spans="1:32" s="1" customFormat="1" x14ac:dyDescent="0.35">
      <c r="A21" s="20" t="s">
        <v>703</v>
      </c>
      <c r="C21" s="37">
        <v>0.125</v>
      </c>
    </row>
    <row r="22" spans="1:32" s="1" customFormat="1" x14ac:dyDescent="0.35"/>
    <row r="23" spans="1:32" s="1" customFormat="1" x14ac:dyDescent="0.35">
      <c r="A23" s="18" t="s">
        <v>640</v>
      </c>
      <c r="B23" s="18" t="s">
        <v>18</v>
      </c>
      <c r="C23" s="23">
        <f>IF('2050'!C2*(1+$C$21)&gt;MAX('2050'!C2:AE2),MAX('2050'!C2:AE2),'2050'!C2*(1+$C$21))</f>
        <v>3.5822391271408252E-2</v>
      </c>
      <c r="D23" s="23">
        <f>IF('2050'!D2*(1+$C$21)&gt;MAX('2050'!D2:AF2),MAX('2050'!D2:AF2),'2050'!D2*(1+$C$21))</f>
        <v>7.9655318203904604E-2</v>
      </c>
      <c r="E23" s="23">
        <f>IF('2050'!E2*(1+$C$21)&gt;MAX('2050'!E2:AG2),MAX('2050'!E2:AG2),'2050'!E2*(1+$C$21))</f>
        <v>0.12781767583375592</v>
      </c>
      <c r="F23" s="23">
        <f>IF('2050'!F2*(1+$C$21)&gt;MAX('2050'!F2:AH2),MAX('2050'!F2:AH2),'2050'!F2*(1+$C$21))</f>
        <v>0.13049546026927469</v>
      </c>
      <c r="G23" s="23">
        <f>IF('2050'!G2*(1+$C$21)&gt;MAX('2050'!G2:AI2),MAX('2050'!G2:AI2),'2050'!G2*(1+$C$21))</f>
        <v>0.19940112299197335</v>
      </c>
      <c r="H23" s="23">
        <f>IF('2050'!H2*(1+$C$21)&gt;MAX('2050'!H2:AJ2),MAX('2050'!H2:AJ2),'2050'!H2*(1+$C$21))</f>
        <v>0.26396764322958738</v>
      </c>
      <c r="I23" s="23">
        <f>IF('2050'!I2*(1+$C$21)&gt;MAX('2050'!I2:AK2),MAX('2050'!I2:AK2),'2050'!I2*(1+$C$21))</f>
        <v>0.32109133680273122</v>
      </c>
      <c r="J23" s="23">
        <f>IF('2050'!J2*(1+$C$21)&gt;MAX('2050'!J2:AL2),MAX('2050'!J2:AL2),'2050'!J2*(1+$C$21))</f>
        <v>0.37335480926117715</v>
      </c>
      <c r="K23" s="23">
        <f>IF('2050'!K2*(1+$C$21)&gt;MAX('2050'!K2:AM2),MAX('2050'!K2:AM2),'2050'!K2*(1+$C$21))</f>
        <v>0.42344060772229575</v>
      </c>
      <c r="L23" s="23">
        <f>IF('2050'!L2*(1+$C$21)&gt;MAX('2050'!L2:AN2),MAX('2050'!L2:AN2),'2050'!L2*(1+$C$21))</f>
        <v>0.45163534635923197</v>
      </c>
      <c r="M23" s="23">
        <f>IF('2050'!M2*(1+$C$21)&gt;MAX('2050'!M2:AO2),MAX('2050'!M2:AO2),'2050'!M2*(1+$C$21))</f>
        <v>0.47464580866361139</v>
      </c>
      <c r="N23" s="23">
        <f>IF('2050'!N2*(1+$C$21)&gt;MAX('2050'!N2:AP2),MAX('2050'!N2:AP2),'2050'!N2*(1+$C$21))</f>
        <v>0.49425018298521517</v>
      </c>
      <c r="O23" s="23">
        <f>IF('2050'!O2*(1+$C$21)&gt;MAX('2050'!O2:AQ2),MAX('2050'!O2:AQ2),'2050'!O2*(1+$C$21))</f>
        <v>0.51432502559323789</v>
      </c>
      <c r="P23" s="23">
        <f>IF('2050'!P2*(1+$C$21)&gt;MAX('2050'!P2:AR2),MAX('2050'!P2:AR2),'2050'!P2*(1+$C$21))</f>
        <v>0.53411631229709455</v>
      </c>
      <c r="Q23" s="23">
        <f>IF('2050'!Q2*(1+$C$21)&gt;MAX('2050'!Q2:AS2),MAX('2050'!Q2:AS2),'2050'!Q2*(1+$C$21))</f>
        <v>0.55165449677291223</v>
      </c>
      <c r="R23" s="23">
        <f>IF('2050'!R2*(1+$C$21)&gt;MAX('2050'!R2:AT2),MAX('2050'!R2:AT2),'2050'!R2*(1+$C$21))</f>
        <v>0.56135904668285286</v>
      </c>
      <c r="S23" s="23">
        <f>IF('2050'!S2*(1+$C$21)&gt;MAX('2050'!S2:AU2),MAX('2050'!S2:AU2),'2050'!S2*(1+$C$21))</f>
        <v>0.56996946277099059</v>
      </c>
      <c r="T23" s="23">
        <f>IF('2050'!T2*(1+$C$21)&gt;MAX('2050'!T2:AV2),MAX('2050'!T2:AV2),'2050'!T2*(1+$C$21))</f>
        <v>0.57541318275142661</v>
      </c>
      <c r="U23" s="23">
        <f>IF('2050'!U2*(1+$C$21)&gt;MAX('2050'!U2:AW2),MAX('2050'!U2:AW2),'2050'!U2*(1+$C$21))</f>
        <v>0.53845618589516175</v>
      </c>
      <c r="V23" s="23">
        <f>IF('2050'!V2*(1+$C$21)&gt;MAX('2050'!V2:AX2),MAX('2050'!V2:AX2),'2050'!V2*(1+$C$21))</f>
        <v>0.54512648986708567</v>
      </c>
      <c r="W23" s="23">
        <f>IF('2050'!W2*(1+$C$21)&gt;MAX('2050'!W2:AY2),MAX('2050'!W2:AY2),'2050'!W2*(1+$C$21))</f>
        <v>0.57044489829240652</v>
      </c>
      <c r="X23" s="23">
        <f>IF('2050'!X2*(1+$C$21)&gt;MAX('2050'!X2:AZ2),MAX('2050'!X2:AZ2),'2050'!X2*(1+$C$21))</f>
        <v>0.61747507494777565</v>
      </c>
      <c r="Y23" s="23">
        <f>IF('2050'!Y2*(1+$C$21)&gt;MAX('2050'!Y2:BA2),MAX('2050'!Y2:BA2),'2050'!Y2*(1+$C$21))</f>
        <v>0.66938733193615541</v>
      </c>
      <c r="Z23" s="23">
        <f>IF('2050'!Z2*(1+$C$21)&gt;MAX('2050'!Z2:BB2),MAX('2050'!Z2:BB2),'2050'!Z2*(1+$C$21))</f>
        <v>0.71918974499425259</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7.1761280736588995E-2</v>
      </c>
      <c r="D24" s="23">
        <f>IF('2050'!D3*(1+$C$21)&gt;MAX('2050'!D3:AF3),MAX('2050'!D3:AF3),'2050'!D3*(1+$C$21))</f>
        <v>0.16466655854334666</v>
      </c>
      <c r="E24" s="23">
        <f>IF('2050'!E3*(1+$C$21)&gt;MAX('2050'!E3:AG3),MAX('2050'!E3:AG3),'2050'!E3*(1+$C$21))</f>
        <v>0.26338936231244342</v>
      </c>
      <c r="F24" s="23">
        <f>IF('2050'!F3*(1+$C$21)&gt;MAX('2050'!F3:AH3),MAX('2050'!F3:AH3),'2050'!F3*(1+$C$21))</f>
        <v>0.33557575337372092</v>
      </c>
      <c r="G24" s="23">
        <f>IF('2050'!G3*(1+$C$21)&gt;MAX('2050'!G3:AI3),MAX('2050'!G3:AI3),'2050'!G3*(1+$C$21))</f>
        <v>0.41429518841347168</v>
      </c>
      <c r="H24" s="23">
        <f>IF('2050'!H3*(1+$C$21)&gt;MAX('2050'!H3:AJ3),MAX('2050'!H3:AJ3),'2050'!H3*(1+$C$21))</f>
        <v>0.48058585472650428</v>
      </c>
      <c r="I24" s="23">
        <f>IF('2050'!I3*(1+$C$21)&gt;MAX('2050'!I3:AK3),MAX('2050'!I3:AK3),'2050'!I3*(1+$C$21))</f>
        <v>0.53811713713940978</v>
      </c>
      <c r="J24" s="23">
        <f>IF('2050'!J3*(1+$C$21)&gt;MAX('2050'!J3:AL3),MAX('2050'!J3:AL3),'2050'!J3*(1+$C$21))</f>
        <v>0.60102848547812027</v>
      </c>
      <c r="K24" s="23">
        <f>IF('2050'!K3*(1+$C$21)&gt;MAX('2050'!K3:AM3),MAX('2050'!K3:AM3),'2050'!K3*(1+$C$21))</f>
        <v>0.65761597001842054</v>
      </c>
      <c r="L24" s="23">
        <f>IF('2050'!L3*(1+$C$21)&gt;MAX('2050'!L3:AN3),MAX('2050'!L3:AN3),'2050'!L3*(1+$C$21))</f>
        <v>0.71114715073394774</v>
      </c>
      <c r="M24" s="23">
        <f>IF('2050'!M3*(1+$C$21)&gt;MAX('2050'!M3:AO3),MAX('2050'!M3:AO3),'2050'!M3*(1+$C$21))</f>
        <v>0.75963300509535425</v>
      </c>
      <c r="N24" s="23">
        <f>IF('2050'!N3*(1+$C$21)&gt;MAX('2050'!N3:AP3),MAX('2050'!N3:AP3),'2050'!N3*(1+$C$21))</f>
        <v>0.78922119772130572</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3.4295193955257312E-2</v>
      </c>
      <c r="D25" s="23">
        <f>IF('2050'!D5*(1+$C$21)&gt;MAX('2050'!D5:AF5),MAX('2050'!D5:AF5),'2050'!D5*(1+$C$21))</f>
        <v>7.7278113771478751E-2</v>
      </c>
      <c r="E25" s="23">
        <f>IF('2050'!E5*(1+$C$21)&gt;MAX('2050'!E5:AG5),MAX('2050'!E5:AG5),'2050'!E5*(1+$C$21))</f>
        <v>0.12844885126665567</v>
      </c>
      <c r="F25" s="23">
        <f>IF('2050'!F5*(1+$C$21)&gt;MAX('2050'!F5:AH5),MAX('2050'!F5:AH5),'2050'!F5*(1+$C$21))</f>
        <v>0.1935955431933325</v>
      </c>
      <c r="G25" s="23">
        <f>IF('2050'!G5*(1+$C$21)&gt;MAX('2050'!G5:AI5),MAX('2050'!G5:AI5),'2050'!G5*(1+$C$21))</f>
        <v>0.24704029047116929</v>
      </c>
      <c r="H25" s="23">
        <f>IF('2050'!H5*(1+$C$21)&gt;MAX('2050'!H5:AJ5),MAX('2050'!H5:AJ5),'2050'!H5*(1+$C$21))</f>
        <v>0.3022137818677858</v>
      </c>
      <c r="I25" s="23">
        <f>IF('2050'!I5*(1+$C$21)&gt;MAX('2050'!I5:AK5),MAX('2050'!I5:AK5),'2050'!I5*(1+$C$21))</f>
        <v>0.35966701610300689</v>
      </c>
      <c r="J25" s="23">
        <f>IF('2050'!J5*(1+$C$21)&gt;MAX('2050'!J5:AL5),MAX('2050'!J5:AL5),'2050'!J5*(1+$C$21))</f>
        <v>0.42535867235602393</v>
      </c>
      <c r="K25" s="23">
        <f>IF('2050'!K5*(1+$C$21)&gt;MAX('2050'!K5:AM5),MAX('2050'!K5:AM5),'2050'!K5*(1+$C$21))</f>
        <v>0.49875726058756437</v>
      </c>
      <c r="L25" s="23">
        <f>IF('2050'!L5*(1+$C$21)&gt;MAX('2050'!L5:AN5),MAX('2050'!L5:AN5),'2050'!L5*(1+$C$21))</f>
        <v>0.5638794904056772</v>
      </c>
      <c r="M25" s="23">
        <f>IF('2050'!M5*(1+$C$21)&gt;MAX('2050'!M5:AO5),MAX('2050'!M5:AO5),'2050'!M5*(1+$C$21))</f>
        <v>0.62793184594422635</v>
      </c>
      <c r="N25" s="23">
        <f>IF('2050'!N5*(1+$C$21)&gt;MAX('2050'!N5:AP5),MAX('2050'!N5:AP5),'2050'!N5*(1+$C$21))</f>
        <v>0.68660150399481534</v>
      </c>
      <c r="O25" s="23">
        <f>IF('2050'!O5*(1+$C$21)&gt;MAX('2050'!O5:AQ5),MAX('2050'!O5:AQ5),'2050'!O5*(1+$C$21))</f>
        <v>0.74329493179350226</v>
      </c>
      <c r="P25" s="23">
        <f>IF('2050'!P5*(1+$C$21)&gt;MAX('2050'!P5:AR5),MAX('2050'!P5:AR5),'2050'!P5*(1+$C$21))</f>
        <v>0.79920289514640064</v>
      </c>
      <c r="Q25" s="23">
        <f>IF('2050'!Q5*(1+$C$21)&gt;MAX('2050'!Q5:AS5),MAX('2050'!Q5:AS5),'2050'!Q5*(1+$C$21))</f>
        <v>0.84870801495393833</v>
      </c>
      <c r="R25" s="23">
        <f>IF('2050'!R5*(1+$C$21)&gt;MAX('2050'!R5:AT5),MAX('2050'!R5:AT5),'2050'!R5*(1+$C$21))</f>
        <v>0.89343176893680254</v>
      </c>
      <c r="S25" s="23">
        <f>IF('2050'!S5*(1+$C$21)&gt;MAX('2050'!S5:AU5),MAX('2050'!S5:AU5),'2050'!S5*(1+$C$21))</f>
        <v>0.93278593360168605</v>
      </c>
      <c r="T25" s="23">
        <f>IF('2050'!T5*(1+$C$21)&gt;MAX('2050'!T5:AV5),MAX('2050'!T5:AV5),'2050'!T5*(1+$C$21))</f>
        <v>0.96755759543873987</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4.2221822659888164E-2</v>
      </c>
      <c r="D26" s="23">
        <f>IF('2050'!D9*(1+$C$21)&gt;MAX('2050'!D9:AF9),MAX('2050'!D9:AF9),'2050'!D9*(1+$C$21))</f>
        <v>6.6833831698842189E-2</v>
      </c>
      <c r="E26" s="23">
        <f>IF('2050'!E9*(1+$C$21)&gt;MAX('2050'!E9:AG9),MAX('2050'!E9:AG9),'2050'!E9*(1+$C$21))</f>
        <v>9.2411202549273166E-2</v>
      </c>
      <c r="F26" s="23">
        <f>IF('2050'!F9*(1+$C$21)&gt;MAX('2050'!F9:AH9),MAX('2050'!F9:AH9),'2050'!F9*(1+$C$21))</f>
        <v>0.12010371375453976</v>
      </c>
      <c r="G26" s="23">
        <f>IF('2050'!G9*(1+$C$21)&gt;MAX('2050'!G9:AI9),MAX('2050'!G9:AI9),'2050'!G9*(1+$C$21))</f>
        <v>0.1491113691694802</v>
      </c>
      <c r="H26" s="23">
        <f>IF('2050'!H9*(1+$C$21)&gt;MAX('2050'!H9:AJ9),MAX('2050'!H9:AJ9),'2050'!H9*(1+$C$21))</f>
        <v>0.17756135210691004</v>
      </c>
      <c r="I26" s="23">
        <f>IF('2050'!I9*(1+$C$21)&gt;MAX('2050'!I9:AK9),MAX('2050'!I9:AK9),'2050'!I9*(1+$C$21))</f>
        <v>0.20576952924950115</v>
      </c>
      <c r="J26" s="23">
        <f>IF('2050'!J9*(1+$C$21)&gt;MAX('2050'!J9:AL9),MAX('2050'!J9:AL9),'2050'!J9*(1+$C$21))</f>
        <v>0.23492998665301898</v>
      </c>
      <c r="K26" s="23">
        <f>IF('2050'!K9*(1+$C$21)&gt;MAX('2050'!K9:AM9),MAX('2050'!K9:AM9),'2050'!K9*(1+$C$21))</f>
        <v>0.26512716839923073</v>
      </c>
      <c r="L26" s="23">
        <f>IF('2050'!L9*(1+$C$21)&gt;MAX('2050'!L9:AN9),MAX('2050'!L9:AN9),'2050'!L9*(1+$C$21))</f>
        <v>0.27637791262471617</v>
      </c>
      <c r="M26" s="23">
        <f>IF('2050'!M9*(1+$C$21)&gt;MAX('2050'!M9:AO9),MAX('2050'!M9:AO9),'2050'!M9*(1+$C$21))</f>
        <v>0.2864726657658424</v>
      </c>
      <c r="N26" s="23">
        <f>IF('2050'!N9*(1+$C$21)&gt;MAX('2050'!N9:AP9),MAX('2050'!N9:AP9),'2050'!N9*(1+$C$21))</f>
        <v>0.29491236529142151</v>
      </c>
      <c r="O26" s="23">
        <f>IF('2050'!O9*(1+$C$21)&gt;MAX('2050'!O9:AQ9),MAX('2050'!O9:AQ9),'2050'!O9*(1+$C$21))</f>
        <v>0.30506762296490036</v>
      </c>
      <c r="P26" s="23">
        <f>IF('2050'!P9*(1+$C$21)&gt;MAX('2050'!P9:AR9),MAX('2050'!P9:AR9),'2050'!P9*(1+$C$21))</f>
        <v>0.31041174005669575</v>
      </c>
      <c r="Q26" s="23">
        <f>IF('2050'!Q9*(1+$C$21)&gt;MAX('2050'!Q9:AS9),MAX('2050'!Q9:AS9),'2050'!Q9*(1+$C$21))</f>
        <v>0.31572216214300175</v>
      </c>
      <c r="R26" s="23">
        <f>IF('2050'!R9*(1+$C$21)&gt;MAX('2050'!R9:AT9),MAX('2050'!R9:AT9),'2050'!R9*(1+$C$21))</f>
        <v>0.32110977526632034</v>
      </c>
      <c r="S26" s="23">
        <f>IF('2050'!S9*(1+$C$21)&gt;MAX('2050'!S9:AU9),MAX('2050'!S9:AU9),'2050'!S9*(1+$C$21))</f>
        <v>0.32659417875655206</v>
      </c>
      <c r="T26" s="23">
        <f>IF('2050'!T9*(1+$C$21)&gt;MAX('2050'!T9:AV9),MAX('2050'!T9:AV9),'2050'!T9*(1+$C$21))</f>
        <v>0.33218787440286685</v>
      </c>
      <c r="U26" s="23">
        <f>IF('2050'!U9*(1+$C$21)&gt;MAX('2050'!U9:AW9),MAX('2050'!U9:AW9),'2050'!U9*(1+$C$21))</f>
        <v>0.33758724739162538</v>
      </c>
      <c r="V26" s="23">
        <f>IF('2050'!V9*(1+$C$21)&gt;MAX('2050'!V9:AX9),MAX('2050'!V9:AX9),'2050'!V9*(1+$C$21))</f>
        <v>0.34361057568603937</v>
      </c>
      <c r="W26" s="23">
        <f>IF('2050'!W9*(1+$C$21)&gt;MAX('2050'!W9:AY9),MAX('2050'!W9:AY9),'2050'!W9*(1+$C$21))</f>
        <v>0.34938046382424448</v>
      </c>
      <c r="X26" s="23">
        <f>IF('2050'!X9*(1+$C$21)&gt;MAX('2050'!X9:AZ9),MAX('2050'!X9:AZ9),'2050'!X9*(1+$C$21))</f>
        <v>0.3551837522498793</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D577-9627-4F38-A04D-0C401F755DED}">
  <sheetPr>
    <tabColor theme="0" tint="-0.34998626667073579"/>
  </sheetPr>
  <dimension ref="A1:AM58"/>
  <sheetViews>
    <sheetView zoomScaleNormal="100"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v>3.1842125574585115E-2</v>
      </c>
      <c r="D2" s="23">
        <v>7.0804727292359648E-2</v>
      </c>
      <c r="E2" s="23">
        <v>0.11361571185222749</v>
      </c>
      <c r="F2" s="23">
        <v>0.11599596468379973</v>
      </c>
      <c r="G2" s="23">
        <v>0.17724544265953188</v>
      </c>
      <c r="H2" s="23">
        <v>0.23463790509296656</v>
      </c>
      <c r="I2" s="23">
        <v>0.28541452160242775</v>
      </c>
      <c r="J2" s="23">
        <v>0.3318709415654908</v>
      </c>
      <c r="K2" s="23">
        <v>0.37639165130870733</v>
      </c>
      <c r="L2" s="23">
        <v>0.4014536412082062</v>
      </c>
      <c r="M2" s="23">
        <v>0.42190738547876566</v>
      </c>
      <c r="N2" s="23">
        <v>0.43933349598685795</v>
      </c>
      <c r="O2" s="23">
        <v>0.4571778005273226</v>
      </c>
      <c r="P2" s="23">
        <v>0.47477005537519512</v>
      </c>
      <c r="Q2" s="23">
        <v>0.49035955268703313</v>
      </c>
      <c r="R2" s="23">
        <v>0.49898581927364699</v>
      </c>
      <c r="S2" s="23">
        <v>0.50663952246310273</v>
      </c>
      <c r="T2" s="23">
        <v>0.51147838466793472</v>
      </c>
      <c r="U2" s="23">
        <v>0.47862772079569937</v>
      </c>
      <c r="V2" s="23">
        <v>0.48455687988185392</v>
      </c>
      <c r="W2" s="23">
        <v>0.50706213181547244</v>
      </c>
      <c r="X2" s="23">
        <v>0.54886673328691171</v>
      </c>
      <c r="Y2" s="23">
        <v>0.59501096172102708</v>
      </c>
      <c r="Z2" s="23">
        <v>0.6392797733282245</v>
      </c>
      <c r="AA2" s="23">
        <v>0.68412173983063707</v>
      </c>
      <c r="AB2" s="23">
        <v>0.73178566393108269</v>
      </c>
      <c r="AC2" s="23">
        <v>0.73531436998964472</v>
      </c>
      <c r="AD2" s="23">
        <v>0.73843425378128247</v>
      </c>
      <c r="AE2" s="23">
        <v>0.74098296354141613</v>
      </c>
      <c r="AF2" s="18" t="s">
        <v>641</v>
      </c>
    </row>
    <row r="3" spans="1:39" s="1" customFormat="1" x14ac:dyDescent="0.35">
      <c r="A3" s="18" t="s">
        <v>642</v>
      </c>
      <c r="B3" s="18" t="s">
        <v>643</v>
      </c>
      <c r="C3" s="23">
        <v>6.3787805099190215E-2</v>
      </c>
      <c r="D3" s="23">
        <v>0.14637027426075258</v>
      </c>
      <c r="E3" s="23">
        <v>0.23412387761106082</v>
      </c>
      <c r="F3" s="23">
        <v>0.29828955855441858</v>
      </c>
      <c r="G3" s="23">
        <v>0.36826238970086372</v>
      </c>
      <c r="H3" s="23">
        <v>0.42718742642355934</v>
      </c>
      <c r="I3" s="23">
        <v>0.47832634412391978</v>
      </c>
      <c r="J3" s="23">
        <v>0.53424754264721797</v>
      </c>
      <c r="K3" s="23">
        <v>0.58454752890526274</v>
      </c>
      <c r="L3" s="23">
        <v>0.63213080065239802</v>
      </c>
      <c r="M3" s="23">
        <v>0.67522933786253714</v>
      </c>
      <c r="N3" s="23">
        <v>0.70152995353004954</v>
      </c>
      <c r="O3" s="23">
        <v>0.71924860178586458</v>
      </c>
      <c r="P3" s="23">
        <v>0.73192813384897726</v>
      </c>
      <c r="Q3" s="23">
        <v>0.74340306562930891</v>
      </c>
      <c r="R3" s="23">
        <v>0.75466698747065974</v>
      </c>
      <c r="S3" s="23">
        <v>0.76863018384204729</v>
      </c>
      <c r="T3" s="23">
        <v>0.77823591557031757</v>
      </c>
      <c r="U3" s="23">
        <v>0.78370817711848417</v>
      </c>
      <c r="V3" s="23">
        <v>0.78817714737878852</v>
      </c>
      <c r="W3" s="23">
        <v>0.79063668944218568</v>
      </c>
      <c r="X3" s="23">
        <v>0.79368081551701319</v>
      </c>
      <c r="Y3" s="23">
        <v>0.7955183922345882</v>
      </c>
      <c r="Z3" s="23">
        <v>0.79563851600301361</v>
      </c>
      <c r="AA3" s="23">
        <v>0.79669376933902136</v>
      </c>
      <c r="AB3" s="23">
        <v>0.79620190582958827</v>
      </c>
      <c r="AC3" s="23">
        <v>0.7966386615985509</v>
      </c>
      <c r="AD3" s="23">
        <v>0.79728438409176405</v>
      </c>
      <c r="AE3" s="23">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641</v>
      </c>
    </row>
    <row r="5" spans="1:39" s="1" customFormat="1" x14ac:dyDescent="0.35">
      <c r="A5" s="18" t="s">
        <v>646</v>
      </c>
      <c r="B5" s="18" t="s">
        <v>647</v>
      </c>
      <c r="C5" s="23">
        <v>3.0484616849117609E-2</v>
      </c>
      <c r="D5" s="23">
        <v>6.8691656685758884E-2</v>
      </c>
      <c r="E5" s="23">
        <v>0.11417675668147172</v>
      </c>
      <c r="F5" s="23">
        <v>0.17208492728296221</v>
      </c>
      <c r="G5" s="23">
        <v>0.21959136930770604</v>
      </c>
      <c r="H5" s="23">
        <v>0.26863447277136515</v>
      </c>
      <c r="I5" s="23">
        <v>0.31970401431378392</v>
      </c>
      <c r="J5" s="23">
        <v>0.37809659764979903</v>
      </c>
      <c r="K5" s="23">
        <v>0.44333978718894612</v>
      </c>
      <c r="L5" s="23">
        <v>0.50122621369393527</v>
      </c>
      <c r="M5" s="23">
        <v>0.5581616408393123</v>
      </c>
      <c r="N5" s="23">
        <v>0.61031244799539142</v>
      </c>
      <c r="O5" s="23">
        <v>0.66070660603866871</v>
      </c>
      <c r="P5" s="23">
        <v>0.71040257346346725</v>
      </c>
      <c r="Q5" s="23">
        <v>0.75440712440350077</v>
      </c>
      <c r="R5" s="23">
        <v>0.7941615723882689</v>
      </c>
      <c r="S5" s="23">
        <v>0.82914305209038763</v>
      </c>
      <c r="T5" s="23">
        <v>0.86005119594554658</v>
      </c>
      <c r="U5" s="23">
        <v>0.8895337986407118</v>
      </c>
      <c r="V5" s="23">
        <v>0.91196541589728219</v>
      </c>
      <c r="W5" s="23">
        <v>0.93081619751184941</v>
      </c>
      <c r="X5" s="23">
        <v>0.94693688497928852</v>
      </c>
      <c r="Y5" s="23">
        <v>0.96058589163321906</v>
      </c>
      <c r="Z5" s="23">
        <v>0.9691843128047809</v>
      </c>
      <c r="AA5" s="23">
        <v>0.9760353794750789</v>
      </c>
      <c r="AB5" s="23">
        <v>0.98164621707975386</v>
      </c>
      <c r="AC5" s="23">
        <v>0.98648546635443501</v>
      </c>
      <c r="AD5" s="23">
        <v>0.99104569447797586</v>
      </c>
      <c r="AE5" s="23">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v>3.7530509031011704E-2</v>
      </c>
      <c r="D9" s="23">
        <v>5.9407850398970841E-2</v>
      </c>
      <c r="E9" s="23">
        <v>8.2143291154909481E-2</v>
      </c>
      <c r="F9" s="23">
        <v>0.10675885667070201</v>
      </c>
      <c r="G9" s="23">
        <v>0.13254343926176018</v>
      </c>
      <c r="H9" s="23">
        <v>0.15783231298392003</v>
      </c>
      <c r="I9" s="23">
        <v>0.18290624822177881</v>
      </c>
      <c r="J9" s="23">
        <v>0.20882665480268353</v>
      </c>
      <c r="K9" s="23">
        <v>0.23566859413264954</v>
      </c>
      <c r="L9" s="23">
        <v>0.24566925566641437</v>
      </c>
      <c r="M9" s="23">
        <v>0.25464236956963771</v>
      </c>
      <c r="N9" s="23">
        <v>0.26214432470348581</v>
      </c>
      <c r="O9" s="23">
        <v>0.27117122041324476</v>
      </c>
      <c r="P9" s="23">
        <v>0.27592154671706287</v>
      </c>
      <c r="Q9" s="23">
        <v>0.28064192190489046</v>
      </c>
      <c r="R9" s="23">
        <v>0.28543091134784032</v>
      </c>
      <c r="S9" s="23">
        <v>0.29030593667249072</v>
      </c>
      <c r="T9" s="23">
        <v>0.2952781105803261</v>
      </c>
      <c r="U9" s="23">
        <v>0.30007755323700036</v>
      </c>
      <c r="V9" s="23">
        <v>0.30543162283203501</v>
      </c>
      <c r="W9" s="23">
        <v>0.31056041228821729</v>
      </c>
      <c r="X9" s="23">
        <v>0.31571889088878158</v>
      </c>
      <c r="Y9" s="23">
        <v>0.32392032114365976</v>
      </c>
      <c r="Z9" s="23">
        <v>0.32919877585559443</v>
      </c>
      <c r="AA9" s="23">
        <v>0.33450872579804408</v>
      </c>
      <c r="AB9" s="23">
        <v>0.33987850655849033</v>
      </c>
      <c r="AC9" s="23">
        <v>0.34530943729223712</v>
      </c>
      <c r="AD9" s="23">
        <v>0.35080628401707581</v>
      </c>
      <c r="AE9" s="23">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6" s="1" customFormat="1" x14ac:dyDescent="0.35">
      <c r="A17" s="18" t="s">
        <v>720</v>
      </c>
      <c r="B17" s="18" t="s">
        <v>720</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6"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v>0.8156903013811162</v>
      </c>
      <c r="AG18" s="1">
        <v>0.85694922215947011</v>
      </c>
      <c r="AH18" s="1">
        <v>0.90464308329482634</v>
      </c>
      <c r="AI18" s="1">
        <v>0.95923054542965203</v>
      </c>
      <c r="AJ18" s="1">
        <v>1</v>
      </c>
    </row>
    <row r="19" spans="1:36" s="1" customFormat="1" x14ac:dyDescent="0.35">
      <c r="A19" s="18" t="s">
        <v>701</v>
      </c>
      <c r="B19" s="18"/>
      <c r="C19" s="23">
        <v>0</v>
      </c>
      <c r="D19" s="23">
        <f>C19+0.04</f>
        <v>0.04</v>
      </c>
      <c r="E19" s="23">
        <f t="shared" ref="E19:O19" si="0">D19+0.04</f>
        <v>0.08</v>
      </c>
      <c r="F19" s="23">
        <f t="shared" si="0"/>
        <v>0.12</v>
      </c>
      <c r="G19" s="23">
        <f t="shared" si="0"/>
        <v>0.16</v>
      </c>
      <c r="H19" s="23">
        <f t="shared" si="0"/>
        <v>0.2</v>
      </c>
      <c r="I19" s="23">
        <f t="shared" si="0"/>
        <v>0.24000000000000002</v>
      </c>
      <c r="J19" s="23">
        <f t="shared" si="0"/>
        <v>0.28000000000000003</v>
      </c>
      <c r="K19" s="23">
        <f t="shared" si="0"/>
        <v>0.32</v>
      </c>
      <c r="L19" s="23">
        <f t="shared" si="0"/>
        <v>0.36</v>
      </c>
      <c r="M19" s="23">
        <f t="shared" si="0"/>
        <v>0.39999999999999997</v>
      </c>
      <c r="N19" s="23">
        <f t="shared" si="0"/>
        <v>0.43999999999999995</v>
      </c>
      <c r="O19" s="23">
        <f t="shared" si="0"/>
        <v>0.47999999999999993</v>
      </c>
      <c r="P19" s="23">
        <f>O19+0.08</f>
        <v>0.55999999999999994</v>
      </c>
      <c r="Q19" s="23">
        <f t="shared" ref="Q19:U19" si="1">P19+0.08</f>
        <v>0.6399999999999999</v>
      </c>
      <c r="R19" s="23">
        <f t="shared" si="1"/>
        <v>0.71999999999999986</v>
      </c>
      <c r="S19" s="23">
        <f t="shared" si="1"/>
        <v>0.79999999999999982</v>
      </c>
      <c r="T19" s="23">
        <f t="shared" si="1"/>
        <v>0.87999999999999978</v>
      </c>
      <c r="U19" s="23">
        <f t="shared" si="1"/>
        <v>0.95999999999999974</v>
      </c>
      <c r="V19" s="23">
        <f>U19+0.04</f>
        <v>0.99999999999999978</v>
      </c>
      <c r="W19" s="23">
        <f>V19</f>
        <v>0.99999999999999978</v>
      </c>
      <c r="X19" s="23">
        <f t="shared" ref="X19:AE19" si="2">W19</f>
        <v>0.99999999999999978</v>
      </c>
      <c r="Y19" s="23">
        <f t="shared" si="2"/>
        <v>0.99999999999999978</v>
      </c>
      <c r="Z19" s="23">
        <f t="shared" si="2"/>
        <v>0.99999999999999978</v>
      </c>
      <c r="AA19" s="23">
        <f t="shared" si="2"/>
        <v>0.99999999999999978</v>
      </c>
      <c r="AB19" s="23">
        <f t="shared" si="2"/>
        <v>0.99999999999999978</v>
      </c>
      <c r="AC19" s="23">
        <f t="shared" si="2"/>
        <v>0.99999999999999978</v>
      </c>
      <c r="AD19" s="23">
        <f t="shared" si="2"/>
        <v>0.99999999999999978</v>
      </c>
      <c r="AE19" s="23">
        <f t="shared" si="2"/>
        <v>0.99999999999999978</v>
      </c>
      <c r="AF19" s="18" t="s">
        <v>665</v>
      </c>
    </row>
    <row r="20" spans="1:36" s="1" customFormat="1" x14ac:dyDescent="0.35"/>
    <row r="21" spans="1:36" s="1" customFormat="1" x14ac:dyDescent="0.35"/>
    <row r="22" spans="1:36" s="1" customFormat="1" x14ac:dyDescent="0.35"/>
    <row r="23" spans="1:36" s="1" customFormat="1" x14ac:dyDescent="0.35"/>
    <row r="24" spans="1:36" s="1" customFormat="1" x14ac:dyDescent="0.35"/>
    <row r="25" spans="1:36" s="1" customFormat="1" x14ac:dyDescent="0.35"/>
    <row r="26" spans="1:36" s="1" customFormat="1" x14ac:dyDescent="0.35"/>
    <row r="27" spans="1:36" s="1" customFormat="1" x14ac:dyDescent="0.35"/>
    <row r="28" spans="1:36" s="1" customFormat="1" x14ac:dyDescent="0.35"/>
    <row r="29" spans="1:36" s="1" customFormat="1" x14ac:dyDescent="0.35"/>
    <row r="30" spans="1:36" s="1" customFormat="1" x14ac:dyDescent="0.35"/>
    <row r="31" spans="1:36" s="1" customFormat="1" x14ac:dyDescent="0.35"/>
    <row r="32" spans="1:36"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021F-CB8C-4E92-9160-EE20FA764A78}">
  <sheetPr>
    <tabColor theme="0" tint="-0.34998626667073579"/>
    <pageSetUpPr autoPageBreaks="0"/>
  </sheetPr>
  <dimension ref="A1:AK61"/>
  <sheetViews>
    <sheetView zoomScaleNormal="100" workbookViewId="0"/>
  </sheetViews>
  <sheetFormatPr defaultColWidth="0" defaultRowHeight="14.5" zeroHeight="1" x14ac:dyDescent="0.35"/>
  <cols>
    <col min="1" max="1" width="3.1796875" customWidth="1"/>
    <col min="2" max="2" width="6.1796875" bestFit="1" customWidth="1"/>
    <col min="3" max="3" width="44" bestFit="1" customWidth="1"/>
    <col min="4" max="31" width="13" customWidth="1"/>
    <col min="32" max="36" width="8.81640625" customWidth="1"/>
    <col min="37" max="37" width="0" hidden="1" customWidth="1"/>
    <col min="38" max="16384" width="8.81640625" hidden="1"/>
  </cols>
  <sheetData>
    <row r="1" spans="1:31" s="14" customFormat="1" ht="27" customHeight="1" x14ac:dyDescent="0.55000000000000004">
      <c r="A1" s="15" t="s">
        <v>667</v>
      </c>
    </row>
    <row r="2" spans="1:31" s="1" customFormat="1" x14ac:dyDescent="0.35"/>
    <row r="3" spans="1:31" s="1" customFormat="1" ht="14.5" customHeight="1" x14ac:dyDescent="0.35">
      <c r="B3" s="209" t="s">
        <v>688</v>
      </c>
      <c r="C3" s="209"/>
      <c r="D3" s="209"/>
      <c r="E3" s="209"/>
      <c r="F3" s="209"/>
      <c r="G3" s="209"/>
    </row>
    <row r="4" spans="1:31" s="1" customFormat="1" x14ac:dyDescent="0.35">
      <c r="B4" s="209"/>
      <c r="C4" s="209"/>
      <c r="D4" s="209"/>
      <c r="E4" s="209"/>
      <c r="F4" s="209"/>
      <c r="G4" s="209"/>
    </row>
    <row r="5" spans="1:31" s="1" customFormat="1" x14ac:dyDescent="0.35">
      <c r="B5" s="209"/>
      <c r="C5" s="209"/>
      <c r="D5" s="209"/>
      <c r="E5" s="209"/>
      <c r="F5" s="209"/>
      <c r="G5" s="209"/>
    </row>
    <row r="6" spans="1:31" s="1" customFormat="1" x14ac:dyDescent="0.35">
      <c r="B6" s="209"/>
      <c r="C6" s="209"/>
      <c r="D6" s="209"/>
      <c r="E6" s="209"/>
      <c r="F6" s="209"/>
      <c r="G6" s="209"/>
    </row>
    <row r="7" spans="1:31" s="1" customFormat="1" ht="20.5" customHeight="1" x14ac:dyDescent="0.35">
      <c r="B7" s="209"/>
      <c r="C7" s="209"/>
      <c r="D7" s="209"/>
      <c r="E7" s="209"/>
      <c r="F7" s="209"/>
      <c r="G7" s="209"/>
    </row>
    <row r="8" spans="1:31" s="1" customFormat="1" x14ac:dyDescent="0.35">
      <c r="D8" s="17">
        <v>3</v>
      </c>
      <c r="E8" s="17">
        <f>D8+1</f>
        <v>4</v>
      </c>
      <c r="F8" s="17">
        <f t="shared" ref="F8:AE8" si="0">E8+1</f>
        <v>5</v>
      </c>
      <c r="G8" s="17">
        <f t="shared" si="0"/>
        <v>6</v>
      </c>
      <c r="H8" s="17">
        <f t="shared" si="0"/>
        <v>7</v>
      </c>
      <c r="I8" s="17">
        <f t="shared" si="0"/>
        <v>8</v>
      </c>
      <c r="J8" s="17">
        <f t="shared" si="0"/>
        <v>9</v>
      </c>
      <c r="K8" s="17">
        <f t="shared" si="0"/>
        <v>10</v>
      </c>
      <c r="L8" s="17">
        <f t="shared" si="0"/>
        <v>11</v>
      </c>
      <c r="M8" s="17">
        <f t="shared" si="0"/>
        <v>12</v>
      </c>
      <c r="N8" s="17">
        <f t="shared" si="0"/>
        <v>13</v>
      </c>
      <c r="O8" s="17">
        <f t="shared" si="0"/>
        <v>14</v>
      </c>
      <c r="P8" s="17">
        <f t="shared" si="0"/>
        <v>15</v>
      </c>
      <c r="Q8" s="17">
        <f t="shared" si="0"/>
        <v>16</v>
      </c>
      <c r="R8" s="17">
        <f t="shared" si="0"/>
        <v>17</v>
      </c>
      <c r="S8" s="17">
        <f t="shared" si="0"/>
        <v>18</v>
      </c>
      <c r="T8" s="17">
        <f t="shared" si="0"/>
        <v>19</v>
      </c>
      <c r="U8" s="17">
        <f t="shared" si="0"/>
        <v>20</v>
      </c>
      <c r="V8" s="17">
        <f t="shared" si="0"/>
        <v>21</v>
      </c>
      <c r="W8" s="17">
        <f t="shared" si="0"/>
        <v>22</v>
      </c>
      <c r="X8" s="17">
        <f t="shared" si="0"/>
        <v>23</v>
      </c>
      <c r="Y8" s="17">
        <f t="shared" si="0"/>
        <v>24</v>
      </c>
      <c r="Z8" s="17">
        <f t="shared" si="0"/>
        <v>25</v>
      </c>
      <c r="AA8" s="17">
        <f t="shared" si="0"/>
        <v>26</v>
      </c>
      <c r="AB8" s="17">
        <f t="shared" si="0"/>
        <v>27</v>
      </c>
      <c r="AC8" s="17">
        <f t="shared" si="0"/>
        <v>28</v>
      </c>
      <c r="AD8" s="17">
        <f t="shared" si="0"/>
        <v>29</v>
      </c>
      <c r="AE8" s="17">
        <f t="shared" si="0"/>
        <v>30</v>
      </c>
    </row>
    <row r="9" spans="1:31" s="1" customFormat="1" x14ac:dyDescent="0.35">
      <c r="D9" s="33" t="s">
        <v>682</v>
      </c>
      <c r="E9" s="33" t="s">
        <v>682</v>
      </c>
      <c r="F9" s="33" t="s">
        <v>682</v>
      </c>
      <c r="G9" s="33" t="s">
        <v>682</v>
      </c>
      <c r="H9" s="33" t="s">
        <v>682</v>
      </c>
      <c r="I9" s="33" t="s">
        <v>682</v>
      </c>
      <c r="J9" s="33" t="s">
        <v>682</v>
      </c>
      <c r="K9" s="33" t="s">
        <v>682</v>
      </c>
      <c r="L9" s="33" t="s">
        <v>682</v>
      </c>
      <c r="M9" s="33" t="s">
        <v>682</v>
      </c>
      <c r="N9" s="33" t="s">
        <v>682</v>
      </c>
      <c r="O9" s="33" t="s">
        <v>682</v>
      </c>
      <c r="P9" s="33" t="s">
        <v>682</v>
      </c>
      <c r="Q9" s="33" t="s">
        <v>682</v>
      </c>
      <c r="R9" s="33" t="s">
        <v>682</v>
      </c>
      <c r="S9" s="33" t="s">
        <v>682</v>
      </c>
      <c r="T9" s="33" t="s">
        <v>682</v>
      </c>
      <c r="U9" s="33" t="s">
        <v>682</v>
      </c>
      <c r="V9" s="33" t="s">
        <v>682</v>
      </c>
      <c r="W9" s="33" t="s">
        <v>682</v>
      </c>
      <c r="X9" s="33" t="s">
        <v>682</v>
      </c>
      <c r="Y9" s="33" t="s">
        <v>682</v>
      </c>
      <c r="Z9" s="33" t="s">
        <v>682</v>
      </c>
      <c r="AA9" s="33" t="s">
        <v>682</v>
      </c>
      <c r="AB9" s="33" t="s">
        <v>682</v>
      </c>
      <c r="AC9" s="33" t="s">
        <v>682</v>
      </c>
      <c r="AD9" s="33" t="s">
        <v>682</v>
      </c>
      <c r="AE9" s="33" t="s">
        <v>682</v>
      </c>
    </row>
    <row r="10" spans="1:31" s="1" customFormat="1" x14ac:dyDescent="0.35">
      <c r="B10" s="8" t="s">
        <v>4</v>
      </c>
      <c r="C10" s="8" t="s">
        <v>686</v>
      </c>
      <c r="D10" s="8">
        <v>2022</v>
      </c>
      <c r="E10" s="8">
        <v>2023</v>
      </c>
      <c r="F10" s="8">
        <v>2024</v>
      </c>
      <c r="G10" s="8">
        <v>2025</v>
      </c>
      <c r="H10" s="8">
        <v>2026</v>
      </c>
      <c r="I10" s="8">
        <v>2027</v>
      </c>
      <c r="J10" s="8">
        <v>2028</v>
      </c>
      <c r="K10" s="8">
        <v>2029</v>
      </c>
      <c r="L10" s="8">
        <v>2030</v>
      </c>
      <c r="M10" s="8">
        <v>2031</v>
      </c>
      <c r="N10" s="8">
        <v>2032</v>
      </c>
      <c r="O10" s="8">
        <v>2033</v>
      </c>
      <c r="P10" s="8">
        <v>2034</v>
      </c>
      <c r="Q10" s="8">
        <v>2035</v>
      </c>
      <c r="R10" s="8">
        <v>2036</v>
      </c>
      <c r="S10" s="8">
        <v>2037</v>
      </c>
      <c r="T10" s="8">
        <v>2038</v>
      </c>
      <c r="U10" s="8">
        <v>2039</v>
      </c>
      <c r="V10" s="8">
        <v>2040</v>
      </c>
      <c r="W10" s="8">
        <v>2041</v>
      </c>
      <c r="X10" s="8">
        <v>2042</v>
      </c>
      <c r="Y10" s="8">
        <v>2043</v>
      </c>
      <c r="Z10" s="8">
        <v>2044</v>
      </c>
      <c r="AA10" s="8">
        <v>2045</v>
      </c>
      <c r="AB10" s="8">
        <v>2046</v>
      </c>
      <c r="AC10" s="8">
        <v>2047</v>
      </c>
      <c r="AD10" s="8">
        <v>2048</v>
      </c>
      <c r="AE10" s="8">
        <v>2049</v>
      </c>
    </row>
    <row r="11" spans="1:31" s="1" customFormat="1" x14ac:dyDescent="0.35">
      <c r="B11" s="18">
        <v>1</v>
      </c>
      <c r="C11" s="18" t="s">
        <v>9</v>
      </c>
      <c r="D11" s="19">
        <f>IF('Emissions Projection'!E11-'Emissions Projection'!D11&gt;0,0,'Emissions Projection'!E11-'Emissions Projection'!D11)</f>
        <v>0</v>
      </c>
      <c r="E11" s="19">
        <f>IF('Emissions Projection'!F11-'Emissions Projection'!E11&gt;0,0,'Emissions Projection'!F11-'Emissions Projection'!E11)</f>
        <v>0</v>
      </c>
      <c r="F11" s="19">
        <f>IF('Emissions Projection'!G11-'Emissions Projection'!F11&gt;0,0,'Emissions Projection'!G11-'Emissions Projection'!F11)</f>
        <v>0</v>
      </c>
      <c r="G11" s="19">
        <f>IF('Emissions Projection'!H11-'Emissions Projection'!G11&gt;0,0,'Emissions Projection'!H11-'Emissions Projection'!G11)</f>
        <v>0</v>
      </c>
      <c r="H11" s="19">
        <f>IF('Emissions Projection'!I11-'Emissions Projection'!H11&gt;0,0,'Emissions Projection'!I11-'Emissions Projection'!H11)</f>
        <v>0</v>
      </c>
      <c r="I11" s="19">
        <f>IF('Emissions Projection'!J11-'Emissions Projection'!I11&gt;0,0,'Emissions Projection'!J11-'Emissions Projection'!I11)</f>
        <v>0</v>
      </c>
      <c r="J11" s="19">
        <f>IF('Emissions Projection'!K11-'Emissions Projection'!J11&gt;0,0,'Emissions Projection'!K11-'Emissions Projection'!J11)</f>
        <v>0</v>
      </c>
      <c r="K11" s="19">
        <f>IF('Emissions Projection'!L11-'Emissions Projection'!K11&gt;0,0,'Emissions Projection'!L11-'Emissions Projection'!K11)</f>
        <v>0</v>
      </c>
      <c r="L11" s="19">
        <f>IF('Emissions Projection'!M11-'Emissions Projection'!L11&gt;0,0,'Emissions Projection'!M11-'Emissions Projection'!L11)</f>
        <v>0</v>
      </c>
      <c r="M11" s="19">
        <f>IF('Emissions Projection'!N11-'Emissions Projection'!M11&gt;0,0,'Emissions Projection'!N11-'Emissions Projection'!M11)</f>
        <v>0</v>
      </c>
      <c r="N11" s="19">
        <f>IF('Emissions Projection'!O11-'Emissions Projection'!N11&gt;0,0,'Emissions Projection'!O11-'Emissions Projection'!N11)</f>
        <v>0</v>
      </c>
      <c r="O11" s="19">
        <f>IF('Emissions Projection'!P11-'Emissions Projection'!O11&gt;0,0,'Emissions Projection'!P11-'Emissions Projection'!O11)</f>
        <v>0</v>
      </c>
      <c r="P11" s="19">
        <f>IF('Emissions Projection'!Q11-'Emissions Projection'!P11&gt;0,0,'Emissions Projection'!Q11-'Emissions Projection'!P11)</f>
        <v>0</v>
      </c>
      <c r="Q11" s="19">
        <f>IF('Emissions Projection'!R11-'Emissions Projection'!Q11&gt;0,0,'Emissions Projection'!R11-'Emissions Projection'!Q11)</f>
        <v>0</v>
      </c>
      <c r="R11" s="19">
        <f>IF('Emissions Projection'!S11-'Emissions Projection'!R11&gt;0,0,'Emissions Projection'!S11-'Emissions Projection'!R11)</f>
        <v>0</v>
      </c>
      <c r="S11" s="19">
        <f>IF('Emissions Projection'!T11-'Emissions Projection'!S11&gt;0,0,'Emissions Projection'!T11-'Emissions Projection'!S11)</f>
        <v>0</v>
      </c>
      <c r="T11" s="19">
        <f>IF('Emissions Projection'!U11-'Emissions Projection'!T11&gt;0,0,'Emissions Projection'!U11-'Emissions Projection'!T11)</f>
        <v>0</v>
      </c>
      <c r="U11" s="19">
        <f>IF('Emissions Projection'!V11-'Emissions Projection'!U11&gt;0,0,'Emissions Projection'!V11-'Emissions Projection'!U11)</f>
        <v>0</v>
      </c>
      <c r="V11" s="19">
        <f>IF('Emissions Projection'!W11-'Emissions Projection'!V11&gt;0,0,'Emissions Projection'!W11-'Emissions Projection'!V11)</f>
        <v>0</v>
      </c>
      <c r="W11" s="19">
        <f>IF('Emissions Projection'!X11-'Emissions Projection'!W11&gt;0,0,'Emissions Projection'!X11-'Emissions Projection'!W11)</f>
        <v>0</v>
      </c>
      <c r="X11" s="19">
        <f>IF('Emissions Projection'!Y11-'Emissions Projection'!X11&gt;0,0,'Emissions Projection'!Y11-'Emissions Projection'!X11)</f>
        <v>0</v>
      </c>
      <c r="Y11" s="19">
        <f>IF('Emissions Projection'!Z11-'Emissions Projection'!Y11&gt;0,0,'Emissions Projection'!Z11-'Emissions Projection'!Y11)</f>
        <v>0</v>
      </c>
      <c r="Z11" s="19">
        <f>IF('Emissions Projection'!AA11-'Emissions Projection'!Z11&gt;0,0,'Emissions Projection'!AA11-'Emissions Projection'!Z11)</f>
        <v>0</v>
      </c>
      <c r="AA11" s="19">
        <f>IF('Emissions Projection'!AB11-'Emissions Projection'!AA11&gt;0,0,'Emissions Projection'!AB11-'Emissions Projection'!AA11)</f>
        <v>0</v>
      </c>
      <c r="AB11" s="19">
        <f>IF('Emissions Projection'!AC11-'Emissions Projection'!AB11&gt;0,0,'Emissions Projection'!AC11-'Emissions Projection'!AB11)</f>
        <v>0</v>
      </c>
      <c r="AC11" s="19">
        <f>IF('Emissions Projection'!AD11-'Emissions Projection'!AC11&gt;0,0,'Emissions Projection'!AD11-'Emissions Projection'!AC11)</f>
        <v>0</v>
      </c>
      <c r="AD11" s="19">
        <f>IF('Emissions Projection'!AE11-'Emissions Projection'!AD11&gt;0,0,'Emissions Projection'!AE11-'Emissions Projection'!AD11)</f>
        <v>0</v>
      </c>
      <c r="AE11" s="19">
        <f>IF('Emissions Projection'!AF11-'Emissions Projection'!AE11&gt;0,0,'Emissions Projection'!AF11-'Emissions Projection'!AE11)</f>
        <v>0</v>
      </c>
    </row>
    <row r="12" spans="1:31" s="1" customFormat="1" x14ac:dyDescent="0.35">
      <c r="B12" s="18">
        <v>1</v>
      </c>
      <c r="C12" s="18" t="s">
        <v>10</v>
      </c>
      <c r="D12" s="19">
        <f>IF('Emissions Projection'!E12-'Emissions Projection'!D12&gt;0,0,'Emissions Projection'!E12-'Emissions Projection'!D12)</f>
        <v>0</v>
      </c>
      <c r="E12" s="19">
        <f>IF('Emissions Projection'!F12-'Emissions Projection'!E12&gt;0,0,'Emissions Projection'!F12-'Emissions Projection'!E12)</f>
        <v>0</v>
      </c>
      <c r="F12" s="19">
        <f>IF('Emissions Projection'!G12-'Emissions Projection'!F12&gt;0,0,'Emissions Projection'!G12-'Emissions Projection'!F12)</f>
        <v>0</v>
      </c>
      <c r="G12" s="19">
        <f>IF('Emissions Projection'!H12-'Emissions Projection'!G12&gt;0,0,'Emissions Projection'!H12-'Emissions Projection'!G12)</f>
        <v>0</v>
      </c>
      <c r="H12" s="19">
        <f>IF('Emissions Projection'!I12-'Emissions Projection'!H12&gt;0,0,'Emissions Projection'!I12-'Emissions Projection'!H12)</f>
        <v>0</v>
      </c>
      <c r="I12" s="19">
        <f>IF('Emissions Projection'!J12-'Emissions Projection'!I12&gt;0,0,'Emissions Projection'!J12-'Emissions Projection'!I12)</f>
        <v>0</v>
      </c>
      <c r="J12" s="19">
        <f>IF('Emissions Projection'!K12-'Emissions Projection'!J12&gt;0,0,'Emissions Projection'!K12-'Emissions Projection'!J12)</f>
        <v>0</v>
      </c>
      <c r="K12" s="19">
        <f>IF('Emissions Projection'!L12-'Emissions Projection'!K12&gt;0,0,'Emissions Projection'!L12-'Emissions Projection'!K12)</f>
        <v>0</v>
      </c>
      <c r="L12" s="19">
        <f>IF('Emissions Projection'!M12-'Emissions Projection'!L12&gt;0,0,'Emissions Projection'!M12-'Emissions Projection'!L12)</f>
        <v>0</v>
      </c>
      <c r="M12" s="19">
        <f>IF('Emissions Projection'!N12-'Emissions Projection'!M12&gt;0,0,'Emissions Projection'!N12-'Emissions Projection'!M12)</f>
        <v>0</v>
      </c>
      <c r="N12" s="19">
        <f>IF('Emissions Projection'!O12-'Emissions Projection'!N12&gt;0,0,'Emissions Projection'!O12-'Emissions Projection'!N12)</f>
        <v>0</v>
      </c>
      <c r="O12" s="19">
        <f>IF('Emissions Projection'!P12-'Emissions Projection'!O12&gt;0,0,'Emissions Projection'!P12-'Emissions Projection'!O12)</f>
        <v>0</v>
      </c>
      <c r="P12" s="19">
        <f>IF('Emissions Projection'!Q12-'Emissions Projection'!P12&gt;0,0,'Emissions Projection'!Q12-'Emissions Projection'!P12)</f>
        <v>0</v>
      </c>
      <c r="Q12" s="19">
        <f>IF('Emissions Projection'!R12-'Emissions Projection'!Q12&gt;0,0,'Emissions Projection'!R12-'Emissions Projection'!Q12)</f>
        <v>0</v>
      </c>
      <c r="R12" s="19">
        <f>IF('Emissions Projection'!S12-'Emissions Projection'!R12&gt;0,0,'Emissions Projection'!S12-'Emissions Projection'!R12)</f>
        <v>0</v>
      </c>
      <c r="S12" s="19">
        <f>IF('Emissions Projection'!T12-'Emissions Projection'!S12&gt;0,0,'Emissions Projection'!T12-'Emissions Projection'!S12)</f>
        <v>0</v>
      </c>
      <c r="T12" s="19">
        <f>IF('Emissions Projection'!U12-'Emissions Projection'!T12&gt;0,0,'Emissions Projection'!U12-'Emissions Projection'!T12)</f>
        <v>0</v>
      </c>
      <c r="U12" s="19">
        <f>IF('Emissions Projection'!V12-'Emissions Projection'!U12&gt;0,0,'Emissions Projection'!V12-'Emissions Projection'!U12)</f>
        <v>0</v>
      </c>
      <c r="V12" s="19">
        <f>IF('Emissions Projection'!W12-'Emissions Projection'!V12&gt;0,0,'Emissions Projection'!W12-'Emissions Projection'!V12)</f>
        <v>0</v>
      </c>
      <c r="W12" s="19">
        <f>IF('Emissions Projection'!X12-'Emissions Projection'!W12&gt;0,0,'Emissions Projection'!X12-'Emissions Projection'!W12)</f>
        <v>0</v>
      </c>
      <c r="X12" s="19">
        <f>IF('Emissions Projection'!Y12-'Emissions Projection'!X12&gt;0,0,'Emissions Projection'!Y12-'Emissions Projection'!X12)</f>
        <v>0</v>
      </c>
      <c r="Y12" s="19">
        <f>IF('Emissions Projection'!Z12-'Emissions Projection'!Y12&gt;0,0,'Emissions Projection'!Z12-'Emissions Projection'!Y12)</f>
        <v>0</v>
      </c>
      <c r="Z12" s="19">
        <f>IF('Emissions Projection'!AA12-'Emissions Projection'!Z12&gt;0,0,'Emissions Projection'!AA12-'Emissions Projection'!Z12)</f>
        <v>0</v>
      </c>
      <c r="AA12" s="19">
        <f>IF('Emissions Projection'!AB12-'Emissions Projection'!AA12&gt;0,0,'Emissions Projection'!AB12-'Emissions Projection'!AA12)</f>
        <v>0</v>
      </c>
      <c r="AB12" s="19">
        <f>IF('Emissions Projection'!AC12-'Emissions Projection'!AB12&gt;0,0,'Emissions Projection'!AC12-'Emissions Projection'!AB12)</f>
        <v>0</v>
      </c>
      <c r="AC12" s="19">
        <f>IF('Emissions Projection'!AD12-'Emissions Projection'!AC12&gt;0,0,'Emissions Projection'!AD12-'Emissions Projection'!AC12)</f>
        <v>0</v>
      </c>
      <c r="AD12" s="19">
        <f>IF('Emissions Projection'!AE12-'Emissions Projection'!AD12&gt;0,0,'Emissions Projection'!AE12-'Emissions Projection'!AD12)</f>
        <v>0</v>
      </c>
      <c r="AE12" s="19">
        <f>IF('Emissions Projection'!AF12-'Emissions Projection'!AE12&gt;0,0,'Emissions Projection'!AF12-'Emissions Projection'!AE12)</f>
        <v>0</v>
      </c>
    </row>
    <row r="13" spans="1:31" s="1" customFormat="1" x14ac:dyDescent="0.35">
      <c r="B13" s="18">
        <v>1</v>
      </c>
      <c r="C13" s="18" t="s">
        <v>11</v>
      </c>
      <c r="D13" s="19">
        <f>IF('Emissions Projection'!E13-'Emissions Projection'!D13&gt;0,0,'Emissions Projection'!E13-'Emissions Projection'!D13)</f>
        <v>0</v>
      </c>
      <c r="E13" s="19">
        <f>IF('Emissions Projection'!F13-'Emissions Projection'!E13&gt;0,0,'Emissions Projection'!F13-'Emissions Projection'!E13)</f>
        <v>0</v>
      </c>
      <c r="F13" s="19">
        <f>IF('Emissions Projection'!G13-'Emissions Projection'!F13&gt;0,0,'Emissions Projection'!G13-'Emissions Projection'!F13)</f>
        <v>0</v>
      </c>
      <c r="G13" s="19">
        <f>IF('Emissions Projection'!H13-'Emissions Projection'!G13&gt;0,0,'Emissions Projection'!H13-'Emissions Projection'!G13)</f>
        <v>0</v>
      </c>
      <c r="H13" s="19">
        <f>IF('Emissions Projection'!I13-'Emissions Projection'!H13&gt;0,0,'Emissions Projection'!I13-'Emissions Projection'!H13)</f>
        <v>0</v>
      </c>
      <c r="I13" s="19">
        <f>IF('Emissions Projection'!J13-'Emissions Projection'!I13&gt;0,0,'Emissions Projection'!J13-'Emissions Projection'!I13)</f>
        <v>0</v>
      </c>
      <c r="J13" s="19">
        <f>IF('Emissions Projection'!K13-'Emissions Projection'!J13&gt;0,0,'Emissions Projection'!K13-'Emissions Projection'!J13)</f>
        <v>0</v>
      </c>
      <c r="K13" s="19">
        <f>IF('Emissions Projection'!L13-'Emissions Projection'!K13&gt;0,0,'Emissions Projection'!L13-'Emissions Projection'!K13)</f>
        <v>0</v>
      </c>
      <c r="L13" s="19">
        <f>IF('Emissions Projection'!M13-'Emissions Projection'!L13&gt;0,0,'Emissions Projection'!M13-'Emissions Projection'!L13)</f>
        <v>0</v>
      </c>
      <c r="M13" s="19">
        <f>IF('Emissions Projection'!N13-'Emissions Projection'!M13&gt;0,0,'Emissions Projection'!N13-'Emissions Projection'!M13)</f>
        <v>0</v>
      </c>
      <c r="N13" s="19">
        <f>IF('Emissions Projection'!O13-'Emissions Projection'!N13&gt;0,0,'Emissions Projection'!O13-'Emissions Projection'!N13)</f>
        <v>0</v>
      </c>
      <c r="O13" s="19">
        <f>IF('Emissions Projection'!P13-'Emissions Projection'!O13&gt;0,0,'Emissions Projection'!P13-'Emissions Projection'!O13)</f>
        <v>0</v>
      </c>
      <c r="P13" s="19">
        <f>IF('Emissions Projection'!Q13-'Emissions Projection'!P13&gt;0,0,'Emissions Projection'!Q13-'Emissions Projection'!P13)</f>
        <v>0</v>
      </c>
      <c r="Q13" s="19">
        <f>IF('Emissions Projection'!R13-'Emissions Projection'!Q13&gt;0,0,'Emissions Projection'!R13-'Emissions Projection'!Q13)</f>
        <v>0</v>
      </c>
      <c r="R13" s="19">
        <f>IF('Emissions Projection'!S13-'Emissions Projection'!R13&gt;0,0,'Emissions Projection'!S13-'Emissions Projection'!R13)</f>
        <v>0</v>
      </c>
      <c r="S13" s="19">
        <f>IF('Emissions Projection'!T13-'Emissions Projection'!S13&gt;0,0,'Emissions Projection'!T13-'Emissions Projection'!S13)</f>
        <v>0</v>
      </c>
      <c r="T13" s="19">
        <f>IF('Emissions Projection'!U13-'Emissions Projection'!T13&gt;0,0,'Emissions Projection'!U13-'Emissions Projection'!T13)</f>
        <v>0</v>
      </c>
      <c r="U13" s="19">
        <f>IF('Emissions Projection'!V13-'Emissions Projection'!U13&gt;0,0,'Emissions Projection'!V13-'Emissions Projection'!U13)</f>
        <v>0</v>
      </c>
      <c r="V13" s="19">
        <f>IF('Emissions Projection'!W13-'Emissions Projection'!V13&gt;0,0,'Emissions Projection'!W13-'Emissions Projection'!V13)</f>
        <v>0</v>
      </c>
      <c r="W13" s="19">
        <f>IF('Emissions Projection'!X13-'Emissions Projection'!W13&gt;0,0,'Emissions Projection'!X13-'Emissions Projection'!W13)</f>
        <v>0</v>
      </c>
      <c r="X13" s="19">
        <f>IF('Emissions Projection'!Y13-'Emissions Projection'!X13&gt;0,0,'Emissions Projection'!Y13-'Emissions Projection'!X13)</f>
        <v>0</v>
      </c>
      <c r="Y13" s="19">
        <f>IF('Emissions Projection'!Z13-'Emissions Projection'!Y13&gt;0,0,'Emissions Projection'!Z13-'Emissions Projection'!Y13)</f>
        <v>0</v>
      </c>
      <c r="Z13" s="19">
        <f>IF('Emissions Projection'!AA13-'Emissions Projection'!Z13&gt;0,0,'Emissions Projection'!AA13-'Emissions Projection'!Z13)</f>
        <v>0</v>
      </c>
      <c r="AA13" s="19">
        <f>IF('Emissions Projection'!AB13-'Emissions Projection'!AA13&gt;0,0,'Emissions Projection'!AB13-'Emissions Projection'!AA13)</f>
        <v>0</v>
      </c>
      <c r="AB13" s="19">
        <f>IF('Emissions Projection'!AC13-'Emissions Projection'!AB13&gt;0,0,'Emissions Projection'!AC13-'Emissions Projection'!AB13)</f>
        <v>0</v>
      </c>
      <c r="AC13" s="19">
        <f>IF('Emissions Projection'!AD13-'Emissions Projection'!AC13&gt;0,0,'Emissions Projection'!AD13-'Emissions Projection'!AC13)</f>
        <v>0</v>
      </c>
      <c r="AD13" s="19">
        <f>IF('Emissions Projection'!AE13-'Emissions Projection'!AD13&gt;0,0,'Emissions Projection'!AE13-'Emissions Projection'!AD13)</f>
        <v>0</v>
      </c>
      <c r="AE13" s="19">
        <f>IF('Emissions Projection'!AF13-'Emissions Projection'!AE13&gt;0,0,'Emissions Projection'!AF13-'Emissions Projection'!AE13)</f>
        <v>0</v>
      </c>
    </row>
    <row r="14" spans="1:31" s="1" customFormat="1" x14ac:dyDescent="0.35">
      <c r="B14" s="18">
        <v>1</v>
      </c>
      <c r="C14" s="18" t="s">
        <v>12</v>
      </c>
      <c r="D14" s="19">
        <f>IF('Emissions Projection'!E14-'Emissions Projection'!D14&gt;0,0,'Emissions Projection'!E14-'Emissions Projection'!D14)</f>
        <v>0</v>
      </c>
      <c r="E14" s="19">
        <f>IF('Emissions Projection'!F14-'Emissions Projection'!E14&gt;0,0,'Emissions Projection'!F14-'Emissions Projection'!E14)</f>
        <v>0</v>
      </c>
      <c r="F14" s="19">
        <f>IF('Emissions Projection'!G14-'Emissions Projection'!F14&gt;0,0,'Emissions Projection'!G14-'Emissions Projection'!F14)</f>
        <v>0</v>
      </c>
      <c r="G14" s="19">
        <f>IF('Emissions Projection'!H14-'Emissions Projection'!G14&gt;0,0,'Emissions Projection'!H14-'Emissions Projection'!G14)</f>
        <v>0</v>
      </c>
      <c r="H14" s="19">
        <f>IF('Emissions Projection'!I14-'Emissions Projection'!H14&gt;0,0,'Emissions Projection'!I14-'Emissions Projection'!H14)</f>
        <v>0</v>
      </c>
      <c r="I14" s="19">
        <f>IF('Emissions Projection'!J14-'Emissions Projection'!I14&gt;0,0,'Emissions Projection'!J14-'Emissions Projection'!I14)</f>
        <v>0</v>
      </c>
      <c r="J14" s="19">
        <f>IF('Emissions Projection'!K14-'Emissions Projection'!J14&gt;0,0,'Emissions Projection'!K14-'Emissions Projection'!J14)</f>
        <v>0</v>
      </c>
      <c r="K14" s="19">
        <f>IF('Emissions Projection'!L14-'Emissions Projection'!K14&gt;0,0,'Emissions Projection'!L14-'Emissions Projection'!K14)</f>
        <v>0</v>
      </c>
      <c r="L14" s="19">
        <f>IF('Emissions Projection'!M14-'Emissions Projection'!L14&gt;0,0,'Emissions Projection'!M14-'Emissions Projection'!L14)</f>
        <v>0</v>
      </c>
      <c r="M14" s="19">
        <f>IF('Emissions Projection'!N14-'Emissions Projection'!M14&gt;0,0,'Emissions Projection'!N14-'Emissions Projection'!M14)</f>
        <v>0</v>
      </c>
      <c r="N14" s="19">
        <f>IF('Emissions Projection'!O14-'Emissions Projection'!N14&gt;0,0,'Emissions Projection'!O14-'Emissions Projection'!N14)</f>
        <v>0</v>
      </c>
      <c r="O14" s="19">
        <f>IF('Emissions Projection'!P14-'Emissions Projection'!O14&gt;0,0,'Emissions Projection'!P14-'Emissions Projection'!O14)</f>
        <v>0</v>
      </c>
      <c r="P14" s="19">
        <f>IF('Emissions Projection'!Q14-'Emissions Projection'!P14&gt;0,0,'Emissions Projection'!Q14-'Emissions Projection'!P14)</f>
        <v>0</v>
      </c>
      <c r="Q14" s="19">
        <f>IF('Emissions Projection'!R14-'Emissions Projection'!Q14&gt;0,0,'Emissions Projection'!R14-'Emissions Projection'!Q14)</f>
        <v>0</v>
      </c>
      <c r="R14" s="19">
        <f>IF('Emissions Projection'!S14-'Emissions Projection'!R14&gt;0,0,'Emissions Projection'!S14-'Emissions Projection'!R14)</f>
        <v>0</v>
      </c>
      <c r="S14" s="19">
        <f>IF('Emissions Projection'!T14-'Emissions Projection'!S14&gt;0,0,'Emissions Projection'!T14-'Emissions Projection'!S14)</f>
        <v>0</v>
      </c>
      <c r="T14" s="19">
        <f>IF('Emissions Projection'!U14-'Emissions Projection'!T14&gt;0,0,'Emissions Projection'!U14-'Emissions Projection'!T14)</f>
        <v>0</v>
      </c>
      <c r="U14" s="19">
        <f>IF('Emissions Projection'!V14-'Emissions Projection'!U14&gt;0,0,'Emissions Projection'!V14-'Emissions Projection'!U14)</f>
        <v>0</v>
      </c>
      <c r="V14" s="19">
        <f>IF('Emissions Projection'!W14-'Emissions Projection'!V14&gt;0,0,'Emissions Projection'!W14-'Emissions Projection'!V14)</f>
        <v>0</v>
      </c>
      <c r="W14" s="19">
        <f>IF('Emissions Projection'!X14-'Emissions Projection'!W14&gt;0,0,'Emissions Projection'!X14-'Emissions Projection'!W14)</f>
        <v>0</v>
      </c>
      <c r="X14" s="19">
        <f>IF('Emissions Projection'!Y14-'Emissions Projection'!X14&gt;0,0,'Emissions Projection'!Y14-'Emissions Projection'!X14)</f>
        <v>0</v>
      </c>
      <c r="Y14" s="19">
        <f>IF('Emissions Projection'!Z14-'Emissions Projection'!Y14&gt;0,0,'Emissions Projection'!Z14-'Emissions Projection'!Y14)</f>
        <v>0</v>
      </c>
      <c r="Z14" s="19">
        <f>IF('Emissions Projection'!AA14-'Emissions Projection'!Z14&gt;0,0,'Emissions Projection'!AA14-'Emissions Projection'!Z14)</f>
        <v>0</v>
      </c>
      <c r="AA14" s="19">
        <f>IF('Emissions Projection'!AB14-'Emissions Projection'!AA14&gt;0,0,'Emissions Projection'!AB14-'Emissions Projection'!AA14)</f>
        <v>0</v>
      </c>
      <c r="AB14" s="19">
        <f>IF('Emissions Projection'!AC14-'Emissions Projection'!AB14&gt;0,0,'Emissions Projection'!AC14-'Emissions Projection'!AB14)</f>
        <v>0</v>
      </c>
      <c r="AC14" s="19">
        <f>IF('Emissions Projection'!AD14-'Emissions Projection'!AC14&gt;0,0,'Emissions Projection'!AD14-'Emissions Projection'!AC14)</f>
        <v>0</v>
      </c>
      <c r="AD14" s="19">
        <f>IF('Emissions Projection'!AE14-'Emissions Projection'!AD14&gt;0,0,'Emissions Projection'!AE14-'Emissions Projection'!AD14)</f>
        <v>0</v>
      </c>
      <c r="AE14" s="19">
        <f>IF('Emissions Projection'!AF14-'Emissions Projection'!AE14&gt;0,0,'Emissions Projection'!AF14-'Emissions Projection'!AE14)</f>
        <v>0</v>
      </c>
    </row>
    <row r="15" spans="1:31" s="1" customFormat="1" x14ac:dyDescent="0.35">
      <c r="B15" s="18">
        <v>1</v>
      </c>
      <c r="C15" s="18" t="s">
        <v>13</v>
      </c>
      <c r="D15" s="19">
        <f>IF('Emissions Projection'!E15-'Emissions Projection'!D15&gt;0,0,'Emissions Projection'!E15-'Emissions Projection'!D15)</f>
        <v>0</v>
      </c>
      <c r="E15" s="19">
        <f>IF('Emissions Projection'!F15-'Emissions Projection'!E15&gt;0,0,'Emissions Projection'!F15-'Emissions Projection'!E15)</f>
        <v>0</v>
      </c>
      <c r="F15" s="19">
        <f>IF('Emissions Projection'!G15-'Emissions Projection'!F15&gt;0,0,'Emissions Projection'!G15-'Emissions Projection'!F15)</f>
        <v>0</v>
      </c>
      <c r="G15" s="19">
        <f>IF('Emissions Projection'!H15-'Emissions Projection'!G15&gt;0,0,'Emissions Projection'!H15-'Emissions Projection'!G15)</f>
        <v>0</v>
      </c>
      <c r="H15" s="19">
        <f>IF('Emissions Projection'!I15-'Emissions Projection'!H15&gt;0,0,'Emissions Projection'!I15-'Emissions Projection'!H15)</f>
        <v>0</v>
      </c>
      <c r="I15" s="19">
        <f>IF('Emissions Projection'!J15-'Emissions Projection'!I15&gt;0,0,'Emissions Projection'!J15-'Emissions Projection'!I15)</f>
        <v>0</v>
      </c>
      <c r="J15" s="19">
        <f>IF('Emissions Projection'!K15-'Emissions Projection'!J15&gt;0,0,'Emissions Projection'!K15-'Emissions Projection'!J15)</f>
        <v>0</v>
      </c>
      <c r="K15" s="19">
        <f>IF('Emissions Projection'!L15-'Emissions Projection'!K15&gt;0,0,'Emissions Projection'!L15-'Emissions Projection'!K15)</f>
        <v>0</v>
      </c>
      <c r="L15" s="19">
        <f>IF('Emissions Projection'!M15-'Emissions Projection'!L15&gt;0,0,'Emissions Projection'!M15-'Emissions Projection'!L15)</f>
        <v>0</v>
      </c>
      <c r="M15" s="19">
        <f>IF('Emissions Projection'!N15-'Emissions Projection'!M15&gt;0,0,'Emissions Projection'!N15-'Emissions Projection'!M15)</f>
        <v>0</v>
      </c>
      <c r="N15" s="19">
        <f>IF('Emissions Projection'!O15-'Emissions Projection'!N15&gt;0,0,'Emissions Projection'!O15-'Emissions Projection'!N15)</f>
        <v>0</v>
      </c>
      <c r="O15" s="19">
        <f>IF('Emissions Projection'!P15-'Emissions Projection'!O15&gt;0,0,'Emissions Projection'!P15-'Emissions Projection'!O15)</f>
        <v>0</v>
      </c>
      <c r="P15" s="19">
        <f>IF('Emissions Projection'!Q15-'Emissions Projection'!P15&gt;0,0,'Emissions Projection'!Q15-'Emissions Projection'!P15)</f>
        <v>0</v>
      </c>
      <c r="Q15" s="19">
        <f>IF('Emissions Projection'!R15-'Emissions Projection'!Q15&gt;0,0,'Emissions Projection'!R15-'Emissions Projection'!Q15)</f>
        <v>0</v>
      </c>
      <c r="R15" s="19">
        <f>IF('Emissions Projection'!S15-'Emissions Projection'!R15&gt;0,0,'Emissions Projection'!S15-'Emissions Projection'!R15)</f>
        <v>0</v>
      </c>
      <c r="S15" s="19">
        <f>IF('Emissions Projection'!T15-'Emissions Projection'!S15&gt;0,0,'Emissions Projection'!T15-'Emissions Projection'!S15)</f>
        <v>0</v>
      </c>
      <c r="T15" s="19">
        <f>IF('Emissions Projection'!U15-'Emissions Projection'!T15&gt;0,0,'Emissions Projection'!U15-'Emissions Projection'!T15)</f>
        <v>0</v>
      </c>
      <c r="U15" s="19">
        <f>IF('Emissions Projection'!V15-'Emissions Projection'!U15&gt;0,0,'Emissions Projection'!V15-'Emissions Projection'!U15)</f>
        <v>0</v>
      </c>
      <c r="V15" s="19">
        <f>IF('Emissions Projection'!W15-'Emissions Projection'!V15&gt;0,0,'Emissions Projection'!W15-'Emissions Projection'!V15)</f>
        <v>0</v>
      </c>
      <c r="W15" s="19">
        <f>IF('Emissions Projection'!X15-'Emissions Projection'!W15&gt;0,0,'Emissions Projection'!X15-'Emissions Projection'!W15)</f>
        <v>0</v>
      </c>
      <c r="X15" s="19">
        <f>IF('Emissions Projection'!Y15-'Emissions Projection'!X15&gt;0,0,'Emissions Projection'!Y15-'Emissions Projection'!X15)</f>
        <v>0</v>
      </c>
      <c r="Y15" s="19">
        <f>IF('Emissions Projection'!Z15-'Emissions Projection'!Y15&gt;0,0,'Emissions Projection'!Z15-'Emissions Projection'!Y15)</f>
        <v>0</v>
      </c>
      <c r="Z15" s="19">
        <f>IF('Emissions Projection'!AA15-'Emissions Projection'!Z15&gt;0,0,'Emissions Projection'!AA15-'Emissions Projection'!Z15)</f>
        <v>0</v>
      </c>
      <c r="AA15" s="19">
        <f>IF('Emissions Projection'!AB15-'Emissions Projection'!AA15&gt;0,0,'Emissions Projection'!AB15-'Emissions Projection'!AA15)</f>
        <v>0</v>
      </c>
      <c r="AB15" s="19">
        <f>IF('Emissions Projection'!AC15-'Emissions Projection'!AB15&gt;0,0,'Emissions Projection'!AC15-'Emissions Projection'!AB15)</f>
        <v>0</v>
      </c>
      <c r="AC15" s="19">
        <f>IF('Emissions Projection'!AD15-'Emissions Projection'!AC15&gt;0,0,'Emissions Projection'!AD15-'Emissions Projection'!AC15)</f>
        <v>0</v>
      </c>
      <c r="AD15" s="19">
        <f>IF('Emissions Projection'!AE15-'Emissions Projection'!AD15&gt;0,0,'Emissions Projection'!AE15-'Emissions Projection'!AD15)</f>
        <v>0</v>
      </c>
      <c r="AE15" s="19">
        <f>IF('Emissions Projection'!AF15-'Emissions Projection'!AE15&gt;0,0,'Emissions Projection'!AF15-'Emissions Projection'!AE15)</f>
        <v>0</v>
      </c>
    </row>
    <row r="16" spans="1:31" s="1" customFormat="1" x14ac:dyDescent="0.35">
      <c r="B16" s="18">
        <v>2</v>
      </c>
      <c r="C16" s="18" t="s">
        <v>14</v>
      </c>
      <c r="D16" s="19">
        <f>IF('Emissions Projection'!E16-'Emissions Projection'!D16&gt;0,0,'Emissions Projection'!E16-'Emissions Projection'!D16)</f>
        <v>0</v>
      </c>
      <c r="E16" s="19">
        <f>IF('Emissions Projection'!F16-'Emissions Projection'!E16&gt;0,0,'Emissions Projection'!F16-'Emissions Projection'!E16)</f>
        <v>0</v>
      </c>
      <c r="F16" s="19">
        <f>IF('Emissions Projection'!G16-'Emissions Projection'!F16&gt;0,0,'Emissions Projection'!G16-'Emissions Projection'!F16)</f>
        <v>0</v>
      </c>
      <c r="G16" s="19">
        <f>IF('Emissions Projection'!H16-'Emissions Projection'!G16&gt;0,0,'Emissions Projection'!H16-'Emissions Projection'!G16)</f>
        <v>0</v>
      </c>
      <c r="H16" s="19">
        <f>IF('Emissions Projection'!I16-'Emissions Projection'!H16&gt;0,0,'Emissions Projection'!I16-'Emissions Projection'!H16)</f>
        <v>0</v>
      </c>
      <c r="I16" s="19">
        <f>IF('Emissions Projection'!J16-'Emissions Projection'!I16&gt;0,0,'Emissions Projection'!J16-'Emissions Projection'!I16)</f>
        <v>0</v>
      </c>
      <c r="J16" s="19">
        <f>IF('Emissions Projection'!K16-'Emissions Projection'!J16&gt;0,0,'Emissions Projection'!K16-'Emissions Projection'!J16)</f>
        <v>0</v>
      </c>
      <c r="K16" s="19">
        <f>IF('Emissions Projection'!L16-'Emissions Projection'!K16&gt;0,0,'Emissions Projection'!L16-'Emissions Projection'!K16)</f>
        <v>0</v>
      </c>
      <c r="L16" s="19">
        <f>IF('Emissions Projection'!M16-'Emissions Projection'!L16&gt;0,0,'Emissions Projection'!M16-'Emissions Projection'!L16)</f>
        <v>0</v>
      </c>
      <c r="M16" s="19">
        <f>IF('Emissions Projection'!N16-'Emissions Projection'!M16&gt;0,0,'Emissions Projection'!N16-'Emissions Projection'!M16)</f>
        <v>0</v>
      </c>
      <c r="N16" s="19">
        <f>IF('Emissions Projection'!O16-'Emissions Projection'!N16&gt;0,0,'Emissions Projection'!O16-'Emissions Projection'!N16)</f>
        <v>0</v>
      </c>
      <c r="O16" s="19">
        <f>IF('Emissions Projection'!P16-'Emissions Projection'!O16&gt;0,0,'Emissions Projection'!P16-'Emissions Projection'!O16)</f>
        <v>0</v>
      </c>
      <c r="P16" s="19">
        <f>IF('Emissions Projection'!Q16-'Emissions Projection'!P16&gt;0,0,'Emissions Projection'!Q16-'Emissions Projection'!P16)</f>
        <v>0</v>
      </c>
      <c r="Q16" s="19">
        <f>IF('Emissions Projection'!R16-'Emissions Projection'!Q16&gt;0,0,'Emissions Projection'!R16-'Emissions Projection'!Q16)</f>
        <v>0</v>
      </c>
      <c r="R16" s="19">
        <f>IF('Emissions Projection'!S16-'Emissions Projection'!R16&gt;0,0,'Emissions Projection'!S16-'Emissions Projection'!R16)</f>
        <v>0</v>
      </c>
      <c r="S16" s="19">
        <f>IF('Emissions Projection'!T16-'Emissions Projection'!S16&gt;0,0,'Emissions Projection'!T16-'Emissions Projection'!S16)</f>
        <v>0</v>
      </c>
      <c r="T16" s="19">
        <f>IF('Emissions Projection'!U16-'Emissions Projection'!T16&gt;0,0,'Emissions Projection'!U16-'Emissions Projection'!T16)</f>
        <v>0</v>
      </c>
      <c r="U16" s="19">
        <f>IF('Emissions Projection'!V16-'Emissions Projection'!U16&gt;0,0,'Emissions Projection'!V16-'Emissions Projection'!U16)</f>
        <v>0</v>
      </c>
      <c r="V16" s="19">
        <f>IF('Emissions Projection'!W16-'Emissions Projection'!V16&gt;0,0,'Emissions Projection'!W16-'Emissions Projection'!V16)</f>
        <v>0</v>
      </c>
      <c r="W16" s="19">
        <f>IF('Emissions Projection'!X16-'Emissions Projection'!W16&gt;0,0,'Emissions Projection'!X16-'Emissions Projection'!W16)</f>
        <v>0</v>
      </c>
      <c r="X16" s="19">
        <f>IF('Emissions Projection'!Y16-'Emissions Projection'!X16&gt;0,0,'Emissions Projection'!Y16-'Emissions Projection'!X16)</f>
        <v>0</v>
      </c>
      <c r="Y16" s="19">
        <f>IF('Emissions Projection'!Z16-'Emissions Projection'!Y16&gt;0,0,'Emissions Projection'!Z16-'Emissions Projection'!Y16)</f>
        <v>0</v>
      </c>
      <c r="Z16" s="19">
        <f>IF('Emissions Projection'!AA16-'Emissions Projection'!Z16&gt;0,0,'Emissions Projection'!AA16-'Emissions Projection'!Z16)</f>
        <v>0</v>
      </c>
      <c r="AA16" s="19">
        <f>IF('Emissions Projection'!AB16-'Emissions Projection'!AA16&gt;0,0,'Emissions Projection'!AB16-'Emissions Projection'!AA16)</f>
        <v>0</v>
      </c>
      <c r="AB16" s="19">
        <f>IF('Emissions Projection'!AC16-'Emissions Projection'!AB16&gt;0,0,'Emissions Projection'!AC16-'Emissions Projection'!AB16)</f>
        <v>0</v>
      </c>
      <c r="AC16" s="19">
        <f>IF('Emissions Projection'!AD16-'Emissions Projection'!AC16&gt;0,0,'Emissions Projection'!AD16-'Emissions Projection'!AC16)</f>
        <v>0</v>
      </c>
      <c r="AD16" s="19">
        <f>IF('Emissions Projection'!AE16-'Emissions Projection'!AD16&gt;0,0,'Emissions Projection'!AE16-'Emissions Projection'!AD16)</f>
        <v>0</v>
      </c>
      <c r="AE16" s="19">
        <f>IF('Emissions Projection'!AF16-'Emissions Projection'!AE16&gt;0,0,'Emissions Projection'!AF16-'Emissions Projection'!AE16)</f>
        <v>0</v>
      </c>
    </row>
    <row r="17" spans="2:31" s="1" customFormat="1" x14ac:dyDescent="0.35">
      <c r="B17" s="18">
        <v>2</v>
      </c>
      <c r="C17" s="18" t="s">
        <v>15</v>
      </c>
      <c r="D17" s="19">
        <f>IF('Emissions Projection'!E17-'Emissions Projection'!D17&gt;0,0,'Emissions Projection'!E17-'Emissions Projection'!D17)</f>
        <v>0</v>
      </c>
      <c r="E17" s="19">
        <f>IF('Emissions Projection'!F17-'Emissions Projection'!E17&gt;0,0,'Emissions Projection'!F17-'Emissions Projection'!E17)</f>
        <v>0</v>
      </c>
      <c r="F17" s="19">
        <f>IF('Emissions Projection'!G17-'Emissions Projection'!F17&gt;0,0,'Emissions Projection'!G17-'Emissions Projection'!F17)</f>
        <v>0</v>
      </c>
      <c r="G17" s="19">
        <f>IF('Emissions Projection'!H17-'Emissions Projection'!G17&gt;0,0,'Emissions Projection'!H17-'Emissions Projection'!G17)</f>
        <v>0</v>
      </c>
      <c r="H17" s="19">
        <f>IF('Emissions Projection'!I17-'Emissions Projection'!H17&gt;0,0,'Emissions Projection'!I17-'Emissions Projection'!H17)</f>
        <v>0</v>
      </c>
      <c r="I17" s="19">
        <f>IF('Emissions Projection'!J17-'Emissions Projection'!I17&gt;0,0,'Emissions Projection'!J17-'Emissions Projection'!I17)</f>
        <v>0</v>
      </c>
      <c r="J17" s="19">
        <f>IF('Emissions Projection'!K17-'Emissions Projection'!J17&gt;0,0,'Emissions Projection'!K17-'Emissions Projection'!J17)</f>
        <v>0</v>
      </c>
      <c r="K17" s="19">
        <f>IF('Emissions Projection'!L17-'Emissions Projection'!K17&gt;0,0,'Emissions Projection'!L17-'Emissions Projection'!K17)</f>
        <v>0</v>
      </c>
      <c r="L17" s="19">
        <f>IF('Emissions Projection'!M17-'Emissions Projection'!L17&gt;0,0,'Emissions Projection'!M17-'Emissions Projection'!L17)</f>
        <v>0</v>
      </c>
      <c r="M17" s="19">
        <f>IF('Emissions Projection'!N17-'Emissions Projection'!M17&gt;0,0,'Emissions Projection'!N17-'Emissions Projection'!M17)</f>
        <v>0</v>
      </c>
      <c r="N17" s="19">
        <f>IF('Emissions Projection'!O17-'Emissions Projection'!N17&gt;0,0,'Emissions Projection'!O17-'Emissions Projection'!N17)</f>
        <v>0</v>
      </c>
      <c r="O17" s="19">
        <f>IF('Emissions Projection'!P17-'Emissions Projection'!O17&gt;0,0,'Emissions Projection'!P17-'Emissions Projection'!O17)</f>
        <v>0</v>
      </c>
      <c r="P17" s="19">
        <f>IF('Emissions Projection'!Q17-'Emissions Projection'!P17&gt;0,0,'Emissions Projection'!Q17-'Emissions Projection'!P17)</f>
        <v>0</v>
      </c>
      <c r="Q17" s="19">
        <f>IF('Emissions Projection'!R17-'Emissions Projection'!Q17&gt;0,0,'Emissions Projection'!R17-'Emissions Projection'!Q17)</f>
        <v>0</v>
      </c>
      <c r="R17" s="19">
        <f>IF('Emissions Projection'!S17-'Emissions Projection'!R17&gt;0,0,'Emissions Projection'!S17-'Emissions Projection'!R17)</f>
        <v>0</v>
      </c>
      <c r="S17" s="19">
        <f>IF('Emissions Projection'!T17-'Emissions Projection'!S17&gt;0,0,'Emissions Projection'!T17-'Emissions Projection'!S17)</f>
        <v>0</v>
      </c>
      <c r="T17" s="19">
        <f>IF('Emissions Projection'!U17-'Emissions Projection'!T17&gt;0,0,'Emissions Projection'!U17-'Emissions Projection'!T17)</f>
        <v>0</v>
      </c>
      <c r="U17" s="19">
        <f>IF('Emissions Projection'!V17-'Emissions Projection'!U17&gt;0,0,'Emissions Projection'!V17-'Emissions Projection'!U17)</f>
        <v>0</v>
      </c>
      <c r="V17" s="19">
        <f>IF('Emissions Projection'!W17-'Emissions Projection'!V17&gt;0,0,'Emissions Projection'!W17-'Emissions Projection'!V17)</f>
        <v>0</v>
      </c>
      <c r="W17" s="19">
        <f>IF('Emissions Projection'!X17-'Emissions Projection'!W17&gt;0,0,'Emissions Projection'!X17-'Emissions Projection'!W17)</f>
        <v>0</v>
      </c>
      <c r="X17" s="19">
        <f>IF('Emissions Projection'!Y17-'Emissions Projection'!X17&gt;0,0,'Emissions Projection'!Y17-'Emissions Projection'!X17)</f>
        <v>0</v>
      </c>
      <c r="Y17" s="19">
        <f>IF('Emissions Projection'!Z17-'Emissions Projection'!Y17&gt;0,0,'Emissions Projection'!Z17-'Emissions Projection'!Y17)</f>
        <v>0</v>
      </c>
      <c r="Z17" s="19">
        <f>IF('Emissions Projection'!AA17-'Emissions Projection'!Z17&gt;0,0,'Emissions Projection'!AA17-'Emissions Projection'!Z17)</f>
        <v>0</v>
      </c>
      <c r="AA17" s="19">
        <f>IF('Emissions Projection'!AB17-'Emissions Projection'!AA17&gt;0,0,'Emissions Projection'!AB17-'Emissions Projection'!AA17)</f>
        <v>0</v>
      </c>
      <c r="AB17" s="19">
        <f>IF('Emissions Projection'!AC17-'Emissions Projection'!AB17&gt;0,0,'Emissions Projection'!AC17-'Emissions Projection'!AB17)</f>
        <v>0</v>
      </c>
      <c r="AC17" s="19">
        <f>IF('Emissions Projection'!AD17-'Emissions Projection'!AC17&gt;0,0,'Emissions Projection'!AD17-'Emissions Projection'!AC17)</f>
        <v>0</v>
      </c>
      <c r="AD17" s="19">
        <f>IF('Emissions Projection'!AE17-'Emissions Projection'!AD17&gt;0,0,'Emissions Projection'!AE17-'Emissions Projection'!AD17)</f>
        <v>0</v>
      </c>
      <c r="AE17" s="19">
        <f>IF('Emissions Projection'!AF17-'Emissions Projection'!AE17&gt;0,0,'Emissions Projection'!AF17-'Emissions Projection'!AE17)</f>
        <v>0</v>
      </c>
    </row>
    <row r="18" spans="2:31" s="1" customFormat="1" x14ac:dyDescent="0.35">
      <c r="B18" s="18">
        <v>2</v>
      </c>
      <c r="C18" s="18" t="s">
        <v>16</v>
      </c>
      <c r="D18" s="19">
        <f>IF('Emissions Projection'!E18-'Emissions Projection'!D18&gt;0,0,'Emissions Projection'!E18-'Emissions Projection'!D18)</f>
        <v>0</v>
      </c>
      <c r="E18" s="19">
        <f>IF('Emissions Projection'!F18-'Emissions Projection'!E18&gt;0,0,'Emissions Projection'!F18-'Emissions Projection'!E18)</f>
        <v>0</v>
      </c>
      <c r="F18" s="19">
        <f>IF('Emissions Projection'!G18-'Emissions Projection'!F18&gt;0,0,'Emissions Projection'!G18-'Emissions Projection'!F18)</f>
        <v>0</v>
      </c>
      <c r="G18" s="19">
        <f>IF('Emissions Projection'!H18-'Emissions Projection'!G18&gt;0,0,'Emissions Projection'!H18-'Emissions Projection'!G18)</f>
        <v>0</v>
      </c>
      <c r="H18" s="19">
        <f>IF('Emissions Projection'!I18-'Emissions Projection'!H18&gt;0,0,'Emissions Projection'!I18-'Emissions Projection'!H18)</f>
        <v>0</v>
      </c>
      <c r="I18" s="19">
        <f>IF('Emissions Projection'!J18-'Emissions Projection'!I18&gt;0,0,'Emissions Projection'!J18-'Emissions Projection'!I18)</f>
        <v>0</v>
      </c>
      <c r="J18" s="19">
        <f>IF('Emissions Projection'!K18-'Emissions Projection'!J18&gt;0,0,'Emissions Projection'!K18-'Emissions Projection'!J18)</f>
        <v>0</v>
      </c>
      <c r="K18" s="19">
        <f>IF('Emissions Projection'!L18-'Emissions Projection'!K18&gt;0,0,'Emissions Projection'!L18-'Emissions Projection'!K18)</f>
        <v>0</v>
      </c>
      <c r="L18" s="19">
        <f>IF('Emissions Projection'!M18-'Emissions Projection'!L18&gt;0,0,'Emissions Projection'!M18-'Emissions Projection'!L18)</f>
        <v>0</v>
      </c>
      <c r="M18" s="19">
        <f>IF('Emissions Projection'!N18-'Emissions Projection'!M18&gt;0,0,'Emissions Projection'!N18-'Emissions Projection'!M18)</f>
        <v>0</v>
      </c>
      <c r="N18" s="19">
        <f>IF('Emissions Projection'!O18-'Emissions Projection'!N18&gt;0,0,'Emissions Projection'!O18-'Emissions Projection'!N18)</f>
        <v>0</v>
      </c>
      <c r="O18" s="19">
        <f>IF('Emissions Projection'!P18-'Emissions Projection'!O18&gt;0,0,'Emissions Projection'!P18-'Emissions Projection'!O18)</f>
        <v>0</v>
      </c>
      <c r="P18" s="19">
        <f>IF('Emissions Projection'!Q18-'Emissions Projection'!P18&gt;0,0,'Emissions Projection'!Q18-'Emissions Projection'!P18)</f>
        <v>0</v>
      </c>
      <c r="Q18" s="19">
        <f>IF('Emissions Projection'!R18-'Emissions Projection'!Q18&gt;0,0,'Emissions Projection'!R18-'Emissions Projection'!Q18)</f>
        <v>0</v>
      </c>
      <c r="R18" s="19">
        <f>IF('Emissions Projection'!S18-'Emissions Projection'!R18&gt;0,0,'Emissions Projection'!S18-'Emissions Projection'!R18)</f>
        <v>0</v>
      </c>
      <c r="S18" s="19">
        <f>IF('Emissions Projection'!T18-'Emissions Projection'!S18&gt;0,0,'Emissions Projection'!T18-'Emissions Projection'!S18)</f>
        <v>0</v>
      </c>
      <c r="T18" s="19">
        <f>IF('Emissions Projection'!U18-'Emissions Projection'!T18&gt;0,0,'Emissions Projection'!U18-'Emissions Projection'!T18)</f>
        <v>0</v>
      </c>
      <c r="U18" s="19">
        <f>IF('Emissions Projection'!V18-'Emissions Projection'!U18&gt;0,0,'Emissions Projection'!V18-'Emissions Projection'!U18)</f>
        <v>0</v>
      </c>
      <c r="V18" s="19">
        <f>IF('Emissions Projection'!W18-'Emissions Projection'!V18&gt;0,0,'Emissions Projection'!W18-'Emissions Projection'!V18)</f>
        <v>0</v>
      </c>
      <c r="W18" s="19">
        <f>IF('Emissions Projection'!X18-'Emissions Projection'!W18&gt;0,0,'Emissions Projection'!X18-'Emissions Projection'!W18)</f>
        <v>0</v>
      </c>
      <c r="X18" s="19">
        <f>IF('Emissions Projection'!Y18-'Emissions Projection'!X18&gt;0,0,'Emissions Projection'!Y18-'Emissions Projection'!X18)</f>
        <v>0</v>
      </c>
      <c r="Y18" s="19">
        <f>IF('Emissions Projection'!Z18-'Emissions Projection'!Y18&gt;0,0,'Emissions Projection'!Z18-'Emissions Projection'!Y18)</f>
        <v>0</v>
      </c>
      <c r="Z18" s="19">
        <f>IF('Emissions Projection'!AA18-'Emissions Projection'!Z18&gt;0,0,'Emissions Projection'!AA18-'Emissions Projection'!Z18)</f>
        <v>0</v>
      </c>
      <c r="AA18" s="19">
        <f>IF('Emissions Projection'!AB18-'Emissions Projection'!AA18&gt;0,0,'Emissions Projection'!AB18-'Emissions Projection'!AA18)</f>
        <v>0</v>
      </c>
      <c r="AB18" s="19">
        <f>IF('Emissions Projection'!AC18-'Emissions Projection'!AB18&gt;0,0,'Emissions Projection'!AC18-'Emissions Projection'!AB18)</f>
        <v>0</v>
      </c>
      <c r="AC18" s="19">
        <f>IF('Emissions Projection'!AD18-'Emissions Projection'!AC18&gt;0,0,'Emissions Projection'!AD18-'Emissions Projection'!AC18)</f>
        <v>0</v>
      </c>
      <c r="AD18" s="19">
        <f>IF('Emissions Projection'!AE18-'Emissions Projection'!AD18&gt;0,0,'Emissions Projection'!AE18-'Emissions Projection'!AD18)</f>
        <v>0</v>
      </c>
      <c r="AE18" s="19">
        <f>IF('Emissions Projection'!AF18-'Emissions Projection'!AE18&gt;0,0,'Emissions Projection'!AF18-'Emissions Projection'!AE18)</f>
        <v>0</v>
      </c>
    </row>
    <row r="19" spans="2:31" s="1" customFormat="1" x14ac:dyDescent="0.35">
      <c r="B19" s="18">
        <v>3</v>
      </c>
      <c r="C19" s="18" t="s">
        <v>6</v>
      </c>
      <c r="D19" s="19">
        <f>IF('Emissions Projection'!E19-'Emissions Projection'!D19&gt;0,0,'Emissions Projection'!E19-'Emissions Projection'!D19)</f>
        <v>0</v>
      </c>
      <c r="E19" s="19">
        <f>IF('Emissions Projection'!F19-'Emissions Projection'!E19&gt;0,0,'Emissions Projection'!F19-'Emissions Projection'!E19)</f>
        <v>0</v>
      </c>
      <c r="F19" s="19">
        <f>IF('Emissions Projection'!G19-'Emissions Projection'!F19&gt;0,0,'Emissions Projection'!G19-'Emissions Projection'!F19)</f>
        <v>0</v>
      </c>
      <c r="G19" s="19">
        <f>IF('Emissions Projection'!H19-'Emissions Projection'!G19&gt;0,0,'Emissions Projection'!H19-'Emissions Projection'!G19)</f>
        <v>0</v>
      </c>
      <c r="H19" s="19">
        <f>IF('Emissions Projection'!I19-'Emissions Projection'!H19&gt;0,0,'Emissions Projection'!I19-'Emissions Projection'!H19)</f>
        <v>0</v>
      </c>
      <c r="I19" s="19">
        <f>IF('Emissions Projection'!J19-'Emissions Projection'!I19&gt;0,0,'Emissions Projection'!J19-'Emissions Projection'!I19)</f>
        <v>0</v>
      </c>
      <c r="J19" s="19">
        <f>IF('Emissions Projection'!K19-'Emissions Projection'!J19&gt;0,0,'Emissions Projection'!K19-'Emissions Projection'!J19)</f>
        <v>0</v>
      </c>
      <c r="K19" s="19">
        <f>IF('Emissions Projection'!L19-'Emissions Projection'!K19&gt;0,0,'Emissions Projection'!L19-'Emissions Projection'!K19)</f>
        <v>0</v>
      </c>
      <c r="L19" s="19">
        <f>IF('Emissions Projection'!M19-'Emissions Projection'!L19&gt;0,0,'Emissions Projection'!M19-'Emissions Projection'!L19)</f>
        <v>0</v>
      </c>
      <c r="M19" s="19">
        <f>IF('Emissions Projection'!N19-'Emissions Projection'!M19&gt;0,0,'Emissions Projection'!N19-'Emissions Projection'!M19)</f>
        <v>0</v>
      </c>
      <c r="N19" s="19">
        <f>IF('Emissions Projection'!O19-'Emissions Projection'!N19&gt;0,0,'Emissions Projection'!O19-'Emissions Projection'!N19)</f>
        <v>0</v>
      </c>
      <c r="O19" s="19">
        <f>IF('Emissions Projection'!P19-'Emissions Projection'!O19&gt;0,0,'Emissions Projection'!P19-'Emissions Projection'!O19)</f>
        <v>0</v>
      </c>
      <c r="P19" s="19">
        <f>IF('Emissions Projection'!Q19-'Emissions Projection'!P19&gt;0,0,'Emissions Projection'!Q19-'Emissions Projection'!P19)</f>
        <v>0</v>
      </c>
      <c r="Q19" s="19">
        <f>IF('Emissions Projection'!R19-'Emissions Projection'!Q19&gt;0,0,'Emissions Projection'!R19-'Emissions Projection'!Q19)</f>
        <v>0</v>
      </c>
      <c r="R19" s="19">
        <f>IF('Emissions Projection'!S19-'Emissions Projection'!R19&gt;0,0,'Emissions Projection'!S19-'Emissions Projection'!R19)</f>
        <v>0</v>
      </c>
      <c r="S19" s="19">
        <f>IF('Emissions Projection'!T19-'Emissions Projection'!S19&gt;0,0,'Emissions Projection'!T19-'Emissions Projection'!S19)</f>
        <v>0</v>
      </c>
      <c r="T19" s="19">
        <f>IF('Emissions Projection'!U19-'Emissions Projection'!T19&gt;0,0,'Emissions Projection'!U19-'Emissions Projection'!T19)</f>
        <v>0</v>
      </c>
      <c r="U19" s="19">
        <f>IF('Emissions Projection'!V19-'Emissions Projection'!U19&gt;0,0,'Emissions Projection'!V19-'Emissions Projection'!U19)</f>
        <v>0</v>
      </c>
      <c r="V19" s="19">
        <f>IF('Emissions Projection'!W19-'Emissions Projection'!V19&gt;0,0,'Emissions Projection'!W19-'Emissions Projection'!V19)</f>
        <v>0</v>
      </c>
      <c r="W19" s="19">
        <f>IF('Emissions Projection'!X19-'Emissions Projection'!W19&gt;0,0,'Emissions Projection'!X19-'Emissions Projection'!W19)</f>
        <v>0</v>
      </c>
      <c r="X19" s="19">
        <f>IF('Emissions Projection'!Y19-'Emissions Projection'!X19&gt;0,0,'Emissions Projection'!Y19-'Emissions Projection'!X19)</f>
        <v>0</v>
      </c>
      <c r="Y19" s="19">
        <f>IF('Emissions Projection'!Z19-'Emissions Projection'!Y19&gt;0,0,'Emissions Projection'!Z19-'Emissions Projection'!Y19)</f>
        <v>0</v>
      </c>
      <c r="Z19" s="19">
        <f>IF('Emissions Projection'!AA19-'Emissions Projection'!Z19&gt;0,0,'Emissions Projection'!AA19-'Emissions Projection'!Z19)</f>
        <v>0</v>
      </c>
      <c r="AA19" s="19">
        <f>IF('Emissions Projection'!AB19-'Emissions Projection'!AA19&gt;0,0,'Emissions Projection'!AB19-'Emissions Projection'!AA19)</f>
        <v>0</v>
      </c>
      <c r="AB19" s="19">
        <f>IF('Emissions Projection'!AC19-'Emissions Projection'!AB19&gt;0,0,'Emissions Projection'!AC19-'Emissions Projection'!AB19)</f>
        <v>0</v>
      </c>
      <c r="AC19" s="19">
        <f>IF('Emissions Projection'!AD19-'Emissions Projection'!AC19&gt;0,0,'Emissions Projection'!AD19-'Emissions Projection'!AC19)</f>
        <v>0</v>
      </c>
      <c r="AD19" s="19">
        <f>IF('Emissions Projection'!AE19-'Emissions Projection'!AD19&gt;0,0,'Emissions Projection'!AE19-'Emissions Projection'!AD19)</f>
        <v>0</v>
      </c>
      <c r="AE19" s="19">
        <f>IF('Emissions Projection'!AF19-'Emissions Projection'!AE19&gt;0,0,'Emissions Projection'!AF19-'Emissions Projection'!AE19)</f>
        <v>0</v>
      </c>
    </row>
    <row r="20" spans="2:31" s="1" customFormat="1" x14ac:dyDescent="0.35">
      <c r="B20" s="18">
        <v>3</v>
      </c>
      <c r="C20" s="18" t="s">
        <v>8</v>
      </c>
      <c r="D20" s="19">
        <f>IF('Emissions Projection'!E20-'Emissions Projection'!D20&gt;0,0,'Emissions Projection'!E20-'Emissions Projection'!D20)</f>
        <v>0</v>
      </c>
      <c r="E20" s="19">
        <f>IF('Emissions Projection'!F20-'Emissions Projection'!E20&gt;0,0,'Emissions Projection'!F20-'Emissions Projection'!E20)</f>
        <v>0</v>
      </c>
      <c r="F20" s="19">
        <f>IF('Emissions Projection'!G20-'Emissions Projection'!F20&gt;0,0,'Emissions Projection'!G20-'Emissions Projection'!F20)</f>
        <v>0</v>
      </c>
      <c r="G20" s="19">
        <f>IF('Emissions Projection'!H20-'Emissions Projection'!G20&gt;0,0,'Emissions Projection'!H20-'Emissions Projection'!G20)</f>
        <v>0</v>
      </c>
      <c r="H20" s="19">
        <f>IF('Emissions Projection'!I20-'Emissions Projection'!H20&gt;0,0,'Emissions Projection'!I20-'Emissions Projection'!H20)</f>
        <v>0</v>
      </c>
      <c r="I20" s="19">
        <f>IF('Emissions Projection'!J20-'Emissions Projection'!I20&gt;0,0,'Emissions Projection'!J20-'Emissions Projection'!I20)</f>
        <v>0</v>
      </c>
      <c r="J20" s="19">
        <f>IF('Emissions Projection'!K20-'Emissions Projection'!J20&gt;0,0,'Emissions Projection'!K20-'Emissions Projection'!J20)</f>
        <v>0</v>
      </c>
      <c r="K20" s="19">
        <f>IF('Emissions Projection'!L20-'Emissions Projection'!K20&gt;0,0,'Emissions Projection'!L20-'Emissions Projection'!K20)</f>
        <v>0</v>
      </c>
      <c r="L20" s="19">
        <f>IF('Emissions Projection'!M20-'Emissions Projection'!L20&gt;0,0,'Emissions Projection'!M20-'Emissions Projection'!L20)</f>
        <v>0</v>
      </c>
      <c r="M20" s="19">
        <f>IF('Emissions Projection'!N20-'Emissions Projection'!M20&gt;0,0,'Emissions Projection'!N20-'Emissions Projection'!M20)</f>
        <v>0</v>
      </c>
      <c r="N20" s="19">
        <f>IF('Emissions Projection'!O20-'Emissions Projection'!N20&gt;0,0,'Emissions Projection'!O20-'Emissions Projection'!N20)</f>
        <v>0</v>
      </c>
      <c r="O20" s="19">
        <f>IF('Emissions Projection'!P20-'Emissions Projection'!O20&gt;0,0,'Emissions Projection'!P20-'Emissions Projection'!O20)</f>
        <v>0</v>
      </c>
      <c r="P20" s="19">
        <f>IF('Emissions Projection'!Q20-'Emissions Projection'!P20&gt;0,0,'Emissions Projection'!Q20-'Emissions Projection'!P20)</f>
        <v>0</v>
      </c>
      <c r="Q20" s="19">
        <f>IF('Emissions Projection'!R20-'Emissions Projection'!Q20&gt;0,0,'Emissions Projection'!R20-'Emissions Projection'!Q20)</f>
        <v>0</v>
      </c>
      <c r="R20" s="19">
        <f>IF('Emissions Projection'!S20-'Emissions Projection'!R20&gt;0,0,'Emissions Projection'!S20-'Emissions Projection'!R20)</f>
        <v>0</v>
      </c>
      <c r="S20" s="19">
        <f>IF('Emissions Projection'!T20-'Emissions Projection'!S20&gt;0,0,'Emissions Projection'!T20-'Emissions Projection'!S20)</f>
        <v>0</v>
      </c>
      <c r="T20" s="19">
        <f>IF('Emissions Projection'!U20-'Emissions Projection'!T20&gt;0,0,'Emissions Projection'!U20-'Emissions Projection'!T20)</f>
        <v>0</v>
      </c>
      <c r="U20" s="19">
        <f>IF('Emissions Projection'!V20-'Emissions Projection'!U20&gt;0,0,'Emissions Projection'!V20-'Emissions Projection'!U20)</f>
        <v>0</v>
      </c>
      <c r="V20" s="19">
        <f>IF('Emissions Projection'!W20-'Emissions Projection'!V20&gt;0,0,'Emissions Projection'!W20-'Emissions Projection'!V20)</f>
        <v>0</v>
      </c>
      <c r="W20" s="19">
        <f>IF('Emissions Projection'!X20-'Emissions Projection'!W20&gt;0,0,'Emissions Projection'!X20-'Emissions Projection'!W20)</f>
        <v>0</v>
      </c>
      <c r="X20" s="19">
        <f>IF('Emissions Projection'!Y20-'Emissions Projection'!X20&gt;0,0,'Emissions Projection'!Y20-'Emissions Projection'!X20)</f>
        <v>0</v>
      </c>
      <c r="Y20" s="19">
        <f>IF('Emissions Projection'!Z20-'Emissions Projection'!Y20&gt;0,0,'Emissions Projection'!Z20-'Emissions Projection'!Y20)</f>
        <v>0</v>
      </c>
      <c r="Z20" s="19">
        <f>IF('Emissions Projection'!AA20-'Emissions Projection'!Z20&gt;0,0,'Emissions Projection'!AA20-'Emissions Projection'!Z20)</f>
        <v>0</v>
      </c>
      <c r="AA20" s="19">
        <f>IF('Emissions Projection'!AB20-'Emissions Projection'!AA20&gt;0,0,'Emissions Projection'!AB20-'Emissions Projection'!AA20)</f>
        <v>0</v>
      </c>
      <c r="AB20" s="19">
        <f>IF('Emissions Projection'!AC20-'Emissions Projection'!AB20&gt;0,0,'Emissions Projection'!AC20-'Emissions Projection'!AB20)</f>
        <v>0</v>
      </c>
      <c r="AC20" s="19">
        <f>IF('Emissions Projection'!AD20-'Emissions Projection'!AC20&gt;0,0,'Emissions Projection'!AD20-'Emissions Projection'!AC20)</f>
        <v>0</v>
      </c>
      <c r="AD20" s="19">
        <f>IF('Emissions Projection'!AE20-'Emissions Projection'!AD20&gt;0,0,'Emissions Projection'!AE20-'Emissions Projection'!AD20)</f>
        <v>0</v>
      </c>
      <c r="AE20" s="19">
        <f>IF('Emissions Projection'!AF20-'Emissions Projection'!AE20&gt;0,0,'Emissions Projection'!AF20-'Emissions Projection'!AE20)</f>
        <v>0</v>
      </c>
    </row>
    <row r="21" spans="2:31" s="1" customFormat="1" x14ac:dyDescent="0.35">
      <c r="B21" s="18">
        <v>3</v>
      </c>
      <c r="C21" s="18" t="s">
        <v>17</v>
      </c>
      <c r="D21" s="19">
        <f>IF('Emissions Projection'!E21-'Emissions Projection'!D21&gt;0,0,'Emissions Projection'!E21-'Emissions Projection'!D21)</f>
        <v>0</v>
      </c>
      <c r="E21" s="19">
        <f>IF('Emissions Projection'!F21-'Emissions Projection'!E21&gt;0,0,'Emissions Projection'!F21-'Emissions Projection'!E21)</f>
        <v>0</v>
      </c>
      <c r="F21" s="19">
        <f>IF('Emissions Projection'!G21-'Emissions Projection'!F21&gt;0,0,'Emissions Projection'!G21-'Emissions Projection'!F21)</f>
        <v>0</v>
      </c>
      <c r="G21" s="19">
        <f>IF('Emissions Projection'!H21-'Emissions Projection'!G21&gt;0,0,'Emissions Projection'!H21-'Emissions Projection'!G21)</f>
        <v>0</v>
      </c>
      <c r="H21" s="19">
        <f>IF('Emissions Projection'!I21-'Emissions Projection'!H21&gt;0,0,'Emissions Projection'!I21-'Emissions Projection'!H21)</f>
        <v>0</v>
      </c>
      <c r="I21" s="19">
        <f>IF('Emissions Projection'!J21-'Emissions Projection'!I21&gt;0,0,'Emissions Projection'!J21-'Emissions Projection'!I21)</f>
        <v>0</v>
      </c>
      <c r="J21" s="19">
        <f>IF('Emissions Projection'!K21-'Emissions Projection'!J21&gt;0,0,'Emissions Projection'!K21-'Emissions Projection'!J21)</f>
        <v>0</v>
      </c>
      <c r="K21" s="19">
        <f>IF('Emissions Projection'!L21-'Emissions Projection'!K21&gt;0,0,'Emissions Projection'!L21-'Emissions Projection'!K21)</f>
        <v>0</v>
      </c>
      <c r="L21" s="19">
        <f>IF('Emissions Projection'!M21-'Emissions Projection'!L21&gt;0,0,'Emissions Projection'!M21-'Emissions Projection'!L21)</f>
        <v>0</v>
      </c>
      <c r="M21" s="19">
        <f>IF('Emissions Projection'!N21-'Emissions Projection'!M21&gt;0,0,'Emissions Projection'!N21-'Emissions Projection'!M21)</f>
        <v>0</v>
      </c>
      <c r="N21" s="19">
        <f>IF('Emissions Projection'!O21-'Emissions Projection'!N21&gt;0,0,'Emissions Projection'!O21-'Emissions Projection'!N21)</f>
        <v>0</v>
      </c>
      <c r="O21" s="19">
        <f>IF('Emissions Projection'!P21-'Emissions Projection'!O21&gt;0,0,'Emissions Projection'!P21-'Emissions Projection'!O21)</f>
        <v>0</v>
      </c>
      <c r="P21" s="19">
        <f>IF('Emissions Projection'!Q21-'Emissions Projection'!P21&gt;0,0,'Emissions Projection'!Q21-'Emissions Projection'!P21)</f>
        <v>0</v>
      </c>
      <c r="Q21" s="19">
        <f>IF('Emissions Projection'!R21-'Emissions Projection'!Q21&gt;0,0,'Emissions Projection'!R21-'Emissions Projection'!Q21)</f>
        <v>0</v>
      </c>
      <c r="R21" s="19">
        <f>IF('Emissions Projection'!S21-'Emissions Projection'!R21&gt;0,0,'Emissions Projection'!S21-'Emissions Projection'!R21)</f>
        <v>0</v>
      </c>
      <c r="S21" s="19">
        <f>IF('Emissions Projection'!T21-'Emissions Projection'!S21&gt;0,0,'Emissions Projection'!T21-'Emissions Projection'!S21)</f>
        <v>0</v>
      </c>
      <c r="T21" s="19">
        <f>IF('Emissions Projection'!U21-'Emissions Projection'!T21&gt;0,0,'Emissions Projection'!U21-'Emissions Projection'!T21)</f>
        <v>0</v>
      </c>
      <c r="U21" s="19">
        <f>IF('Emissions Projection'!V21-'Emissions Projection'!U21&gt;0,0,'Emissions Projection'!V21-'Emissions Projection'!U21)</f>
        <v>0</v>
      </c>
      <c r="V21" s="19">
        <f>IF('Emissions Projection'!W21-'Emissions Projection'!V21&gt;0,0,'Emissions Projection'!W21-'Emissions Projection'!V21)</f>
        <v>0</v>
      </c>
      <c r="W21" s="19">
        <f>IF('Emissions Projection'!X21-'Emissions Projection'!W21&gt;0,0,'Emissions Projection'!X21-'Emissions Projection'!W21)</f>
        <v>0</v>
      </c>
      <c r="X21" s="19">
        <f>IF('Emissions Projection'!Y21-'Emissions Projection'!X21&gt;0,0,'Emissions Projection'!Y21-'Emissions Projection'!X21)</f>
        <v>0</v>
      </c>
      <c r="Y21" s="19">
        <f>IF('Emissions Projection'!Z21-'Emissions Projection'!Y21&gt;0,0,'Emissions Projection'!Z21-'Emissions Projection'!Y21)</f>
        <v>0</v>
      </c>
      <c r="Z21" s="19">
        <f>IF('Emissions Projection'!AA21-'Emissions Projection'!Z21&gt;0,0,'Emissions Projection'!AA21-'Emissions Projection'!Z21)</f>
        <v>0</v>
      </c>
      <c r="AA21" s="19">
        <f>IF('Emissions Projection'!AB21-'Emissions Projection'!AA21&gt;0,0,'Emissions Projection'!AB21-'Emissions Projection'!AA21)</f>
        <v>0</v>
      </c>
      <c r="AB21" s="19">
        <f>IF('Emissions Projection'!AC21-'Emissions Projection'!AB21&gt;0,0,'Emissions Projection'!AC21-'Emissions Projection'!AB21)</f>
        <v>0</v>
      </c>
      <c r="AC21" s="19">
        <f>IF('Emissions Projection'!AD21-'Emissions Projection'!AC21&gt;0,0,'Emissions Projection'!AD21-'Emissions Projection'!AC21)</f>
        <v>0</v>
      </c>
      <c r="AD21" s="19">
        <f>IF('Emissions Projection'!AE21-'Emissions Projection'!AD21&gt;0,0,'Emissions Projection'!AE21-'Emissions Projection'!AD21)</f>
        <v>0</v>
      </c>
      <c r="AE21" s="19">
        <f>IF('Emissions Projection'!AF21-'Emissions Projection'!AE21&gt;0,0,'Emissions Projection'!AF21-'Emissions Projection'!AE21)</f>
        <v>0</v>
      </c>
    </row>
    <row r="22" spans="2:31" s="1" customFormat="1" x14ac:dyDescent="0.35">
      <c r="B22" s="18">
        <v>3</v>
      </c>
      <c r="C22" s="18" t="s">
        <v>7</v>
      </c>
      <c r="D22" s="19">
        <f>IF('Emissions Projection'!E22-'Emissions Projection'!D22&gt;0,0,'Emissions Projection'!E22-'Emissions Projection'!D22)</f>
        <v>0</v>
      </c>
      <c r="E22" s="19">
        <f>IF('Emissions Projection'!F22-'Emissions Projection'!E22&gt;0,0,'Emissions Projection'!F22-'Emissions Projection'!E22)</f>
        <v>0</v>
      </c>
      <c r="F22" s="19">
        <f>IF('Emissions Projection'!G22-'Emissions Projection'!F22&gt;0,0,'Emissions Projection'!G22-'Emissions Projection'!F22)</f>
        <v>0</v>
      </c>
      <c r="G22" s="19">
        <f>IF('Emissions Projection'!H22-'Emissions Projection'!G22&gt;0,0,'Emissions Projection'!H22-'Emissions Projection'!G22)</f>
        <v>0</v>
      </c>
      <c r="H22" s="19">
        <f>IF('Emissions Projection'!I22-'Emissions Projection'!H22&gt;0,0,'Emissions Projection'!I22-'Emissions Projection'!H22)</f>
        <v>0</v>
      </c>
      <c r="I22" s="19">
        <f>IF('Emissions Projection'!J22-'Emissions Projection'!I22&gt;0,0,'Emissions Projection'!J22-'Emissions Projection'!I22)</f>
        <v>0</v>
      </c>
      <c r="J22" s="19">
        <f>IF('Emissions Projection'!K22-'Emissions Projection'!J22&gt;0,0,'Emissions Projection'!K22-'Emissions Projection'!J22)</f>
        <v>0</v>
      </c>
      <c r="K22" s="19">
        <f>IF('Emissions Projection'!L22-'Emissions Projection'!K22&gt;0,0,'Emissions Projection'!L22-'Emissions Projection'!K22)</f>
        <v>0</v>
      </c>
      <c r="L22" s="19">
        <f>IF('Emissions Projection'!M22-'Emissions Projection'!L22&gt;0,0,'Emissions Projection'!M22-'Emissions Projection'!L22)</f>
        <v>0</v>
      </c>
      <c r="M22" s="19">
        <f>IF('Emissions Projection'!N22-'Emissions Projection'!M22&gt;0,0,'Emissions Projection'!N22-'Emissions Projection'!M22)</f>
        <v>0</v>
      </c>
      <c r="N22" s="19">
        <f>IF('Emissions Projection'!O22-'Emissions Projection'!N22&gt;0,0,'Emissions Projection'!O22-'Emissions Projection'!N22)</f>
        <v>0</v>
      </c>
      <c r="O22" s="19">
        <f>IF('Emissions Projection'!P22-'Emissions Projection'!O22&gt;0,0,'Emissions Projection'!P22-'Emissions Projection'!O22)</f>
        <v>0</v>
      </c>
      <c r="P22" s="19">
        <f>IF('Emissions Projection'!Q22-'Emissions Projection'!P22&gt;0,0,'Emissions Projection'!Q22-'Emissions Projection'!P22)</f>
        <v>0</v>
      </c>
      <c r="Q22" s="19">
        <f>IF('Emissions Projection'!R22-'Emissions Projection'!Q22&gt;0,0,'Emissions Projection'!R22-'Emissions Projection'!Q22)</f>
        <v>0</v>
      </c>
      <c r="R22" s="19">
        <f>IF('Emissions Projection'!S22-'Emissions Projection'!R22&gt;0,0,'Emissions Projection'!S22-'Emissions Projection'!R22)</f>
        <v>0</v>
      </c>
      <c r="S22" s="19">
        <f>IF('Emissions Projection'!T22-'Emissions Projection'!S22&gt;0,0,'Emissions Projection'!T22-'Emissions Projection'!S22)</f>
        <v>0</v>
      </c>
      <c r="T22" s="19">
        <f>IF('Emissions Projection'!U22-'Emissions Projection'!T22&gt;0,0,'Emissions Projection'!U22-'Emissions Projection'!T22)</f>
        <v>0</v>
      </c>
      <c r="U22" s="19">
        <f>IF('Emissions Projection'!V22-'Emissions Projection'!U22&gt;0,0,'Emissions Projection'!V22-'Emissions Projection'!U22)</f>
        <v>0</v>
      </c>
      <c r="V22" s="19">
        <f>IF('Emissions Projection'!W22-'Emissions Projection'!V22&gt;0,0,'Emissions Projection'!W22-'Emissions Projection'!V22)</f>
        <v>0</v>
      </c>
      <c r="W22" s="19">
        <f>IF('Emissions Projection'!X22-'Emissions Projection'!W22&gt;0,0,'Emissions Projection'!X22-'Emissions Projection'!W22)</f>
        <v>0</v>
      </c>
      <c r="X22" s="19">
        <f>IF('Emissions Projection'!Y22-'Emissions Projection'!X22&gt;0,0,'Emissions Projection'!Y22-'Emissions Projection'!X22)</f>
        <v>0</v>
      </c>
      <c r="Y22" s="19">
        <f>IF('Emissions Projection'!Z22-'Emissions Projection'!Y22&gt;0,0,'Emissions Projection'!Z22-'Emissions Projection'!Y22)</f>
        <v>0</v>
      </c>
      <c r="Z22" s="19">
        <f>IF('Emissions Projection'!AA22-'Emissions Projection'!Z22&gt;0,0,'Emissions Projection'!AA22-'Emissions Projection'!Z22)</f>
        <v>0</v>
      </c>
      <c r="AA22" s="19">
        <f>IF('Emissions Projection'!AB22-'Emissions Projection'!AA22&gt;0,0,'Emissions Projection'!AB22-'Emissions Projection'!AA22)</f>
        <v>0</v>
      </c>
      <c r="AB22" s="19">
        <f>IF('Emissions Projection'!AC22-'Emissions Projection'!AB22&gt;0,0,'Emissions Projection'!AC22-'Emissions Projection'!AB22)</f>
        <v>0</v>
      </c>
      <c r="AC22" s="19">
        <f>IF('Emissions Projection'!AD22-'Emissions Projection'!AC22&gt;0,0,'Emissions Projection'!AD22-'Emissions Projection'!AC22)</f>
        <v>0</v>
      </c>
      <c r="AD22" s="19">
        <f>IF('Emissions Projection'!AE22-'Emissions Projection'!AD22&gt;0,0,'Emissions Projection'!AE22-'Emissions Projection'!AD22)</f>
        <v>0</v>
      </c>
      <c r="AE22" s="19">
        <f>IF('Emissions Projection'!AF22-'Emissions Projection'!AE22&gt;0,0,'Emissions Projection'!AF22-'Emissions Projection'!AE22)</f>
        <v>0</v>
      </c>
    </row>
    <row r="23" spans="2:31" s="1" customFormat="1" x14ac:dyDescent="0.35">
      <c r="B23" s="18">
        <v>3</v>
      </c>
      <c r="C23" s="18" t="s">
        <v>18</v>
      </c>
      <c r="D23" s="19">
        <f>IF('Emissions Projection'!E23-'Emissions Projection'!D23&gt;0,0,'Emissions Projection'!E23-'Emissions Projection'!D23)</f>
        <v>0</v>
      </c>
      <c r="E23" s="19">
        <f>IF('Emissions Projection'!F23-'Emissions Projection'!E23&gt;0,0,'Emissions Projection'!F23-'Emissions Projection'!E23)</f>
        <v>0</v>
      </c>
      <c r="F23" s="19">
        <f>IF('Emissions Projection'!G23-'Emissions Projection'!F23&gt;0,0,'Emissions Projection'!G23-'Emissions Projection'!F23)</f>
        <v>0</v>
      </c>
      <c r="G23" s="19">
        <f>IF('Emissions Projection'!H23-'Emissions Projection'!G23&gt;0,0,'Emissions Projection'!H23-'Emissions Projection'!G23)</f>
        <v>0</v>
      </c>
      <c r="H23" s="19">
        <f>IF('Emissions Projection'!I23-'Emissions Projection'!H23&gt;0,0,'Emissions Projection'!I23-'Emissions Projection'!H23)</f>
        <v>0</v>
      </c>
      <c r="I23" s="19">
        <f>IF('Emissions Projection'!J23-'Emissions Projection'!I23&gt;0,0,'Emissions Projection'!J23-'Emissions Projection'!I23)</f>
        <v>0</v>
      </c>
      <c r="J23" s="19">
        <f>IF('Emissions Projection'!K23-'Emissions Projection'!J23&gt;0,0,'Emissions Projection'!K23-'Emissions Projection'!J23)</f>
        <v>0</v>
      </c>
      <c r="K23" s="19">
        <f>IF('Emissions Projection'!L23-'Emissions Projection'!K23&gt;0,0,'Emissions Projection'!L23-'Emissions Projection'!K23)</f>
        <v>0</v>
      </c>
      <c r="L23" s="19">
        <f>IF('Emissions Projection'!M23-'Emissions Projection'!L23&gt;0,0,'Emissions Projection'!M23-'Emissions Projection'!L23)</f>
        <v>0</v>
      </c>
      <c r="M23" s="19">
        <f>IF('Emissions Projection'!N23-'Emissions Projection'!M23&gt;0,0,'Emissions Projection'!N23-'Emissions Projection'!M23)</f>
        <v>0</v>
      </c>
      <c r="N23" s="19">
        <f>IF('Emissions Projection'!O23-'Emissions Projection'!N23&gt;0,0,'Emissions Projection'!O23-'Emissions Projection'!N23)</f>
        <v>0</v>
      </c>
      <c r="O23" s="19">
        <f>IF('Emissions Projection'!P23-'Emissions Projection'!O23&gt;0,0,'Emissions Projection'!P23-'Emissions Projection'!O23)</f>
        <v>0</v>
      </c>
      <c r="P23" s="19">
        <f>IF('Emissions Projection'!Q23-'Emissions Projection'!P23&gt;0,0,'Emissions Projection'!Q23-'Emissions Projection'!P23)</f>
        <v>0</v>
      </c>
      <c r="Q23" s="19">
        <f>IF('Emissions Projection'!R23-'Emissions Projection'!Q23&gt;0,0,'Emissions Projection'!R23-'Emissions Projection'!Q23)</f>
        <v>0</v>
      </c>
      <c r="R23" s="19">
        <f>IF('Emissions Projection'!S23-'Emissions Projection'!R23&gt;0,0,'Emissions Projection'!S23-'Emissions Projection'!R23)</f>
        <v>0</v>
      </c>
      <c r="S23" s="19">
        <f>IF('Emissions Projection'!T23-'Emissions Projection'!S23&gt;0,0,'Emissions Projection'!T23-'Emissions Projection'!S23)</f>
        <v>0</v>
      </c>
      <c r="T23" s="19">
        <f>IF('Emissions Projection'!U23-'Emissions Projection'!T23&gt;0,0,'Emissions Projection'!U23-'Emissions Projection'!T23)</f>
        <v>0</v>
      </c>
      <c r="U23" s="19">
        <f>IF('Emissions Projection'!V23-'Emissions Projection'!U23&gt;0,0,'Emissions Projection'!V23-'Emissions Projection'!U23)</f>
        <v>0</v>
      </c>
      <c r="V23" s="19">
        <f>IF('Emissions Projection'!W23-'Emissions Projection'!V23&gt;0,0,'Emissions Projection'!W23-'Emissions Projection'!V23)</f>
        <v>0</v>
      </c>
      <c r="W23" s="19">
        <f>IF('Emissions Projection'!X23-'Emissions Projection'!W23&gt;0,0,'Emissions Projection'!X23-'Emissions Projection'!W23)</f>
        <v>0</v>
      </c>
      <c r="X23" s="19">
        <f>IF('Emissions Projection'!Y23-'Emissions Projection'!X23&gt;0,0,'Emissions Projection'!Y23-'Emissions Projection'!X23)</f>
        <v>0</v>
      </c>
      <c r="Y23" s="19">
        <f>IF('Emissions Projection'!Z23-'Emissions Projection'!Y23&gt;0,0,'Emissions Projection'!Z23-'Emissions Projection'!Y23)</f>
        <v>0</v>
      </c>
      <c r="Z23" s="19">
        <f>IF('Emissions Projection'!AA23-'Emissions Projection'!Z23&gt;0,0,'Emissions Projection'!AA23-'Emissions Projection'!Z23)</f>
        <v>0</v>
      </c>
      <c r="AA23" s="19">
        <f>IF('Emissions Projection'!AB23-'Emissions Projection'!AA23&gt;0,0,'Emissions Projection'!AB23-'Emissions Projection'!AA23)</f>
        <v>0</v>
      </c>
      <c r="AB23" s="19">
        <f>IF('Emissions Projection'!AC23-'Emissions Projection'!AB23&gt;0,0,'Emissions Projection'!AC23-'Emissions Projection'!AB23)</f>
        <v>0</v>
      </c>
      <c r="AC23" s="19">
        <f>IF('Emissions Projection'!AD23-'Emissions Projection'!AC23&gt;0,0,'Emissions Projection'!AD23-'Emissions Projection'!AC23)</f>
        <v>0</v>
      </c>
      <c r="AD23" s="19">
        <f>IF('Emissions Projection'!AE23-'Emissions Projection'!AD23&gt;0,0,'Emissions Projection'!AE23-'Emissions Projection'!AD23)</f>
        <v>0</v>
      </c>
      <c r="AE23" s="19">
        <f>IF('Emissions Projection'!AF23-'Emissions Projection'!AE23&gt;0,0,'Emissions Projection'!AF23-'Emissions Projection'!AE23)</f>
        <v>0</v>
      </c>
    </row>
    <row r="24" spans="2:31" s="1" customFormat="1" x14ac:dyDescent="0.35">
      <c r="B24" s="18">
        <v>3</v>
      </c>
      <c r="C24" s="18" t="s">
        <v>19</v>
      </c>
      <c r="D24" s="19">
        <f>IF('Emissions Projection'!E24-'Emissions Projection'!D24&gt;0,0,'Emissions Projection'!E24-'Emissions Projection'!D24)</f>
        <v>0</v>
      </c>
      <c r="E24" s="19">
        <f>IF('Emissions Projection'!F24-'Emissions Projection'!E24&gt;0,0,'Emissions Projection'!F24-'Emissions Projection'!E24)</f>
        <v>0</v>
      </c>
      <c r="F24" s="19">
        <f>IF('Emissions Projection'!G24-'Emissions Projection'!F24&gt;0,0,'Emissions Projection'!G24-'Emissions Projection'!F24)</f>
        <v>0</v>
      </c>
      <c r="G24" s="19">
        <f>IF('Emissions Projection'!H24-'Emissions Projection'!G24&gt;0,0,'Emissions Projection'!H24-'Emissions Projection'!G24)</f>
        <v>0</v>
      </c>
      <c r="H24" s="19">
        <f>IF('Emissions Projection'!I24-'Emissions Projection'!H24&gt;0,0,'Emissions Projection'!I24-'Emissions Projection'!H24)</f>
        <v>0</v>
      </c>
      <c r="I24" s="19">
        <f>IF('Emissions Projection'!J24-'Emissions Projection'!I24&gt;0,0,'Emissions Projection'!J24-'Emissions Projection'!I24)</f>
        <v>0</v>
      </c>
      <c r="J24" s="19">
        <f>IF('Emissions Projection'!K24-'Emissions Projection'!J24&gt;0,0,'Emissions Projection'!K24-'Emissions Projection'!J24)</f>
        <v>0</v>
      </c>
      <c r="K24" s="19">
        <f>IF('Emissions Projection'!L24-'Emissions Projection'!K24&gt;0,0,'Emissions Projection'!L24-'Emissions Projection'!K24)</f>
        <v>0</v>
      </c>
      <c r="L24" s="19">
        <f>IF('Emissions Projection'!M24-'Emissions Projection'!L24&gt;0,0,'Emissions Projection'!M24-'Emissions Projection'!L24)</f>
        <v>0</v>
      </c>
      <c r="M24" s="19">
        <f>IF('Emissions Projection'!N24-'Emissions Projection'!M24&gt;0,0,'Emissions Projection'!N24-'Emissions Projection'!M24)</f>
        <v>0</v>
      </c>
      <c r="N24" s="19">
        <f>IF('Emissions Projection'!O24-'Emissions Projection'!N24&gt;0,0,'Emissions Projection'!O24-'Emissions Projection'!N24)</f>
        <v>0</v>
      </c>
      <c r="O24" s="19">
        <f>IF('Emissions Projection'!P24-'Emissions Projection'!O24&gt;0,0,'Emissions Projection'!P24-'Emissions Projection'!O24)</f>
        <v>0</v>
      </c>
      <c r="P24" s="19">
        <f>IF('Emissions Projection'!Q24-'Emissions Projection'!P24&gt;0,0,'Emissions Projection'!Q24-'Emissions Projection'!P24)</f>
        <v>0</v>
      </c>
      <c r="Q24" s="19">
        <f>IF('Emissions Projection'!R24-'Emissions Projection'!Q24&gt;0,0,'Emissions Projection'!R24-'Emissions Projection'!Q24)</f>
        <v>0</v>
      </c>
      <c r="R24" s="19">
        <f>IF('Emissions Projection'!S24-'Emissions Projection'!R24&gt;0,0,'Emissions Projection'!S24-'Emissions Projection'!R24)</f>
        <v>0</v>
      </c>
      <c r="S24" s="19">
        <f>IF('Emissions Projection'!T24-'Emissions Projection'!S24&gt;0,0,'Emissions Projection'!T24-'Emissions Projection'!S24)</f>
        <v>0</v>
      </c>
      <c r="T24" s="19">
        <f>IF('Emissions Projection'!U24-'Emissions Projection'!T24&gt;0,0,'Emissions Projection'!U24-'Emissions Projection'!T24)</f>
        <v>0</v>
      </c>
      <c r="U24" s="19">
        <f>IF('Emissions Projection'!V24-'Emissions Projection'!U24&gt;0,0,'Emissions Projection'!V24-'Emissions Projection'!U24)</f>
        <v>0</v>
      </c>
      <c r="V24" s="19">
        <f>IF('Emissions Projection'!W24-'Emissions Projection'!V24&gt;0,0,'Emissions Projection'!W24-'Emissions Projection'!V24)</f>
        <v>0</v>
      </c>
      <c r="W24" s="19">
        <f>IF('Emissions Projection'!X24-'Emissions Projection'!W24&gt;0,0,'Emissions Projection'!X24-'Emissions Projection'!W24)</f>
        <v>0</v>
      </c>
      <c r="X24" s="19">
        <f>IF('Emissions Projection'!Y24-'Emissions Projection'!X24&gt;0,0,'Emissions Projection'!Y24-'Emissions Projection'!X24)</f>
        <v>0</v>
      </c>
      <c r="Y24" s="19">
        <f>IF('Emissions Projection'!Z24-'Emissions Projection'!Y24&gt;0,0,'Emissions Projection'!Z24-'Emissions Projection'!Y24)</f>
        <v>0</v>
      </c>
      <c r="Z24" s="19">
        <f>IF('Emissions Projection'!AA24-'Emissions Projection'!Z24&gt;0,0,'Emissions Projection'!AA24-'Emissions Projection'!Z24)</f>
        <v>0</v>
      </c>
      <c r="AA24" s="19">
        <f>IF('Emissions Projection'!AB24-'Emissions Projection'!AA24&gt;0,0,'Emissions Projection'!AB24-'Emissions Projection'!AA24)</f>
        <v>0</v>
      </c>
      <c r="AB24" s="19">
        <f>IF('Emissions Projection'!AC24-'Emissions Projection'!AB24&gt;0,0,'Emissions Projection'!AC24-'Emissions Projection'!AB24)</f>
        <v>0</v>
      </c>
      <c r="AC24" s="19">
        <f>IF('Emissions Projection'!AD24-'Emissions Projection'!AC24&gt;0,0,'Emissions Projection'!AD24-'Emissions Projection'!AC24)</f>
        <v>0</v>
      </c>
      <c r="AD24" s="19">
        <f>IF('Emissions Projection'!AE24-'Emissions Projection'!AD24&gt;0,0,'Emissions Projection'!AE24-'Emissions Projection'!AD24)</f>
        <v>0</v>
      </c>
      <c r="AE24" s="19">
        <f>IF('Emissions Projection'!AF24-'Emissions Projection'!AE24&gt;0,0,'Emissions Projection'!AF24-'Emissions Projection'!AE24)</f>
        <v>0</v>
      </c>
    </row>
    <row r="25" spans="2:31" s="1" customFormat="1" x14ac:dyDescent="0.35">
      <c r="B25" s="18">
        <v>3</v>
      </c>
      <c r="C25" s="18" t="s">
        <v>20</v>
      </c>
      <c r="D25" s="19">
        <f>IF('Emissions Projection'!E25-'Emissions Projection'!D25&gt;0,0,'Emissions Projection'!E25-'Emissions Projection'!D25)</f>
        <v>0</v>
      </c>
      <c r="E25" s="19">
        <f>IF('Emissions Projection'!F25-'Emissions Projection'!E25&gt;0,0,'Emissions Projection'!F25-'Emissions Projection'!E25)</f>
        <v>0</v>
      </c>
      <c r="F25" s="19">
        <f>IF('Emissions Projection'!G25-'Emissions Projection'!F25&gt;0,0,'Emissions Projection'!G25-'Emissions Projection'!F25)</f>
        <v>0</v>
      </c>
      <c r="G25" s="19">
        <f>IF('Emissions Projection'!H25-'Emissions Projection'!G25&gt;0,0,'Emissions Projection'!H25-'Emissions Projection'!G25)</f>
        <v>0</v>
      </c>
      <c r="H25" s="19">
        <f>IF('Emissions Projection'!I25-'Emissions Projection'!H25&gt;0,0,'Emissions Projection'!I25-'Emissions Projection'!H25)</f>
        <v>0</v>
      </c>
      <c r="I25" s="19">
        <f>IF('Emissions Projection'!J25-'Emissions Projection'!I25&gt;0,0,'Emissions Projection'!J25-'Emissions Projection'!I25)</f>
        <v>0</v>
      </c>
      <c r="J25" s="19">
        <f>IF('Emissions Projection'!K25-'Emissions Projection'!J25&gt;0,0,'Emissions Projection'!K25-'Emissions Projection'!J25)</f>
        <v>0</v>
      </c>
      <c r="K25" s="19">
        <f>IF('Emissions Projection'!L25-'Emissions Projection'!K25&gt;0,0,'Emissions Projection'!L25-'Emissions Projection'!K25)</f>
        <v>0</v>
      </c>
      <c r="L25" s="19">
        <f>IF('Emissions Projection'!M25-'Emissions Projection'!L25&gt;0,0,'Emissions Projection'!M25-'Emissions Projection'!L25)</f>
        <v>0</v>
      </c>
      <c r="M25" s="19">
        <f>IF('Emissions Projection'!N25-'Emissions Projection'!M25&gt;0,0,'Emissions Projection'!N25-'Emissions Projection'!M25)</f>
        <v>0</v>
      </c>
      <c r="N25" s="19">
        <f>IF('Emissions Projection'!O25-'Emissions Projection'!N25&gt;0,0,'Emissions Projection'!O25-'Emissions Projection'!N25)</f>
        <v>0</v>
      </c>
      <c r="O25" s="19">
        <f>IF('Emissions Projection'!P25-'Emissions Projection'!O25&gt;0,0,'Emissions Projection'!P25-'Emissions Projection'!O25)</f>
        <v>0</v>
      </c>
      <c r="P25" s="19">
        <f>IF('Emissions Projection'!Q25-'Emissions Projection'!P25&gt;0,0,'Emissions Projection'!Q25-'Emissions Projection'!P25)</f>
        <v>0</v>
      </c>
      <c r="Q25" s="19">
        <f>IF('Emissions Projection'!R25-'Emissions Projection'!Q25&gt;0,0,'Emissions Projection'!R25-'Emissions Projection'!Q25)</f>
        <v>0</v>
      </c>
      <c r="R25" s="19">
        <f>IF('Emissions Projection'!S25-'Emissions Projection'!R25&gt;0,0,'Emissions Projection'!S25-'Emissions Projection'!R25)</f>
        <v>0</v>
      </c>
      <c r="S25" s="19">
        <f>IF('Emissions Projection'!T25-'Emissions Projection'!S25&gt;0,0,'Emissions Projection'!T25-'Emissions Projection'!S25)</f>
        <v>0</v>
      </c>
      <c r="T25" s="19">
        <f>IF('Emissions Projection'!U25-'Emissions Projection'!T25&gt;0,0,'Emissions Projection'!U25-'Emissions Projection'!T25)</f>
        <v>0</v>
      </c>
      <c r="U25" s="19">
        <f>IF('Emissions Projection'!V25-'Emissions Projection'!U25&gt;0,0,'Emissions Projection'!V25-'Emissions Projection'!U25)</f>
        <v>0</v>
      </c>
      <c r="V25" s="19">
        <f>IF('Emissions Projection'!W25-'Emissions Projection'!V25&gt;0,0,'Emissions Projection'!W25-'Emissions Projection'!V25)</f>
        <v>0</v>
      </c>
      <c r="W25" s="19">
        <f>IF('Emissions Projection'!X25-'Emissions Projection'!W25&gt;0,0,'Emissions Projection'!X25-'Emissions Projection'!W25)</f>
        <v>0</v>
      </c>
      <c r="X25" s="19">
        <f>IF('Emissions Projection'!Y25-'Emissions Projection'!X25&gt;0,0,'Emissions Projection'!Y25-'Emissions Projection'!X25)</f>
        <v>0</v>
      </c>
      <c r="Y25" s="19">
        <f>IF('Emissions Projection'!Z25-'Emissions Projection'!Y25&gt;0,0,'Emissions Projection'!Z25-'Emissions Projection'!Y25)</f>
        <v>0</v>
      </c>
      <c r="Z25" s="19">
        <f>IF('Emissions Projection'!AA25-'Emissions Projection'!Z25&gt;0,0,'Emissions Projection'!AA25-'Emissions Projection'!Z25)</f>
        <v>0</v>
      </c>
      <c r="AA25" s="19">
        <f>IF('Emissions Projection'!AB25-'Emissions Projection'!AA25&gt;0,0,'Emissions Projection'!AB25-'Emissions Projection'!AA25)</f>
        <v>0</v>
      </c>
      <c r="AB25" s="19">
        <f>IF('Emissions Projection'!AC25-'Emissions Projection'!AB25&gt;0,0,'Emissions Projection'!AC25-'Emissions Projection'!AB25)</f>
        <v>0</v>
      </c>
      <c r="AC25" s="19">
        <f>IF('Emissions Projection'!AD25-'Emissions Projection'!AC25&gt;0,0,'Emissions Projection'!AD25-'Emissions Projection'!AC25)</f>
        <v>0</v>
      </c>
      <c r="AD25" s="19">
        <f>IF('Emissions Projection'!AE25-'Emissions Projection'!AD25&gt;0,0,'Emissions Projection'!AE25-'Emissions Projection'!AD25)</f>
        <v>0</v>
      </c>
      <c r="AE25" s="19">
        <f>IF('Emissions Projection'!AF25-'Emissions Projection'!AE25&gt;0,0,'Emissions Projection'!AF25-'Emissions Projection'!AE25)</f>
        <v>0</v>
      </c>
    </row>
    <row r="26" spans="2:31" s="1" customFormat="1" x14ac:dyDescent="0.35">
      <c r="B26" s="18">
        <v>3</v>
      </c>
      <c r="C26" s="18" t="s">
        <v>21</v>
      </c>
      <c r="D26" s="19">
        <f>IF('Emissions Projection'!E26-'Emissions Projection'!D26&gt;0,0,'Emissions Projection'!E26-'Emissions Projection'!D26)</f>
        <v>0</v>
      </c>
      <c r="E26" s="19">
        <f>IF('Emissions Projection'!F26-'Emissions Projection'!E26&gt;0,0,'Emissions Projection'!F26-'Emissions Projection'!E26)</f>
        <v>0</v>
      </c>
      <c r="F26" s="19">
        <f>IF('Emissions Projection'!G26-'Emissions Projection'!F26&gt;0,0,'Emissions Projection'!G26-'Emissions Projection'!F26)</f>
        <v>0</v>
      </c>
      <c r="G26" s="19">
        <f>IF('Emissions Projection'!H26-'Emissions Projection'!G26&gt;0,0,'Emissions Projection'!H26-'Emissions Projection'!G26)</f>
        <v>0</v>
      </c>
      <c r="H26" s="19">
        <f>IF('Emissions Projection'!I26-'Emissions Projection'!H26&gt;0,0,'Emissions Projection'!I26-'Emissions Projection'!H26)</f>
        <v>0</v>
      </c>
      <c r="I26" s="19">
        <f>IF('Emissions Projection'!J26-'Emissions Projection'!I26&gt;0,0,'Emissions Projection'!J26-'Emissions Projection'!I26)</f>
        <v>0</v>
      </c>
      <c r="J26" s="19">
        <f>IF('Emissions Projection'!K26-'Emissions Projection'!J26&gt;0,0,'Emissions Projection'!K26-'Emissions Projection'!J26)</f>
        <v>0</v>
      </c>
      <c r="K26" s="19">
        <f>IF('Emissions Projection'!L26-'Emissions Projection'!K26&gt;0,0,'Emissions Projection'!L26-'Emissions Projection'!K26)</f>
        <v>0</v>
      </c>
      <c r="L26" s="19">
        <f>IF('Emissions Projection'!M26-'Emissions Projection'!L26&gt;0,0,'Emissions Projection'!M26-'Emissions Projection'!L26)</f>
        <v>0</v>
      </c>
      <c r="M26" s="19">
        <f>IF('Emissions Projection'!N26-'Emissions Projection'!M26&gt;0,0,'Emissions Projection'!N26-'Emissions Projection'!M26)</f>
        <v>0</v>
      </c>
      <c r="N26" s="19">
        <f>IF('Emissions Projection'!O26-'Emissions Projection'!N26&gt;0,0,'Emissions Projection'!O26-'Emissions Projection'!N26)</f>
        <v>0</v>
      </c>
      <c r="O26" s="19">
        <f>IF('Emissions Projection'!P26-'Emissions Projection'!O26&gt;0,0,'Emissions Projection'!P26-'Emissions Projection'!O26)</f>
        <v>0</v>
      </c>
      <c r="P26" s="19">
        <f>IF('Emissions Projection'!Q26-'Emissions Projection'!P26&gt;0,0,'Emissions Projection'!Q26-'Emissions Projection'!P26)</f>
        <v>0</v>
      </c>
      <c r="Q26" s="19">
        <f>IF('Emissions Projection'!R26-'Emissions Projection'!Q26&gt;0,0,'Emissions Projection'!R26-'Emissions Projection'!Q26)</f>
        <v>0</v>
      </c>
      <c r="R26" s="19">
        <f>IF('Emissions Projection'!S26-'Emissions Projection'!R26&gt;0,0,'Emissions Projection'!S26-'Emissions Projection'!R26)</f>
        <v>0</v>
      </c>
      <c r="S26" s="19">
        <f>IF('Emissions Projection'!T26-'Emissions Projection'!S26&gt;0,0,'Emissions Projection'!T26-'Emissions Projection'!S26)</f>
        <v>0</v>
      </c>
      <c r="T26" s="19">
        <f>IF('Emissions Projection'!U26-'Emissions Projection'!T26&gt;0,0,'Emissions Projection'!U26-'Emissions Projection'!T26)</f>
        <v>0</v>
      </c>
      <c r="U26" s="19">
        <f>IF('Emissions Projection'!V26-'Emissions Projection'!U26&gt;0,0,'Emissions Projection'!V26-'Emissions Projection'!U26)</f>
        <v>0</v>
      </c>
      <c r="V26" s="19">
        <f>IF('Emissions Projection'!W26-'Emissions Projection'!V26&gt;0,0,'Emissions Projection'!W26-'Emissions Projection'!V26)</f>
        <v>0</v>
      </c>
      <c r="W26" s="19">
        <f>IF('Emissions Projection'!X26-'Emissions Projection'!W26&gt;0,0,'Emissions Projection'!X26-'Emissions Projection'!W26)</f>
        <v>0</v>
      </c>
      <c r="X26" s="19">
        <f>IF('Emissions Projection'!Y26-'Emissions Projection'!X26&gt;0,0,'Emissions Projection'!Y26-'Emissions Projection'!X26)</f>
        <v>0</v>
      </c>
      <c r="Y26" s="19">
        <f>IF('Emissions Projection'!Z26-'Emissions Projection'!Y26&gt;0,0,'Emissions Projection'!Z26-'Emissions Projection'!Y26)</f>
        <v>0</v>
      </c>
      <c r="Z26" s="19">
        <f>IF('Emissions Projection'!AA26-'Emissions Projection'!Z26&gt;0,0,'Emissions Projection'!AA26-'Emissions Projection'!Z26)</f>
        <v>0</v>
      </c>
      <c r="AA26" s="19">
        <f>IF('Emissions Projection'!AB26-'Emissions Projection'!AA26&gt;0,0,'Emissions Projection'!AB26-'Emissions Projection'!AA26)</f>
        <v>0</v>
      </c>
      <c r="AB26" s="19">
        <f>IF('Emissions Projection'!AC26-'Emissions Projection'!AB26&gt;0,0,'Emissions Projection'!AC26-'Emissions Projection'!AB26)</f>
        <v>0</v>
      </c>
      <c r="AC26" s="19">
        <f>IF('Emissions Projection'!AD26-'Emissions Projection'!AC26&gt;0,0,'Emissions Projection'!AD26-'Emissions Projection'!AC26)</f>
        <v>0</v>
      </c>
      <c r="AD26" s="19">
        <f>IF('Emissions Projection'!AE26-'Emissions Projection'!AD26&gt;0,0,'Emissions Projection'!AE26-'Emissions Projection'!AD26)</f>
        <v>0</v>
      </c>
      <c r="AE26" s="19">
        <f>IF('Emissions Projection'!AF26-'Emissions Projection'!AE26&gt;0,0,'Emissions Projection'!AF26-'Emissions Projection'!AE26)</f>
        <v>0</v>
      </c>
    </row>
    <row r="27" spans="2:31" s="1" customFormat="1" x14ac:dyDescent="0.35">
      <c r="B27" s="18">
        <v>3</v>
      </c>
      <c r="C27" s="18" t="s">
        <v>22</v>
      </c>
      <c r="D27" s="19">
        <f>IF('Emissions Projection'!E27-'Emissions Projection'!D27&gt;0,0,'Emissions Projection'!E27-'Emissions Projection'!D27)</f>
        <v>0</v>
      </c>
      <c r="E27" s="19">
        <f>IF('Emissions Projection'!F27-'Emissions Projection'!E27&gt;0,0,'Emissions Projection'!F27-'Emissions Projection'!E27)</f>
        <v>0</v>
      </c>
      <c r="F27" s="19">
        <f>IF('Emissions Projection'!G27-'Emissions Projection'!F27&gt;0,0,'Emissions Projection'!G27-'Emissions Projection'!F27)</f>
        <v>0</v>
      </c>
      <c r="G27" s="19">
        <f>IF('Emissions Projection'!H27-'Emissions Projection'!G27&gt;0,0,'Emissions Projection'!H27-'Emissions Projection'!G27)</f>
        <v>0</v>
      </c>
      <c r="H27" s="19">
        <f>IF('Emissions Projection'!I27-'Emissions Projection'!H27&gt;0,0,'Emissions Projection'!I27-'Emissions Projection'!H27)</f>
        <v>0</v>
      </c>
      <c r="I27" s="19">
        <f>IF('Emissions Projection'!J27-'Emissions Projection'!I27&gt;0,0,'Emissions Projection'!J27-'Emissions Projection'!I27)</f>
        <v>0</v>
      </c>
      <c r="J27" s="19">
        <f>IF('Emissions Projection'!K27-'Emissions Projection'!J27&gt;0,0,'Emissions Projection'!K27-'Emissions Projection'!J27)</f>
        <v>0</v>
      </c>
      <c r="K27" s="19">
        <f>IF('Emissions Projection'!L27-'Emissions Projection'!K27&gt;0,0,'Emissions Projection'!L27-'Emissions Projection'!K27)</f>
        <v>0</v>
      </c>
      <c r="L27" s="19">
        <f>IF('Emissions Projection'!M27-'Emissions Projection'!L27&gt;0,0,'Emissions Projection'!M27-'Emissions Projection'!L27)</f>
        <v>0</v>
      </c>
      <c r="M27" s="19">
        <f>IF('Emissions Projection'!N27-'Emissions Projection'!M27&gt;0,0,'Emissions Projection'!N27-'Emissions Projection'!M27)</f>
        <v>0</v>
      </c>
      <c r="N27" s="19">
        <f>IF('Emissions Projection'!O27-'Emissions Projection'!N27&gt;0,0,'Emissions Projection'!O27-'Emissions Projection'!N27)</f>
        <v>0</v>
      </c>
      <c r="O27" s="19">
        <f>IF('Emissions Projection'!P27-'Emissions Projection'!O27&gt;0,0,'Emissions Projection'!P27-'Emissions Projection'!O27)</f>
        <v>0</v>
      </c>
      <c r="P27" s="19">
        <f>IF('Emissions Projection'!Q27-'Emissions Projection'!P27&gt;0,0,'Emissions Projection'!Q27-'Emissions Projection'!P27)</f>
        <v>0</v>
      </c>
      <c r="Q27" s="19">
        <f>IF('Emissions Projection'!R27-'Emissions Projection'!Q27&gt;0,0,'Emissions Projection'!R27-'Emissions Projection'!Q27)</f>
        <v>0</v>
      </c>
      <c r="R27" s="19">
        <f>IF('Emissions Projection'!S27-'Emissions Projection'!R27&gt;0,0,'Emissions Projection'!S27-'Emissions Projection'!R27)</f>
        <v>0</v>
      </c>
      <c r="S27" s="19">
        <f>IF('Emissions Projection'!T27-'Emissions Projection'!S27&gt;0,0,'Emissions Projection'!T27-'Emissions Projection'!S27)</f>
        <v>0</v>
      </c>
      <c r="T27" s="19">
        <f>IF('Emissions Projection'!U27-'Emissions Projection'!T27&gt;0,0,'Emissions Projection'!U27-'Emissions Projection'!T27)</f>
        <v>0</v>
      </c>
      <c r="U27" s="19">
        <f>IF('Emissions Projection'!V27-'Emissions Projection'!U27&gt;0,0,'Emissions Projection'!V27-'Emissions Projection'!U27)</f>
        <v>0</v>
      </c>
      <c r="V27" s="19">
        <f>IF('Emissions Projection'!W27-'Emissions Projection'!V27&gt;0,0,'Emissions Projection'!W27-'Emissions Projection'!V27)</f>
        <v>0</v>
      </c>
      <c r="W27" s="19">
        <f>IF('Emissions Projection'!X27-'Emissions Projection'!W27&gt;0,0,'Emissions Projection'!X27-'Emissions Projection'!W27)</f>
        <v>0</v>
      </c>
      <c r="X27" s="19">
        <f>IF('Emissions Projection'!Y27-'Emissions Projection'!X27&gt;0,0,'Emissions Projection'!Y27-'Emissions Projection'!X27)</f>
        <v>0</v>
      </c>
      <c r="Y27" s="19">
        <f>IF('Emissions Projection'!Z27-'Emissions Projection'!Y27&gt;0,0,'Emissions Projection'!Z27-'Emissions Projection'!Y27)</f>
        <v>0</v>
      </c>
      <c r="Z27" s="19">
        <f>IF('Emissions Projection'!AA27-'Emissions Projection'!Z27&gt;0,0,'Emissions Projection'!AA27-'Emissions Projection'!Z27)</f>
        <v>0</v>
      </c>
      <c r="AA27" s="19">
        <f>IF('Emissions Projection'!AB27-'Emissions Projection'!AA27&gt;0,0,'Emissions Projection'!AB27-'Emissions Projection'!AA27)</f>
        <v>0</v>
      </c>
      <c r="AB27" s="19">
        <f>IF('Emissions Projection'!AC27-'Emissions Projection'!AB27&gt;0,0,'Emissions Projection'!AC27-'Emissions Projection'!AB27)</f>
        <v>0</v>
      </c>
      <c r="AC27" s="19">
        <f>IF('Emissions Projection'!AD27-'Emissions Projection'!AC27&gt;0,0,'Emissions Projection'!AD27-'Emissions Projection'!AC27)</f>
        <v>0</v>
      </c>
      <c r="AD27" s="19">
        <f>IF('Emissions Projection'!AE27-'Emissions Projection'!AD27&gt;0,0,'Emissions Projection'!AE27-'Emissions Projection'!AD27)</f>
        <v>0</v>
      </c>
      <c r="AE27" s="19">
        <f>IF('Emissions Projection'!AF27-'Emissions Projection'!AE27&gt;0,0,'Emissions Projection'!AF27-'Emissions Projection'!AE27)</f>
        <v>0</v>
      </c>
    </row>
    <row r="28" spans="2:31" s="1" customFormat="1" x14ac:dyDescent="0.35">
      <c r="B28" s="18">
        <v>3</v>
      </c>
      <c r="C28" s="18" t="s">
        <v>23</v>
      </c>
      <c r="D28" s="19">
        <f>IF('Emissions Projection'!E28-'Emissions Projection'!D28&gt;0,0,'Emissions Projection'!E28-'Emissions Projection'!D28)</f>
        <v>0</v>
      </c>
      <c r="E28" s="19">
        <f>IF('Emissions Projection'!F28-'Emissions Projection'!E28&gt;0,0,'Emissions Projection'!F28-'Emissions Projection'!E28)</f>
        <v>0</v>
      </c>
      <c r="F28" s="19">
        <f>IF('Emissions Projection'!G28-'Emissions Projection'!F28&gt;0,0,'Emissions Projection'!G28-'Emissions Projection'!F28)</f>
        <v>0</v>
      </c>
      <c r="G28" s="19">
        <f>IF('Emissions Projection'!H28-'Emissions Projection'!G28&gt;0,0,'Emissions Projection'!H28-'Emissions Projection'!G28)</f>
        <v>0</v>
      </c>
      <c r="H28" s="19">
        <f>IF('Emissions Projection'!I28-'Emissions Projection'!H28&gt;0,0,'Emissions Projection'!I28-'Emissions Projection'!H28)</f>
        <v>0</v>
      </c>
      <c r="I28" s="19">
        <f>IF('Emissions Projection'!J28-'Emissions Projection'!I28&gt;0,0,'Emissions Projection'!J28-'Emissions Projection'!I28)</f>
        <v>0</v>
      </c>
      <c r="J28" s="19">
        <f>IF('Emissions Projection'!K28-'Emissions Projection'!J28&gt;0,0,'Emissions Projection'!K28-'Emissions Projection'!J28)</f>
        <v>0</v>
      </c>
      <c r="K28" s="19">
        <f>IF('Emissions Projection'!L28-'Emissions Projection'!K28&gt;0,0,'Emissions Projection'!L28-'Emissions Projection'!K28)</f>
        <v>0</v>
      </c>
      <c r="L28" s="19">
        <f>IF('Emissions Projection'!M28-'Emissions Projection'!L28&gt;0,0,'Emissions Projection'!M28-'Emissions Projection'!L28)</f>
        <v>0</v>
      </c>
      <c r="M28" s="19">
        <f>IF('Emissions Projection'!N28-'Emissions Projection'!M28&gt;0,0,'Emissions Projection'!N28-'Emissions Projection'!M28)</f>
        <v>0</v>
      </c>
      <c r="N28" s="19">
        <f>IF('Emissions Projection'!O28-'Emissions Projection'!N28&gt;0,0,'Emissions Projection'!O28-'Emissions Projection'!N28)</f>
        <v>0</v>
      </c>
      <c r="O28" s="19">
        <f>IF('Emissions Projection'!P28-'Emissions Projection'!O28&gt;0,0,'Emissions Projection'!P28-'Emissions Projection'!O28)</f>
        <v>0</v>
      </c>
      <c r="P28" s="19">
        <f>IF('Emissions Projection'!Q28-'Emissions Projection'!P28&gt;0,0,'Emissions Projection'!Q28-'Emissions Projection'!P28)</f>
        <v>0</v>
      </c>
      <c r="Q28" s="19">
        <f>IF('Emissions Projection'!R28-'Emissions Projection'!Q28&gt;0,0,'Emissions Projection'!R28-'Emissions Projection'!Q28)</f>
        <v>0</v>
      </c>
      <c r="R28" s="19">
        <f>IF('Emissions Projection'!S28-'Emissions Projection'!R28&gt;0,0,'Emissions Projection'!S28-'Emissions Projection'!R28)</f>
        <v>0</v>
      </c>
      <c r="S28" s="19">
        <f>IF('Emissions Projection'!T28-'Emissions Projection'!S28&gt;0,0,'Emissions Projection'!T28-'Emissions Projection'!S28)</f>
        <v>0</v>
      </c>
      <c r="T28" s="19">
        <f>IF('Emissions Projection'!U28-'Emissions Projection'!T28&gt;0,0,'Emissions Projection'!U28-'Emissions Projection'!T28)</f>
        <v>0</v>
      </c>
      <c r="U28" s="19">
        <f>IF('Emissions Projection'!V28-'Emissions Projection'!U28&gt;0,0,'Emissions Projection'!V28-'Emissions Projection'!U28)</f>
        <v>0</v>
      </c>
      <c r="V28" s="19">
        <f>IF('Emissions Projection'!W28-'Emissions Projection'!V28&gt;0,0,'Emissions Projection'!W28-'Emissions Projection'!V28)</f>
        <v>0</v>
      </c>
      <c r="W28" s="19">
        <f>IF('Emissions Projection'!X28-'Emissions Projection'!W28&gt;0,0,'Emissions Projection'!X28-'Emissions Projection'!W28)</f>
        <v>0</v>
      </c>
      <c r="X28" s="19">
        <f>IF('Emissions Projection'!Y28-'Emissions Projection'!X28&gt;0,0,'Emissions Projection'!Y28-'Emissions Projection'!X28)</f>
        <v>0</v>
      </c>
      <c r="Y28" s="19">
        <f>IF('Emissions Projection'!Z28-'Emissions Projection'!Y28&gt;0,0,'Emissions Projection'!Z28-'Emissions Projection'!Y28)</f>
        <v>0</v>
      </c>
      <c r="Z28" s="19">
        <f>IF('Emissions Projection'!AA28-'Emissions Projection'!Z28&gt;0,0,'Emissions Projection'!AA28-'Emissions Projection'!Z28)</f>
        <v>0</v>
      </c>
      <c r="AA28" s="19">
        <f>IF('Emissions Projection'!AB28-'Emissions Projection'!AA28&gt;0,0,'Emissions Projection'!AB28-'Emissions Projection'!AA28)</f>
        <v>0</v>
      </c>
      <c r="AB28" s="19">
        <f>IF('Emissions Projection'!AC28-'Emissions Projection'!AB28&gt;0,0,'Emissions Projection'!AC28-'Emissions Projection'!AB28)</f>
        <v>0</v>
      </c>
      <c r="AC28" s="19">
        <f>IF('Emissions Projection'!AD28-'Emissions Projection'!AC28&gt;0,0,'Emissions Projection'!AD28-'Emissions Projection'!AC28)</f>
        <v>0</v>
      </c>
      <c r="AD28" s="19">
        <f>IF('Emissions Projection'!AE28-'Emissions Projection'!AD28&gt;0,0,'Emissions Projection'!AE28-'Emissions Projection'!AD28)</f>
        <v>0</v>
      </c>
      <c r="AE28" s="19">
        <f>IF('Emissions Projection'!AF28-'Emissions Projection'!AE28&gt;0,0,'Emissions Projection'!AF28-'Emissions Projection'!AE28)</f>
        <v>0</v>
      </c>
    </row>
    <row r="29" spans="2:31" s="1" customFormat="1" x14ac:dyDescent="0.35">
      <c r="B29" s="31">
        <v>3</v>
      </c>
      <c r="C29" s="31" t="s">
        <v>24</v>
      </c>
      <c r="D29" s="32">
        <f>IF('Emissions Projection'!E29-'Emissions Projection'!D29&gt;0,0,'Emissions Projection'!E29-'Emissions Projection'!D29)</f>
        <v>0</v>
      </c>
      <c r="E29" s="32">
        <f>IF('Emissions Projection'!F29-'Emissions Projection'!E29&gt;0,0,'Emissions Projection'!F29-'Emissions Projection'!E29)</f>
        <v>0</v>
      </c>
      <c r="F29" s="32">
        <f>IF('Emissions Projection'!G29-'Emissions Projection'!F29&gt;0,0,'Emissions Projection'!G29-'Emissions Projection'!F29)</f>
        <v>0</v>
      </c>
      <c r="G29" s="32">
        <f>IF('Emissions Projection'!H29-'Emissions Projection'!G29&gt;0,0,'Emissions Projection'!H29-'Emissions Projection'!G29)</f>
        <v>0</v>
      </c>
      <c r="H29" s="32">
        <f>IF('Emissions Projection'!I29-'Emissions Projection'!H29&gt;0,0,'Emissions Projection'!I29-'Emissions Projection'!H29)</f>
        <v>0</v>
      </c>
      <c r="I29" s="32">
        <f>IF('Emissions Projection'!J29-'Emissions Projection'!I29&gt;0,0,'Emissions Projection'!J29-'Emissions Projection'!I29)</f>
        <v>0</v>
      </c>
      <c r="J29" s="32">
        <f>IF('Emissions Projection'!K29-'Emissions Projection'!J29&gt;0,0,'Emissions Projection'!K29-'Emissions Projection'!J29)</f>
        <v>0</v>
      </c>
      <c r="K29" s="32">
        <f>IF('Emissions Projection'!L29-'Emissions Projection'!K29&gt;0,0,'Emissions Projection'!L29-'Emissions Projection'!K29)</f>
        <v>0</v>
      </c>
      <c r="L29" s="32">
        <f>IF('Emissions Projection'!M29-'Emissions Projection'!L29&gt;0,0,'Emissions Projection'!M29-'Emissions Projection'!L29)</f>
        <v>0</v>
      </c>
      <c r="M29" s="32">
        <f>IF('Emissions Projection'!N29-'Emissions Projection'!M29&gt;0,0,'Emissions Projection'!N29-'Emissions Projection'!M29)</f>
        <v>0</v>
      </c>
      <c r="N29" s="32">
        <f>IF('Emissions Projection'!O29-'Emissions Projection'!N29&gt;0,0,'Emissions Projection'!O29-'Emissions Projection'!N29)</f>
        <v>0</v>
      </c>
      <c r="O29" s="32">
        <f>IF('Emissions Projection'!P29-'Emissions Projection'!O29&gt;0,0,'Emissions Projection'!P29-'Emissions Projection'!O29)</f>
        <v>0</v>
      </c>
      <c r="P29" s="32">
        <f>IF('Emissions Projection'!Q29-'Emissions Projection'!P29&gt;0,0,'Emissions Projection'!Q29-'Emissions Projection'!P29)</f>
        <v>0</v>
      </c>
      <c r="Q29" s="32">
        <f>IF('Emissions Projection'!R29-'Emissions Projection'!Q29&gt;0,0,'Emissions Projection'!R29-'Emissions Projection'!Q29)</f>
        <v>0</v>
      </c>
      <c r="R29" s="32">
        <f>IF('Emissions Projection'!S29-'Emissions Projection'!R29&gt;0,0,'Emissions Projection'!S29-'Emissions Projection'!R29)</f>
        <v>0</v>
      </c>
      <c r="S29" s="32">
        <f>IF('Emissions Projection'!T29-'Emissions Projection'!S29&gt;0,0,'Emissions Projection'!T29-'Emissions Projection'!S29)</f>
        <v>0</v>
      </c>
      <c r="T29" s="32">
        <f>IF('Emissions Projection'!U29-'Emissions Projection'!T29&gt;0,0,'Emissions Projection'!U29-'Emissions Projection'!T29)</f>
        <v>0</v>
      </c>
      <c r="U29" s="32">
        <f>IF('Emissions Projection'!V29-'Emissions Projection'!U29&gt;0,0,'Emissions Projection'!V29-'Emissions Projection'!U29)</f>
        <v>0</v>
      </c>
      <c r="V29" s="32">
        <f>IF('Emissions Projection'!W29-'Emissions Projection'!V29&gt;0,0,'Emissions Projection'!W29-'Emissions Projection'!V29)</f>
        <v>0</v>
      </c>
      <c r="W29" s="32">
        <f>IF('Emissions Projection'!X29-'Emissions Projection'!W29&gt;0,0,'Emissions Projection'!X29-'Emissions Projection'!W29)</f>
        <v>0</v>
      </c>
      <c r="X29" s="32">
        <f>IF('Emissions Projection'!Y29-'Emissions Projection'!X29&gt;0,0,'Emissions Projection'!Y29-'Emissions Projection'!X29)</f>
        <v>0</v>
      </c>
      <c r="Y29" s="32">
        <f>IF('Emissions Projection'!Z29-'Emissions Projection'!Y29&gt;0,0,'Emissions Projection'!Z29-'Emissions Projection'!Y29)</f>
        <v>0</v>
      </c>
      <c r="Z29" s="32">
        <f>IF('Emissions Projection'!AA29-'Emissions Projection'!Z29&gt;0,0,'Emissions Projection'!AA29-'Emissions Projection'!Z29)</f>
        <v>0</v>
      </c>
      <c r="AA29" s="32">
        <f>IF('Emissions Projection'!AB29-'Emissions Projection'!AA29&gt;0,0,'Emissions Projection'!AB29-'Emissions Projection'!AA29)</f>
        <v>0</v>
      </c>
      <c r="AB29" s="32">
        <f>IF('Emissions Projection'!AC29-'Emissions Projection'!AB29&gt;0,0,'Emissions Projection'!AC29-'Emissions Projection'!AB29)</f>
        <v>0</v>
      </c>
      <c r="AC29" s="32">
        <f>IF('Emissions Projection'!AD29-'Emissions Projection'!AC29&gt;0,0,'Emissions Projection'!AD29-'Emissions Projection'!AC29)</f>
        <v>0</v>
      </c>
      <c r="AD29" s="32">
        <f>IF('Emissions Projection'!AE29-'Emissions Projection'!AD29&gt;0,0,'Emissions Projection'!AE29-'Emissions Projection'!AD29)</f>
        <v>0</v>
      </c>
      <c r="AE29" s="32">
        <f>IF('Emissions Projection'!AF29-'Emissions Projection'!AE29&gt;0,0,'Emissions Projection'!AF29-'Emissions Projection'!AE29)</f>
        <v>0</v>
      </c>
    </row>
    <row r="30" spans="2:31" s="1" customFormat="1" x14ac:dyDescent="0.35">
      <c r="B30" s="31">
        <v>3</v>
      </c>
      <c r="C30" s="31" t="s">
        <v>25</v>
      </c>
      <c r="D30" s="32">
        <f>IF('Emissions Projection'!E30-'Emissions Projection'!D30&gt;0,0,'Emissions Projection'!E30-'Emissions Projection'!D30)</f>
        <v>0</v>
      </c>
      <c r="E30" s="32">
        <f>IF('Emissions Projection'!F30-'Emissions Projection'!E30&gt;0,0,'Emissions Projection'!F30-'Emissions Projection'!E30)</f>
        <v>0</v>
      </c>
      <c r="F30" s="32">
        <f>IF('Emissions Projection'!G30-'Emissions Projection'!F30&gt;0,0,'Emissions Projection'!G30-'Emissions Projection'!F30)</f>
        <v>0</v>
      </c>
      <c r="G30" s="32">
        <f>IF('Emissions Projection'!H30-'Emissions Projection'!G30&gt;0,0,'Emissions Projection'!H30-'Emissions Projection'!G30)</f>
        <v>0</v>
      </c>
      <c r="H30" s="32">
        <f>IF('Emissions Projection'!I30-'Emissions Projection'!H30&gt;0,0,'Emissions Projection'!I30-'Emissions Projection'!H30)</f>
        <v>0</v>
      </c>
      <c r="I30" s="32">
        <f>IF('Emissions Projection'!J30-'Emissions Projection'!I30&gt;0,0,'Emissions Projection'!J30-'Emissions Projection'!I30)</f>
        <v>0</v>
      </c>
      <c r="J30" s="32">
        <f>IF('Emissions Projection'!K30-'Emissions Projection'!J30&gt;0,0,'Emissions Projection'!K30-'Emissions Projection'!J30)</f>
        <v>0</v>
      </c>
      <c r="K30" s="32">
        <f>IF('Emissions Projection'!L30-'Emissions Projection'!K30&gt;0,0,'Emissions Projection'!L30-'Emissions Projection'!K30)</f>
        <v>0</v>
      </c>
      <c r="L30" s="32">
        <f>IF('Emissions Projection'!M30-'Emissions Projection'!L30&gt;0,0,'Emissions Projection'!M30-'Emissions Projection'!L30)</f>
        <v>0</v>
      </c>
      <c r="M30" s="32">
        <f>IF('Emissions Projection'!N30-'Emissions Projection'!M30&gt;0,0,'Emissions Projection'!N30-'Emissions Projection'!M30)</f>
        <v>0</v>
      </c>
      <c r="N30" s="32">
        <f>IF('Emissions Projection'!O30-'Emissions Projection'!N30&gt;0,0,'Emissions Projection'!O30-'Emissions Projection'!N30)</f>
        <v>0</v>
      </c>
      <c r="O30" s="32">
        <f>IF('Emissions Projection'!P30-'Emissions Projection'!O30&gt;0,0,'Emissions Projection'!P30-'Emissions Projection'!O30)</f>
        <v>0</v>
      </c>
      <c r="P30" s="32">
        <f>IF('Emissions Projection'!Q30-'Emissions Projection'!P30&gt;0,0,'Emissions Projection'!Q30-'Emissions Projection'!P30)</f>
        <v>0</v>
      </c>
      <c r="Q30" s="32">
        <f>IF('Emissions Projection'!R30-'Emissions Projection'!Q30&gt;0,0,'Emissions Projection'!R30-'Emissions Projection'!Q30)</f>
        <v>0</v>
      </c>
      <c r="R30" s="32">
        <f>IF('Emissions Projection'!S30-'Emissions Projection'!R30&gt;0,0,'Emissions Projection'!S30-'Emissions Projection'!R30)</f>
        <v>0</v>
      </c>
      <c r="S30" s="32">
        <f>IF('Emissions Projection'!T30-'Emissions Projection'!S30&gt;0,0,'Emissions Projection'!T30-'Emissions Projection'!S30)</f>
        <v>0</v>
      </c>
      <c r="T30" s="32">
        <f>IF('Emissions Projection'!U30-'Emissions Projection'!T30&gt;0,0,'Emissions Projection'!U30-'Emissions Projection'!T30)</f>
        <v>0</v>
      </c>
      <c r="U30" s="32">
        <f>IF('Emissions Projection'!V30-'Emissions Projection'!U30&gt;0,0,'Emissions Projection'!V30-'Emissions Projection'!U30)</f>
        <v>0</v>
      </c>
      <c r="V30" s="32">
        <f>IF('Emissions Projection'!W30-'Emissions Projection'!V30&gt;0,0,'Emissions Projection'!W30-'Emissions Projection'!V30)</f>
        <v>0</v>
      </c>
      <c r="W30" s="32">
        <f>IF('Emissions Projection'!X30-'Emissions Projection'!W30&gt;0,0,'Emissions Projection'!X30-'Emissions Projection'!W30)</f>
        <v>0</v>
      </c>
      <c r="X30" s="32">
        <f>IF('Emissions Projection'!Y30-'Emissions Projection'!X30&gt;0,0,'Emissions Projection'!Y30-'Emissions Projection'!X30)</f>
        <v>0</v>
      </c>
      <c r="Y30" s="32">
        <f>IF('Emissions Projection'!Z30-'Emissions Projection'!Y30&gt;0,0,'Emissions Projection'!Z30-'Emissions Projection'!Y30)</f>
        <v>0</v>
      </c>
      <c r="Z30" s="32">
        <f>IF('Emissions Projection'!AA30-'Emissions Projection'!Z30&gt;0,0,'Emissions Projection'!AA30-'Emissions Projection'!Z30)</f>
        <v>0</v>
      </c>
      <c r="AA30" s="32">
        <f>IF('Emissions Projection'!AB30-'Emissions Projection'!AA30&gt;0,0,'Emissions Projection'!AB30-'Emissions Projection'!AA30)</f>
        <v>0</v>
      </c>
      <c r="AB30" s="32">
        <f>IF('Emissions Projection'!AC30-'Emissions Projection'!AB30&gt;0,0,'Emissions Projection'!AC30-'Emissions Projection'!AB30)</f>
        <v>0</v>
      </c>
      <c r="AC30" s="32">
        <f>IF('Emissions Projection'!AD30-'Emissions Projection'!AC30&gt;0,0,'Emissions Projection'!AD30-'Emissions Projection'!AC30)</f>
        <v>0</v>
      </c>
      <c r="AD30" s="32">
        <f>IF('Emissions Projection'!AE30-'Emissions Projection'!AD30&gt;0,0,'Emissions Projection'!AE30-'Emissions Projection'!AD30)</f>
        <v>0</v>
      </c>
      <c r="AE30" s="32">
        <f>IF('Emissions Projection'!AF30-'Emissions Projection'!AE30&gt;0,0,'Emissions Projection'!AF30-'Emissions Projection'!AE30)</f>
        <v>0</v>
      </c>
    </row>
    <row r="31" spans="2:31" s="1" customFormat="1" x14ac:dyDescent="0.35">
      <c r="B31" s="31">
        <v>3</v>
      </c>
      <c r="C31" s="31" t="s">
        <v>26</v>
      </c>
      <c r="D31" s="32">
        <f>IF('Emissions Projection'!E31-'Emissions Projection'!D31&gt;0,0,'Emissions Projection'!E31-'Emissions Projection'!D31)</f>
        <v>0</v>
      </c>
      <c r="E31" s="32">
        <f>IF('Emissions Projection'!F31-'Emissions Projection'!E31&gt;0,0,'Emissions Projection'!F31-'Emissions Projection'!E31)</f>
        <v>0</v>
      </c>
      <c r="F31" s="32">
        <f>IF('Emissions Projection'!G31-'Emissions Projection'!F31&gt;0,0,'Emissions Projection'!G31-'Emissions Projection'!F31)</f>
        <v>0</v>
      </c>
      <c r="G31" s="32">
        <f>IF('Emissions Projection'!H31-'Emissions Projection'!G31&gt;0,0,'Emissions Projection'!H31-'Emissions Projection'!G31)</f>
        <v>0</v>
      </c>
      <c r="H31" s="32">
        <f>IF('Emissions Projection'!I31-'Emissions Projection'!H31&gt;0,0,'Emissions Projection'!I31-'Emissions Projection'!H31)</f>
        <v>0</v>
      </c>
      <c r="I31" s="32">
        <f>IF('Emissions Projection'!J31-'Emissions Projection'!I31&gt;0,0,'Emissions Projection'!J31-'Emissions Projection'!I31)</f>
        <v>0</v>
      </c>
      <c r="J31" s="32">
        <f>IF('Emissions Projection'!K31-'Emissions Projection'!J31&gt;0,0,'Emissions Projection'!K31-'Emissions Projection'!J31)</f>
        <v>0</v>
      </c>
      <c r="K31" s="32">
        <f>IF('Emissions Projection'!L31-'Emissions Projection'!K31&gt;0,0,'Emissions Projection'!L31-'Emissions Projection'!K31)</f>
        <v>0</v>
      </c>
      <c r="L31" s="32">
        <f>IF('Emissions Projection'!M31-'Emissions Projection'!L31&gt;0,0,'Emissions Projection'!M31-'Emissions Projection'!L31)</f>
        <v>0</v>
      </c>
      <c r="M31" s="32">
        <f>IF('Emissions Projection'!N31-'Emissions Projection'!M31&gt;0,0,'Emissions Projection'!N31-'Emissions Projection'!M31)</f>
        <v>0</v>
      </c>
      <c r="N31" s="32">
        <f>IF('Emissions Projection'!O31-'Emissions Projection'!N31&gt;0,0,'Emissions Projection'!O31-'Emissions Projection'!N31)</f>
        <v>0</v>
      </c>
      <c r="O31" s="32">
        <f>IF('Emissions Projection'!P31-'Emissions Projection'!O31&gt;0,0,'Emissions Projection'!P31-'Emissions Projection'!O31)</f>
        <v>0</v>
      </c>
      <c r="P31" s="32">
        <f>IF('Emissions Projection'!Q31-'Emissions Projection'!P31&gt;0,0,'Emissions Projection'!Q31-'Emissions Projection'!P31)</f>
        <v>0</v>
      </c>
      <c r="Q31" s="32">
        <f>IF('Emissions Projection'!R31-'Emissions Projection'!Q31&gt;0,0,'Emissions Projection'!R31-'Emissions Projection'!Q31)</f>
        <v>0</v>
      </c>
      <c r="R31" s="32">
        <f>IF('Emissions Projection'!S31-'Emissions Projection'!R31&gt;0,0,'Emissions Projection'!S31-'Emissions Projection'!R31)</f>
        <v>0</v>
      </c>
      <c r="S31" s="32">
        <f>IF('Emissions Projection'!T31-'Emissions Projection'!S31&gt;0,0,'Emissions Projection'!T31-'Emissions Projection'!S31)</f>
        <v>0</v>
      </c>
      <c r="T31" s="32">
        <f>IF('Emissions Projection'!U31-'Emissions Projection'!T31&gt;0,0,'Emissions Projection'!U31-'Emissions Projection'!T31)</f>
        <v>0</v>
      </c>
      <c r="U31" s="32">
        <f>IF('Emissions Projection'!V31-'Emissions Projection'!U31&gt;0,0,'Emissions Projection'!V31-'Emissions Projection'!U31)</f>
        <v>0</v>
      </c>
      <c r="V31" s="32">
        <f>IF('Emissions Projection'!W31-'Emissions Projection'!V31&gt;0,0,'Emissions Projection'!W31-'Emissions Projection'!V31)</f>
        <v>0</v>
      </c>
      <c r="W31" s="32">
        <f>IF('Emissions Projection'!X31-'Emissions Projection'!W31&gt;0,0,'Emissions Projection'!X31-'Emissions Projection'!W31)</f>
        <v>0</v>
      </c>
      <c r="X31" s="32">
        <f>IF('Emissions Projection'!Y31-'Emissions Projection'!X31&gt;0,0,'Emissions Projection'!Y31-'Emissions Projection'!X31)</f>
        <v>0</v>
      </c>
      <c r="Y31" s="32">
        <f>IF('Emissions Projection'!Z31-'Emissions Projection'!Y31&gt;0,0,'Emissions Projection'!Z31-'Emissions Projection'!Y31)</f>
        <v>0</v>
      </c>
      <c r="Z31" s="32">
        <f>IF('Emissions Projection'!AA31-'Emissions Projection'!Z31&gt;0,0,'Emissions Projection'!AA31-'Emissions Projection'!Z31)</f>
        <v>0</v>
      </c>
      <c r="AA31" s="32">
        <f>IF('Emissions Projection'!AB31-'Emissions Projection'!AA31&gt;0,0,'Emissions Projection'!AB31-'Emissions Projection'!AA31)</f>
        <v>0</v>
      </c>
      <c r="AB31" s="32">
        <f>IF('Emissions Projection'!AC31-'Emissions Projection'!AB31&gt;0,0,'Emissions Projection'!AC31-'Emissions Projection'!AB31)</f>
        <v>0</v>
      </c>
      <c r="AC31" s="32">
        <f>IF('Emissions Projection'!AD31-'Emissions Projection'!AC31&gt;0,0,'Emissions Projection'!AD31-'Emissions Projection'!AC31)</f>
        <v>0</v>
      </c>
      <c r="AD31" s="32">
        <f>IF('Emissions Projection'!AE31-'Emissions Projection'!AD31&gt;0,0,'Emissions Projection'!AE31-'Emissions Projection'!AD31)</f>
        <v>0</v>
      </c>
      <c r="AE31" s="32">
        <f>IF('Emissions Projection'!AF31-'Emissions Projection'!AE31&gt;0,0,'Emissions Projection'!AF31-'Emissions Projection'!AE31)</f>
        <v>0</v>
      </c>
    </row>
    <row r="32" spans="2:31" s="1" customFormat="1" x14ac:dyDescent="0.35">
      <c r="B32" s="31">
        <v>3</v>
      </c>
      <c r="C32" s="31" t="s">
        <v>27</v>
      </c>
      <c r="D32" s="32">
        <f>IF('Emissions Projection'!E32-'Emissions Projection'!D32&gt;0,0,'Emissions Projection'!E32-'Emissions Projection'!D32)</f>
        <v>0</v>
      </c>
      <c r="E32" s="32">
        <f>IF('Emissions Projection'!F32-'Emissions Projection'!E32&gt;0,0,'Emissions Projection'!F32-'Emissions Projection'!E32)</f>
        <v>0</v>
      </c>
      <c r="F32" s="32">
        <f>IF('Emissions Projection'!G32-'Emissions Projection'!F32&gt;0,0,'Emissions Projection'!G32-'Emissions Projection'!F32)</f>
        <v>0</v>
      </c>
      <c r="G32" s="32">
        <f>IF('Emissions Projection'!H32-'Emissions Projection'!G32&gt;0,0,'Emissions Projection'!H32-'Emissions Projection'!G32)</f>
        <v>0</v>
      </c>
      <c r="H32" s="32">
        <f>IF('Emissions Projection'!I32-'Emissions Projection'!H32&gt;0,0,'Emissions Projection'!I32-'Emissions Projection'!H32)</f>
        <v>0</v>
      </c>
      <c r="I32" s="32">
        <f>IF('Emissions Projection'!J32-'Emissions Projection'!I32&gt;0,0,'Emissions Projection'!J32-'Emissions Projection'!I32)</f>
        <v>0</v>
      </c>
      <c r="J32" s="32">
        <f>IF('Emissions Projection'!K32-'Emissions Projection'!J32&gt;0,0,'Emissions Projection'!K32-'Emissions Projection'!J32)</f>
        <v>0</v>
      </c>
      <c r="K32" s="32">
        <f>IF('Emissions Projection'!L32-'Emissions Projection'!K32&gt;0,0,'Emissions Projection'!L32-'Emissions Projection'!K32)</f>
        <v>0</v>
      </c>
      <c r="L32" s="32">
        <f>IF('Emissions Projection'!M32-'Emissions Projection'!L32&gt;0,0,'Emissions Projection'!M32-'Emissions Projection'!L32)</f>
        <v>0</v>
      </c>
      <c r="M32" s="32">
        <f>IF('Emissions Projection'!N32-'Emissions Projection'!M32&gt;0,0,'Emissions Projection'!N32-'Emissions Projection'!M32)</f>
        <v>0</v>
      </c>
      <c r="N32" s="32">
        <f>IF('Emissions Projection'!O32-'Emissions Projection'!N32&gt;0,0,'Emissions Projection'!O32-'Emissions Projection'!N32)</f>
        <v>0</v>
      </c>
      <c r="O32" s="32">
        <f>IF('Emissions Projection'!P32-'Emissions Projection'!O32&gt;0,0,'Emissions Projection'!P32-'Emissions Projection'!O32)</f>
        <v>0</v>
      </c>
      <c r="P32" s="32">
        <f>IF('Emissions Projection'!Q32-'Emissions Projection'!P32&gt;0,0,'Emissions Projection'!Q32-'Emissions Projection'!P32)</f>
        <v>0</v>
      </c>
      <c r="Q32" s="32">
        <f>IF('Emissions Projection'!R32-'Emissions Projection'!Q32&gt;0,0,'Emissions Projection'!R32-'Emissions Projection'!Q32)</f>
        <v>0</v>
      </c>
      <c r="R32" s="32">
        <f>IF('Emissions Projection'!S32-'Emissions Projection'!R32&gt;0,0,'Emissions Projection'!S32-'Emissions Projection'!R32)</f>
        <v>0</v>
      </c>
      <c r="S32" s="32">
        <f>IF('Emissions Projection'!T32-'Emissions Projection'!S32&gt;0,0,'Emissions Projection'!T32-'Emissions Projection'!S32)</f>
        <v>0</v>
      </c>
      <c r="T32" s="32">
        <f>IF('Emissions Projection'!U32-'Emissions Projection'!T32&gt;0,0,'Emissions Projection'!U32-'Emissions Projection'!T32)</f>
        <v>0</v>
      </c>
      <c r="U32" s="32">
        <f>IF('Emissions Projection'!V32-'Emissions Projection'!U32&gt;0,0,'Emissions Projection'!V32-'Emissions Projection'!U32)</f>
        <v>0</v>
      </c>
      <c r="V32" s="32">
        <f>IF('Emissions Projection'!W32-'Emissions Projection'!V32&gt;0,0,'Emissions Projection'!W32-'Emissions Projection'!V32)</f>
        <v>0</v>
      </c>
      <c r="W32" s="32">
        <f>IF('Emissions Projection'!X32-'Emissions Projection'!W32&gt;0,0,'Emissions Projection'!X32-'Emissions Projection'!W32)</f>
        <v>0</v>
      </c>
      <c r="X32" s="32">
        <f>IF('Emissions Projection'!Y32-'Emissions Projection'!X32&gt;0,0,'Emissions Projection'!Y32-'Emissions Projection'!X32)</f>
        <v>0</v>
      </c>
      <c r="Y32" s="32">
        <f>IF('Emissions Projection'!Z32-'Emissions Projection'!Y32&gt;0,0,'Emissions Projection'!Z32-'Emissions Projection'!Y32)</f>
        <v>0</v>
      </c>
      <c r="Z32" s="32">
        <f>IF('Emissions Projection'!AA32-'Emissions Projection'!Z32&gt;0,0,'Emissions Projection'!AA32-'Emissions Projection'!Z32)</f>
        <v>0</v>
      </c>
      <c r="AA32" s="32">
        <f>IF('Emissions Projection'!AB32-'Emissions Projection'!AA32&gt;0,0,'Emissions Projection'!AB32-'Emissions Projection'!AA32)</f>
        <v>0</v>
      </c>
      <c r="AB32" s="32">
        <f>IF('Emissions Projection'!AC32-'Emissions Projection'!AB32&gt;0,0,'Emissions Projection'!AC32-'Emissions Projection'!AB32)</f>
        <v>0</v>
      </c>
      <c r="AC32" s="32">
        <f>IF('Emissions Projection'!AD32-'Emissions Projection'!AC32&gt;0,0,'Emissions Projection'!AD32-'Emissions Projection'!AC32)</f>
        <v>0</v>
      </c>
      <c r="AD32" s="32">
        <f>IF('Emissions Projection'!AE32-'Emissions Projection'!AD32&gt;0,0,'Emissions Projection'!AE32-'Emissions Projection'!AD32)</f>
        <v>0</v>
      </c>
      <c r="AE32" s="32">
        <f>IF('Emissions Projection'!AF32-'Emissions Projection'!AE32&gt;0,0,'Emissions Projection'!AF32-'Emissions Projection'!AE32)</f>
        <v>0</v>
      </c>
    </row>
    <row r="33" spans="3:31" s="20" customFormat="1" x14ac:dyDescent="0.35">
      <c r="C33" s="20" t="s">
        <v>687</v>
      </c>
      <c r="D33" s="21">
        <f>SUM(D11:D32)</f>
        <v>0</v>
      </c>
      <c r="E33" s="21">
        <f t="shared" ref="E33:AE33" si="1">SUM(E11:E32)</f>
        <v>0</v>
      </c>
      <c r="F33" s="21">
        <f t="shared" si="1"/>
        <v>0</v>
      </c>
      <c r="G33" s="21">
        <f t="shared" si="1"/>
        <v>0</v>
      </c>
      <c r="H33" s="21">
        <f t="shared" si="1"/>
        <v>0</v>
      </c>
      <c r="I33" s="21">
        <f t="shared" si="1"/>
        <v>0</v>
      </c>
      <c r="J33" s="21">
        <f t="shared" si="1"/>
        <v>0</v>
      </c>
      <c r="K33" s="21">
        <f t="shared" si="1"/>
        <v>0</v>
      </c>
      <c r="L33" s="21">
        <f t="shared" si="1"/>
        <v>0</v>
      </c>
      <c r="M33" s="21">
        <f t="shared" si="1"/>
        <v>0</v>
      </c>
      <c r="N33" s="21">
        <f t="shared" si="1"/>
        <v>0</v>
      </c>
      <c r="O33" s="21">
        <f t="shared" si="1"/>
        <v>0</v>
      </c>
      <c r="P33" s="21">
        <f t="shared" si="1"/>
        <v>0</v>
      </c>
      <c r="Q33" s="21">
        <f t="shared" si="1"/>
        <v>0</v>
      </c>
      <c r="R33" s="21">
        <f t="shared" si="1"/>
        <v>0</v>
      </c>
      <c r="S33" s="21">
        <f t="shared" si="1"/>
        <v>0</v>
      </c>
      <c r="T33" s="21">
        <f t="shared" si="1"/>
        <v>0</v>
      </c>
      <c r="U33" s="21">
        <f t="shared" si="1"/>
        <v>0</v>
      </c>
      <c r="V33" s="21">
        <f t="shared" si="1"/>
        <v>0</v>
      </c>
      <c r="W33" s="21">
        <f t="shared" si="1"/>
        <v>0</v>
      </c>
      <c r="X33" s="21">
        <f t="shared" si="1"/>
        <v>0</v>
      </c>
      <c r="Y33" s="21">
        <f t="shared" si="1"/>
        <v>0</v>
      </c>
      <c r="Z33" s="21">
        <f t="shared" si="1"/>
        <v>0</v>
      </c>
      <c r="AA33" s="21">
        <f t="shared" si="1"/>
        <v>0</v>
      </c>
      <c r="AB33" s="21">
        <f t="shared" si="1"/>
        <v>0</v>
      </c>
      <c r="AC33" s="21">
        <f t="shared" si="1"/>
        <v>0</v>
      </c>
      <c r="AD33" s="21">
        <f t="shared" si="1"/>
        <v>0</v>
      </c>
      <c r="AE33" s="21">
        <f t="shared" si="1"/>
        <v>0</v>
      </c>
    </row>
    <row r="34" spans="3:31" s="1" customFormat="1" x14ac:dyDescent="0.35"/>
    <row r="35" spans="3:31" s="1" customFormat="1" x14ac:dyDescent="0.35">
      <c r="C35" s="34" t="s">
        <v>689</v>
      </c>
      <c r="D35" s="35">
        <f>SUM(D11:D15)</f>
        <v>0</v>
      </c>
      <c r="E35" s="35">
        <f t="shared" ref="E35:AE35" si="2">SUM(E11:E15)</f>
        <v>0</v>
      </c>
      <c r="F35" s="35">
        <f t="shared" si="2"/>
        <v>0</v>
      </c>
      <c r="G35" s="35">
        <f t="shared" si="2"/>
        <v>0</v>
      </c>
      <c r="H35" s="35">
        <f t="shared" si="2"/>
        <v>0</v>
      </c>
      <c r="I35" s="35">
        <f t="shared" si="2"/>
        <v>0</v>
      </c>
      <c r="J35" s="35">
        <f t="shared" si="2"/>
        <v>0</v>
      </c>
      <c r="K35" s="35">
        <f t="shared" si="2"/>
        <v>0</v>
      </c>
      <c r="L35" s="35">
        <f t="shared" si="2"/>
        <v>0</v>
      </c>
      <c r="M35" s="35">
        <f t="shared" si="2"/>
        <v>0</v>
      </c>
      <c r="N35" s="35">
        <f t="shared" si="2"/>
        <v>0</v>
      </c>
      <c r="O35" s="35">
        <f t="shared" si="2"/>
        <v>0</v>
      </c>
      <c r="P35" s="35">
        <f t="shared" si="2"/>
        <v>0</v>
      </c>
      <c r="Q35" s="35">
        <f t="shared" si="2"/>
        <v>0</v>
      </c>
      <c r="R35" s="35">
        <f t="shared" si="2"/>
        <v>0</v>
      </c>
      <c r="S35" s="35">
        <f t="shared" si="2"/>
        <v>0</v>
      </c>
      <c r="T35" s="35">
        <f t="shared" si="2"/>
        <v>0</v>
      </c>
      <c r="U35" s="35">
        <f t="shared" si="2"/>
        <v>0</v>
      </c>
      <c r="V35" s="35">
        <f t="shared" si="2"/>
        <v>0</v>
      </c>
      <c r="W35" s="35">
        <f t="shared" si="2"/>
        <v>0</v>
      </c>
      <c r="X35" s="35">
        <f t="shared" si="2"/>
        <v>0</v>
      </c>
      <c r="Y35" s="35">
        <f t="shared" si="2"/>
        <v>0</v>
      </c>
      <c r="Z35" s="35">
        <f t="shared" si="2"/>
        <v>0</v>
      </c>
      <c r="AA35" s="35">
        <f t="shared" si="2"/>
        <v>0</v>
      </c>
      <c r="AB35" s="35">
        <f t="shared" si="2"/>
        <v>0</v>
      </c>
      <c r="AC35" s="35">
        <f t="shared" si="2"/>
        <v>0</v>
      </c>
      <c r="AD35" s="35">
        <f t="shared" si="2"/>
        <v>0</v>
      </c>
      <c r="AE35" s="35">
        <f t="shared" si="2"/>
        <v>0</v>
      </c>
    </row>
    <row r="36" spans="3:31" s="1" customFormat="1" x14ac:dyDescent="0.35">
      <c r="C36" s="34" t="s">
        <v>690</v>
      </c>
      <c r="D36" s="35">
        <f>SUM(D16:D18)</f>
        <v>0</v>
      </c>
      <c r="E36" s="35">
        <f t="shared" ref="E36:AE36" si="3">SUM(E16:E18)</f>
        <v>0</v>
      </c>
      <c r="F36" s="35">
        <f t="shared" si="3"/>
        <v>0</v>
      </c>
      <c r="G36" s="35">
        <f t="shared" si="3"/>
        <v>0</v>
      </c>
      <c r="H36" s="35">
        <f t="shared" si="3"/>
        <v>0</v>
      </c>
      <c r="I36" s="35">
        <f t="shared" si="3"/>
        <v>0</v>
      </c>
      <c r="J36" s="35">
        <f t="shared" si="3"/>
        <v>0</v>
      </c>
      <c r="K36" s="35">
        <f t="shared" si="3"/>
        <v>0</v>
      </c>
      <c r="L36" s="35">
        <f t="shared" si="3"/>
        <v>0</v>
      </c>
      <c r="M36" s="35">
        <f t="shared" si="3"/>
        <v>0</v>
      </c>
      <c r="N36" s="35">
        <f t="shared" si="3"/>
        <v>0</v>
      </c>
      <c r="O36" s="35">
        <f t="shared" si="3"/>
        <v>0</v>
      </c>
      <c r="P36" s="35">
        <f t="shared" si="3"/>
        <v>0</v>
      </c>
      <c r="Q36" s="35">
        <f t="shared" si="3"/>
        <v>0</v>
      </c>
      <c r="R36" s="35">
        <f t="shared" si="3"/>
        <v>0</v>
      </c>
      <c r="S36" s="35">
        <f t="shared" si="3"/>
        <v>0</v>
      </c>
      <c r="T36" s="35">
        <f t="shared" si="3"/>
        <v>0</v>
      </c>
      <c r="U36" s="35">
        <f t="shared" si="3"/>
        <v>0</v>
      </c>
      <c r="V36" s="35">
        <f t="shared" si="3"/>
        <v>0</v>
      </c>
      <c r="W36" s="35">
        <f t="shared" si="3"/>
        <v>0</v>
      </c>
      <c r="X36" s="35">
        <f t="shared" si="3"/>
        <v>0</v>
      </c>
      <c r="Y36" s="35">
        <f t="shared" si="3"/>
        <v>0</v>
      </c>
      <c r="Z36" s="35">
        <f t="shared" si="3"/>
        <v>0</v>
      </c>
      <c r="AA36" s="35">
        <f t="shared" si="3"/>
        <v>0</v>
      </c>
      <c r="AB36" s="35">
        <f t="shared" si="3"/>
        <v>0</v>
      </c>
      <c r="AC36" s="35">
        <f t="shared" si="3"/>
        <v>0</v>
      </c>
      <c r="AD36" s="35">
        <f t="shared" si="3"/>
        <v>0</v>
      </c>
      <c r="AE36" s="35">
        <f t="shared" si="3"/>
        <v>0</v>
      </c>
    </row>
    <row r="37" spans="3:31" s="1" customFormat="1" x14ac:dyDescent="0.35">
      <c r="C37" s="34" t="s">
        <v>691</v>
      </c>
      <c r="D37" s="35">
        <f>SUM(D19:D28)</f>
        <v>0</v>
      </c>
      <c r="E37" s="35">
        <f t="shared" ref="E37:AE37" si="4">SUM(E19:E28)</f>
        <v>0</v>
      </c>
      <c r="F37" s="35">
        <f t="shared" si="4"/>
        <v>0</v>
      </c>
      <c r="G37" s="35">
        <f t="shared" si="4"/>
        <v>0</v>
      </c>
      <c r="H37" s="35">
        <f t="shared" si="4"/>
        <v>0</v>
      </c>
      <c r="I37" s="35">
        <f t="shared" si="4"/>
        <v>0</v>
      </c>
      <c r="J37" s="35">
        <f t="shared" si="4"/>
        <v>0</v>
      </c>
      <c r="K37" s="35">
        <f t="shared" si="4"/>
        <v>0</v>
      </c>
      <c r="L37" s="35">
        <f t="shared" si="4"/>
        <v>0</v>
      </c>
      <c r="M37" s="35">
        <f t="shared" si="4"/>
        <v>0</v>
      </c>
      <c r="N37" s="35">
        <f t="shared" si="4"/>
        <v>0</v>
      </c>
      <c r="O37" s="35">
        <f t="shared" si="4"/>
        <v>0</v>
      </c>
      <c r="P37" s="35">
        <f t="shared" si="4"/>
        <v>0</v>
      </c>
      <c r="Q37" s="35">
        <f t="shared" si="4"/>
        <v>0</v>
      </c>
      <c r="R37" s="35">
        <f t="shared" si="4"/>
        <v>0</v>
      </c>
      <c r="S37" s="35">
        <f t="shared" si="4"/>
        <v>0</v>
      </c>
      <c r="T37" s="35">
        <f t="shared" si="4"/>
        <v>0</v>
      </c>
      <c r="U37" s="35">
        <f t="shared" si="4"/>
        <v>0</v>
      </c>
      <c r="V37" s="35">
        <f t="shared" si="4"/>
        <v>0</v>
      </c>
      <c r="W37" s="35">
        <f t="shared" si="4"/>
        <v>0</v>
      </c>
      <c r="X37" s="35">
        <f t="shared" si="4"/>
        <v>0</v>
      </c>
      <c r="Y37" s="35">
        <f t="shared" si="4"/>
        <v>0</v>
      </c>
      <c r="Z37" s="35">
        <f t="shared" si="4"/>
        <v>0</v>
      </c>
      <c r="AA37" s="35">
        <f t="shared" si="4"/>
        <v>0</v>
      </c>
      <c r="AB37" s="35">
        <f t="shared" si="4"/>
        <v>0</v>
      </c>
      <c r="AC37" s="35">
        <f t="shared" si="4"/>
        <v>0</v>
      </c>
      <c r="AD37" s="35">
        <f t="shared" si="4"/>
        <v>0</v>
      </c>
      <c r="AE37" s="35">
        <f t="shared" si="4"/>
        <v>0</v>
      </c>
    </row>
    <row r="38" spans="3:31" s="1" customFormat="1" x14ac:dyDescent="0.35"/>
    <row r="39" spans="3:31" s="1" customFormat="1" x14ac:dyDescent="0.35"/>
    <row r="40" spans="3:31" s="1" customFormat="1" x14ac:dyDescent="0.35"/>
    <row r="41" spans="3:31" s="1" customFormat="1" x14ac:dyDescent="0.35"/>
    <row r="42" spans="3:31" s="1" customFormat="1" x14ac:dyDescent="0.35"/>
    <row r="43" spans="3:31" s="1" customFormat="1" x14ac:dyDescent="0.35"/>
    <row r="44" spans="3:31" s="1" customFormat="1" x14ac:dyDescent="0.35"/>
    <row r="45" spans="3:31" s="1" customFormat="1" x14ac:dyDescent="0.35"/>
    <row r="46" spans="3:31" s="1" customFormat="1" x14ac:dyDescent="0.35"/>
    <row r="47" spans="3:31" s="1" customFormat="1" x14ac:dyDescent="0.35"/>
    <row r="48" spans="3:31" s="1" customFormat="1" x14ac:dyDescent="0.35"/>
    <row r="49" s="1" customFormat="1" x14ac:dyDescent="0.35"/>
    <row r="50" s="1" customFormat="1" x14ac:dyDescent="0.35"/>
    <row r="51" s="1" customFormat="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sheetData>
  <mergeCells count="1">
    <mergeCell ref="B3: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2CED-9E48-4250-B80E-5982B34A033A}">
  <sheetPr>
    <tabColor theme="4"/>
  </sheetPr>
  <dimension ref="A1:N77"/>
  <sheetViews>
    <sheetView zoomScale="90" zoomScaleNormal="90" workbookViewId="0"/>
  </sheetViews>
  <sheetFormatPr defaultColWidth="0" defaultRowHeight="14.5" zeroHeight="1" x14ac:dyDescent="0.35"/>
  <cols>
    <col min="1" max="1" width="3.08984375" style="1" customWidth="1"/>
    <col min="2" max="14" width="8.81640625" style="1" customWidth="1"/>
    <col min="15" max="16384" width="8.81640625" style="1" hidden="1"/>
  </cols>
  <sheetData>
    <row r="1" spans="1:13" s="14" customFormat="1" ht="27" customHeight="1" x14ac:dyDescent="0.55000000000000004">
      <c r="A1" s="15" t="s">
        <v>790</v>
      </c>
    </row>
    <row r="2" spans="1:13" x14ac:dyDescent="0.35"/>
    <row r="3" spans="1:13" x14ac:dyDescent="0.35">
      <c r="B3" s="144" t="s">
        <v>668</v>
      </c>
      <c r="C3" s="144"/>
      <c r="D3" s="144"/>
      <c r="E3" s="144"/>
      <c r="F3" s="144"/>
      <c r="G3" s="144"/>
      <c r="H3" s="144"/>
      <c r="I3" s="144"/>
      <c r="J3" s="144"/>
      <c r="K3" s="144"/>
      <c r="L3" s="144"/>
      <c r="M3" s="144"/>
    </row>
    <row r="4" spans="1:13" x14ac:dyDescent="0.35">
      <c r="B4" s="144"/>
      <c r="C4" s="144"/>
      <c r="D4" s="144"/>
      <c r="E4" s="144"/>
      <c r="F4" s="144"/>
      <c r="G4" s="144"/>
      <c r="H4" s="144"/>
      <c r="I4" s="144"/>
      <c r="J4" s="144"/>
      <c r="K4" s="144"/>
      <c r="L4" s="144"/>
      <c r="M4" s="144"/>
    </row>
    <row r="5" spans="1:13" x14ac:dyDescent="0.35">
      <c r="B5" s="144"/>
      <c r="C5" s="144"/>
      <c r="D5" s="144"/>
      <c r="E5" s="144"/>
      <c r="F5" s="144"/>
      <c r="G5" s="144"/>
      <c r="H5" s="144"/>
      <c r="I5" s="144"/>
      <c r="J5" s="144"/>
      <c r="K5" s="144"/>
      <c r="L5" s="144"/>
      <c r="M5" s="144"/>
    </row>
    <row r="6" spans="1:13" x14ac:dyDescent="0.35">
      <c r="B6" s="144"/>
      <c r="C6" s="144"/>
      <c r="D6" s="144"/>
      <c r="E6" s="144"/>
      <c r="F6" s="144"/>
      <c r="G6" s="144"/>
      <c r="H6" s="144"/>
      <c r="I6" s="144"/>
      <c r="J6" s="144"/>
      <c r="K6" s="144"/>
      <c r="L6" s="144"/>
      <c r="M6" s="144"/>
    </row>
    <row r="7" spans="1:13" x14ac:dyDescent="0.35">
      <c r="B7" s="144"/>
      <c r="C7" s="144"/>
      <c r="D7" s="144"/>
      <c r="E7" s="144"/>
      <c r="F7" s="144"/>
      <c r="G7" s="144"/>
      <c r="H7" s="144"/>
      <c r="I7" s="144"/>
      <c r="J7" s="144"/>
      <c r="K7" s="144"/>
      <c r="L7" s="144"/>
      <c r="M7" s="144"/>
    </row>
    <row r="8" spans="1:13" x14ac:dyDescent="0.35"/>
    <row r="9" spans="1:13" x14ac:dyDescent="0.35">
      <c r="B9" s="39" t="s">
        <v>669</v>
      </c>
    </row>
    <row r="10" spans="1:13" ht="35.25" customHeight="1" x14ac:dyDescent="0.35">
      <c r="B10" s="145" t="s">
        <v>797</v>
      </c>
      <c r="C10" s="145"/>
      <c r="D10" s="145"/>
      <c r="E10" s="145"/>
      <c r="F10" s="145"/>
      <c r="G10" s="145"/>
      <c r="H10" s="145"/>
      <c r="I10" s="145"/>
      <c r="J10" s="145"/>
      <c r="K10" s="145"/>
      <c r="L10" s="145"/>
      <c r="M10" s="145"/>
    </row>
    <row r="11" spans="1:13" ht="60.75" customHeight="1" x14ac:dyDescent="0.35">
      <c r="B11" s="145" t="s">
        <v>798</v>
      </c>
      <c r="C11" s="145"/>
      <c r="D11" s="145"/>
      <c r="E11" s="145"/>
      <c r="F11" s="145"/>
      <c r="G11" s="145"/>
      <c r="H11" s="145"/>
      <c r="I11" s="145"/>
      <c r="J11" s="145"/>
      <c r="K11" s="145"/>
      <c r="L11" s="145"/>
      <c r="M11" s="145"/>
    </row>
    <row r="12" spans="1:13" x14ac:dyDescent="0.35">
      <c r="B12" s="41"/>
    </row>
    <row r="13" spans="1:13" x14ac:dyDescent="0.35">
      <c r="B13" s="39" t="s">
        <v>670</v>
      </c>
    </row>
    <row r="14" spans="1:13" ht="115.5" customHeight="1" x14ac:dyDescent="0.35">
      <c r="B14" s="145" t="s">
        <v>719</v>
      </c>
      <c r="C14" s="145"/>
      <c r="D14" s="145"/>
      <c r="E14" s="145"/>
      <c r="F14" s="145"/>
      <c r="G14" s="145"/>
      <c r="H14" s="145"/>
      <c r="I14" s="145"/>
      <c r="J14" s="145"/>
      <c r="K14" s="145"/>
      <c r="L14" s="145"/>
      <c r="M14" s="145"/>
    </row>
    <row r="15" spans="1:13" ht="20.25" customHeight="1" x14ac:dyDescent="0.35">
      <c r="B15" s="145" t="s">
        <v>718</v>
      </c>
      <c r="C15" s="145"/>
      <c r="D15" s="145"/>
      <c r="E15" s="145"/>
      <c r="F15" s="145"/>
      <c r="G15" s="145"/>
      <c r="H15" s="145"/>
      <c r="I15" s="145"/>
      <c r="J15" s="145"/>
      <c r="K15" s="145"/>
      <c r="L15" s="145"/>
      <c r="M15" s="145"/>
    </row>
    <row r="16" spans="1:13" ht="39.75" customHeight="1" x14ac:dyDescent="0.35">
      <c r="B16" s="145" t="s">
        <v>800</v>
      </c>
      <c r="C16" s="145"/>
      <c r="D16" s="145"/>
      <c r="E16" s="145"/>
      <c r="F16" s="145"/>
      <c r="G16" s="145"/>
      <c r="H16" s="145"/>
      <c r="I16" s="145"/>
      <c r="J16" s="145"/>
      <c r="K16" s="145"/>
      <c r="L16" s="145"/>
      <c r="M16" s="145"/>
    </row>
    <row r="17" spans="2:13" x14ac:dyDescent="0.35">
      <c r="B17" s="41"/>
    </row>
    <row r="18" spans="2:13" x14ac:dyDescent="0.35">
      <c r="B18" s="41"/>
    </row>
    <row r="19" spans="2:13" x14ac:dyDescent="0.35">
      <c r="B19" s="41"/>
    </row>
    <row r="20" spans="2:13" x14ac:dyDescent="0.35">
      <c r="B20" s="41"/>
    </row>
    <row r="21" spans="2:13" x14ac:dyDescent="0.35">
      <c r="B21" s="41"/>
    </row>
    <row r="22" spans="2:13" x14ac:dyDescent="0.35"/>
    <row r="23" spans="2:13" ht="14.5" customHeight="1" x14ac:dyDescent="0.35">
      <c r="B23" s="20" t="s">
        <v>805</v>
      </c>
    </row>
    <row r="24" spans="2:13" ht="14.5" customHeight="1" x14ac:dyDescent="0.35">
      <c r="B24" s="149" t="s">
        <v>809</v>
      </c>
      <c r="C24" s="149"/>
      <c r="D24" s="149"/>
      <c r="E24" s="149"/>
      <c r="F24" s="149"/>
      <c r="G24" s="149"/>
      <c r="H24" s="149"/>
      <c r="I24" s="149"/>
      <c r="J24" s="149"/>
      <c r="K24" s="149"/>
      <c r="L24" s="149"/>
      <c r="M24" s="149"/>
    </row>
    <row r="25" spans="2:13" x14ac:dyDescent="0.35">
      <c r="B25" s="149"/>
      <c r="C25" s="149"/>
      <c r="D25" s="149"/>
      <c r="E25" s="149"/>
      <c r="F25" s="149"/>
      <c r="G25" s="149"/>
      <c r="H25" s="149"/>
      <c r="I25" s="149"/>
      <c r="J25" s="149"/>
      <c r="K25" s="149"/>
      <c r="L25" s="149"/>
      <c r="M25" s="149"/>
    </row>
    <row r="26" spans="2:13" x14ac:dyDescent="0.35">
      <c r="B26" s="149"/>
      <c r="C26" s="149"/>
      <c r="D26" s="149"/>
      <c r="E26" s="149"/>
      <c r="F26" s="149"/>
      <c r="G26" s="149"/>
      <c r="H26" s="149"/>
      <c r="I26" s="149"/>
      <c r="J26" s="149"/>
      <c r="K26" s="149"/>
      <c r="L26" s="149"/>
      <c r="M26" s="149"/>
    </row>
    <row r="27" spans="2:13" x14ac:dyDescent="0.35">
      <c r="B27" s="149"/>
      <c r="C27" s="149"/>
      <c r="D27" s="149"/>
      <c r="E27" s="149"/>
      <c r="F27" s="149"/>
      <c r="G27" s="149"/>
      <c r="H27" s="149"/>
      <c r="I27" s="149"/>
      <c r="J27" s="149"/>
      <c r="K27" s="149"/>
      <c r="L27" s="149"/>
      <c r="M27" s="149"/>
    </row>
    <row r="28" spans="2:13" x14ac:dyDescent="0.35">
      <c r="B28" s="149"/>
      <c r="C28" s="149"/>
      <c r="D28" s="149"/>
      <c r="E28" s="149"/>
      <c r="F28" s="149"/>
      <c r="G28" s="149"/>
      <c r="H28" s="149"/>
      <c r="I28" s="149"/>
      <c r="J28" s="149"/>
      <c r="K28" s="149"/>
      <c r="L28" s="149"/>
      <c r="M28" s="149"/>
    </row>
    <row r="29" spans="2:13" ht="14.5" customHeight="1" x14ac:dyDescent="0.35">
      <c r="B29" s="149"/>
      <c r="C29" s="149"/>
      <c r="D29" s="149"/>
      <c r="E29" s="149"/>
      <c r="F29" s="149"/>
      <c r="G29" s="149"/>
      <c r="H29" s="149"/>
      <c r="I29" s="149"/>
      <c r="J29" s="149"/>
      <c r="K29" s="149"/>
      <c r="L29" s="149"/>
      <c r="M29" s="149"/>
    </row>
    <row r="30" spans="2:13" ht="30.5" customHeight="1" x14ac:dyDescent="0.35">
      <c r="B30" s="150" t="s">
        <v>806</v>
      </c>
      <c r="C30" s="150"/>
      <c r="D30" s="150"/>
      <c r="E30" s="150"/>
      <c r="F30" s="150"/>
      <c r="G30" s="150"/>
      <c r="H30" s="150"/>
      <c r="I30" s="150"/>
      <c r="J30" s="150"/>
      <c r="K30" s="150"/>
      <c r="L30" s="150"/>
      <c r="M30" s="150"/>
    </row>
    <row r="31" spans="2:13" ht="14.5" customHeight="1" x14ac:dyDescent="0.35">
      <c r="B31" s="147" t="s">
        <v>807</v>
      </c>
      <c r="C31" s="147"/>
      <c r="D31" s="147"/>
      <c r="E31" s="147"/>
      <c r="F31" s="147"/>
      <c r="G31" s="147"/>
      <c r="H31" s="147"/>
      <c r="I31" s="147"/>
      <c r="J31" s="147"/>
      <c r="K31" s="120"/>
    </row>
    <row r="32" spans="2:13" ht="14.5" customHeight="1" x14ac:dyDescent="0.35">
      <c r="B32" s="147" t="s">
        <v>810</v>
      </c>
      <c r="C32" s="147"/>
      <c r="D32" s="147"/>
      <c r="E32" s="147"/>
      <c r="F32" s="147"/>
      <c r="G32" s="147"/>
      <c r="H32" s="147"/>
      <c r="I32" s="121"/>
      <c r="J32" s="121"/>
      <c r="K32" s="120"/>
    </row>
    <row r="33" spans="2:13" ht="14.5" customHeight="1" x14ac:dyDescent="0.35">
      <c r="B33" s="121"/>
      <c r="C33" s="121"/>
      <c r="D33" s="121"/>
      <c r="E33" s="121"/>
      <c r="F33" s="121"/>
      <c r="G33" s="121"/>
      <c r="H33" s="121"/>
      <c r="I33" s="121"/>
      <c r="J33" s="121"/>
      <c r="K33" s="120"/>
    </row>
    <row r="34" spans="2:13" ht="14.5" customHeight="1" x14ac:dyDescent="0.35">
      <c r="B34" s="151" t="s">
        <v>808</v>
      </c>
      <c r="C34" s="151"/>
      <c r="D34" s="151"/>
      <c r="E34" s="151"/>
      <c r="F34" s="151"/>
      <c r="G34" s="151"/>
      <c r="H34" s="151"/>
      <c r="I34" s="151"/>
      <c r="J34" s="151"/>
      <c r="K34" s="151"/>
      <c r="L34" s="151"/>
      <c r="M34" s="151"/>
    </row>
    <row r="35" spans="2:13" ht="14.5" customHeight="1" x14ac:dyDescent="0.35">
      <c r="B35" s="151"/>
      <c r="C35" s="151"/>
      <c r="D35" s="151"/>
      <c r="E35" s="151"/>
      <c r="F35" s="151"/>
      <c r="G35" s="151"/>
      <c r="H35" s="151"/>
      <c r="I35" s="151"/>
      <c r="J35" s="151"/>
      <c r="K35" s="151"/>
      <c r="L35" s="151"/>
      <c r="M35" s="151"/>
    </row>
    <row r="36" spans="2:13" ht="14.5" customHeight="1" x14ac:dyDescent="0.35">
      <c r="B36" s="151"/>
      <c r="C36" s="151"/>
      <c r="D36" s="151"/>
      <c r="E36" s="151"/>
      <c r="F36" s="151"/>
      <c r="G36" s="151"/>
      <c r="H36" s="151"/>
      <c r="I36" s="151"/>
      <c r="J36" s="151"/>
      <c r="K36" s="151"/>
      <c r="L36" s="151"/>
      <c r="M36" s="151"/>
    </row>
    <row r="37" spans="2:13" ht="33" customHeight="1" x14ac:dyDescent="0.35">
      <c r="B37" s="151"/>
      <c r="C37" s="151"/>
      <c r="D37" s="151"/>
      <c r="E37" s="151"/>
      <c r="F37" s="151"/>
      <c r="G37" s="151"/>
      <c r="H37" s="151"/>
      <c r="I37" s="151"/>
      <c r="J37" s="151"/>
      <c r="K37" s="151"/>
      <c r="L37" s="151"/>
      <c r="M37" s="151"/>
    </row>
    <row r="38" spans="2:13" ht="14.5" customHeight="1" x14ac:dyDescent="0.35">
      <c r="B38" s="121"/>
      <c r="C38" s="121"/>
      <c r="D38" s="121"/>
      <c r="E38" s="121"/>
      <c r="F38" s="121"/>
      <c r="G38" s="121"/>
      <c r="H38" s="121"/>
      <c r="I38" s="121"/>
      <c r="J38" s="121"/>
      <c r="K38" s="120"/>
    </row>
    <row r="39" spans="2:13" ht="14.5" customHeight="1" x14ac:dyDescent="0.35">
      <c r="B39" s="39" t="s">
        <v>671</v>
      </c>
    </row>
    <row r="40" spans="2:13" ht="14.5" customHeight="1" x14ac:dyDescent="0.35">
      <c r="B40" s="42" t="s">
        <v>675</v>
      </c>
    </row>
    <row r="41" spans="2:13" x14ac:dyDescent="0.35">
      <c r="B41" s="42" t="s">
        <v>676</v>
      </c>
    </row>
    <row r="42" spans="2:13" x14ac:dyDescent="0.35">
      <c r="B42" s="43"/>
    </row>
    <row r="43" spans="2:13" ht="18.75" customHeight="1" x14ac:dyDescent="0.35">
      <c r="B43" s="39" t="s">
        <v>678</v>
      </c>
      <c r="C43" s="40"/>
      <c r="D43" s="40"/>
      <c r="E43" s="40"/>
      <c r="F43" s="40"/>
      <c r="G43" s="40"/>
      <c r="H43" s="40"/>
      <c r="I43" s="40"/>
      <c r="J43" s="40"/>
      <c r="K43" s="40"/>
      <c r="L43" s="40"/>
      <c r="M43" s="40"/>
    </row>
    <row r="44" spans="2:13" ht="18.75" customHeight="1" x14ac:dyDescent="0.35">
      <c r="B44" s="148" t="s">
        <v>679</v>
      </c>
      <c r="C44" s="148"/>
      <c r="D44" s="148"/>
      <c r="E44" s="148"/>
      <c r="F44" s="148"/>
      <c r="G44" s="148"/>
      <c r="H44" s="148"/>
      <c r="I44" s="148"/>
      <c r="J44" s="148"/>
      <c r="K44" s="148"/>
      <c r="L44" s="148"/>
      <c r="M44" s="148"/>
    </row>
    <row r="45" spans="2:13" ht="46.5" customHeight="1" x14ac:dyDescent="0.35">
      <c r="B45" s="145" t="s">
        <v>795</v>
      </c>
      <c r="C45" s="145"/>
      <c r="D45" s="145"/>
      <c r="E45" s="145"/>
      <c r="F45" s="145"/>
      <c r="G45" s="145"/>
      <c r="H45" s="145"/>
      <c r="I45" s="145"/>
      <c r="J45" s="145"/>
      <c r="K45" s="145"/>
      <c r="L45" s="145"/>
      <c r="M45" s="145"/>
    </row>
    <row r="46" spans="2:13" ht="69.5" customHeight="1" x14ac:dyDescent="0.35">
      <c r="B46" s="145" t="s">
        <v>803</v>
      </c>
      <c r="C46" s="145"/>
      <c r="D46" s="145"/>
      <c r="E46" s="145"/>
      <c r="F46" s="145"/>
      <c r="G46" s="145"/>
      <c r="H46" s="145"/>
      <c r="I46" s="145"/>
      <c r="J46" s="145"/>
      <c r="K46" s="145"/>
      <c r="L46" s="145"/>
      <c r="M46" s="145"/>
    </row>
    <row r="47" spans="2:13" ht="19.5" customHeight="1" x14ac:dyDescent="0.35">
      <c r="B47" s="40"/>
      <c r="C47" s="40"/>
      <c r="D47" s="40"/>
      <c r="E47" s="40"/>
      <c r="F47" s="40"/>
      <c r="G47" s="40"/>
      <c r="H47" s="40"/>
      <c r="I47" s="40"/>
      <c r="J47" s="40"/>
      <c r="K47" s="40"/>
      <c r="L47" s="40"/>
      <c r="M47" s="40"/>
    </row>
    <row r="48" spans="2:13" ht="46.5" customHeight="1" x14ac:dyDescent="0.35">
      <c r="B48" s="145" t="s">
        <v>799</v>
      </c>
      <c r="C48" s="145"/>
      <c r="D48" s="145"/>
      <c r="E48" s="145"/>
      <c r="F48" s="145"/>
      <c r="G48" s="145"/>
      <c r="H48" s="145"/>
      <c r="I48" s="145"/>
      <c r="J48" s="145"/>
      <c r="K48" s="145"/>
      <c r="L48" s="145"/>
      <c r="M48" s="145"/>
    </row>
    <row r="49" spans="2:13" ht="12.75" customHeight="1" x14ac:dyDescent="0.35">
      <c r="B49" s="40"/>
      <c r="C49" s="40"/>
      <c r="D49" s="40"/>
      <c r="E49" s="40"/>
      <c r="F49" s="40"/>
      <c r="G49" s="40"/>
      <c r="H49" s="40"/>
      <c r="I49" s="40"/>
      <c r="J49" s="40"/>
      <c r="K49" s="40"/>
      <c r="L49" s="40"/>
      <c r="M49" s="40"/>
    </row>
    <row r="50" spans="2:13" ht="33.75" customHeight="1" x14ac:dyDescent="0.35">
      <c r="B50" s="145" t="s">
        <v>740</v>
      </c>
      <c r="C50" s="145"/>
      <c r="D50" s="145"/>
      <c r="E50" s="145"/>
      <c r="F50" s="145"/>
      <c r="G50" s="145"/>
      <c r="H50" s="145"/>
      <c r="I50" s="145"/>
      <c r="J50" s="145"/>
      <c r="K50" s="145"/>
      <c r="L50" s="145"/>
      <c r="M50" s="145"/>
    </row>
    <row r="51" spans="2:13" ht="18.75" customHeight="1" x14ac:dyDescent="0.35">
      <c r="B51" s="40"/>
      <c r="C51" s="44"/>
      <c r="D51" s="44"/>
      <c r="E51" s="44"/>
      <c r="F51" s="44"/>
      <c r="G51" s="44"/>
      <c r="H51" s="44"/>
      <c r="I51" s="44"/>
      <c r="J51" s="44"/>
      <c r="K51" s="44"/>
      <c r="L51" s="44"/>
      <c r="M51" s="44"/>
    </row>
    <row r="52" spans="2:13" ht="56.5" customHeight="1" x14ac:dyDescent="0.35">
      <c r="B52" s="146" t="s">
        <v>796</v>
      </c>
      <c r="C52" s="146"/>
      <c r="D52" s="146"/>
      <c r="E52" s="146"/>
      <c r="F52" s="146"/>
      <c r="G52" s="146"/>
      <c r="H52" s="146"/>
      <c r="I52" s="146"/>
      <c r="J52" s="146"/>
      <c r="K52" s="146"/>
      <c r="L52" s="146"/>
      <c r="M52" s="146"/>
    </row>
    <row r="53" spans="2:13" ht="18.75" customHeight="1" x14ac:dyDescent="0.35">
      <c r="B53" s="44"/>
      <c r="C53" s="44"/>
      <c r="D53" s="44"/>
      <c r="E53" s="44"/>
      <c r="F53" s="44"/>
      <c r="G53" s="44"/>
      <c r="H53" s="44"/>
      <c r="I53" s="44"/>
      <c r="J53" s="44"/>
      <c r="K53" s="44"/>
      <c r="L53" s="44"/>
      <c r="M53" s="44"/>
    </row>
    <row r="54" spans="2:13" ht="14.5" customHeight="1" x14ac:dyDescent="0.35">
      <c r="B54" s="145" t="s">
        <v>794</v>
      </c>
      <c r="C54" s="145"/>
      <c r="D54" s="145"/>
      <c r="E54" s="145"/>
      <c r="F54" s="145"/>
      <c r="G54" s="145"/>
      <c r="H54" s="145"/>
      <c r="I54" s="145"/>
      <c r="J54" s="145"/>
      <c r="K54" s="145"/>
      <c r="L54" s="145"/>
      <c r="M54" s="145"/>
    </row>
    <row r="55" spans="2:13" x14ac:dyDescent="0.35">
      <c r="B55" s="40"/>
      <c r="C55" s="40"/>
      <c r="D55" s="40"/>
      <c r="E55" s="40"/>
      <c r="F55" s="40"/>
      <c r="G55" s="40"/>
      <c r="H55" s="40"/>
      <c r="I55" s="40"/>
      <c r="J55" s="40"/>
      <c r="K55" s="40"/>
      <c r="L55" s="40"/>
      <c r="M55" s="40"/>
    </row>
    <row r="56" spans="2:13" x14ac:dyDescent="0.35">
      <c r="B56" s="39" t="s">
        <v>708</v>
      </c>
    </row>
    <row r="57" spans="2:13" x14ac:dyDescent="0.35">
      <c r="B57" s="43" t="s">
        <v>709</v>
      </c>
    </row>
    <row r="58" spans="2:13" x14ac:dyDescent="0.35">
      <c r="B58" s="43" t="s">
        <v>710</v>
      </c>
    </row>
    <row r="59" spans="2:13" x14ac:dyDescent="0.35">
      <c r="B59" s="43" t="s">
        <v>711</v>
      </c>
    </row>
    <row r="60" spans="2:13" x14ac:dyDescent="0.35">
      <c r="B60" s="43"/>
    </row>
    <row r="61" spans="2:13" x14ac:dyDescent="0.35">
      <c r="B61" s="39" t="s">
        <v>672</v>
      </c>
    </row>
    <row r="62" spans="2:13" x14ac:dyDescent="0.35">
      <c r="B62" s="43" t="s">
        <v>673</v>
      </c>
    </row>
    <row r="63" spans="2:13" ht="62" customHeight="1" x14ac:dyDescent="0.35">
      <c r="B63" s="145" t="s">
        <v>801</v>
      </c>
      <c r="C63" s="145"/>
      <c r="D63" s="145"/>
      <c r="E63" s="145"/>
      <c r="F63" s="145"/>
      <c r="G63" s="145"/>
      <c r="H63" s="145"/>
      <c r="I63" s="145"/>
      <c r="J63" s="145"/>
      <c r="K63" s="145"/>
      <c r="L63" s="145"/>
      <c r="M63" s="145"/>
    </row>
    <row r="64" spans="2:13" ht="36" customHeight="1" x14ac:dyDescent="0.35">
      <c r="B64" s="145" t="s">
        <v>802</v>
      </c>
      <c r="C64" s="145"/>
      <c r="D64" s="145"/>
      <c r="E64" s="145"/>
      <c r="F64" s="145"/>
      <c r="G64" s="145"/>
      <c r="H64" s="145"/>
      <c r="I64" s="145"/>
      <c r="J64" s="145"/>
      <c r="K64" s="145"/>
      <c r="L64" s="145"/>
      <c r="M64" s="145"/>
    </row>
    <row r="65" spans="2:13" ht="44.25" customHeight="1" x14ac:dyDescent="0.35">
      <c r="B65" s="145" t="s">
        <v>677</v>
      </c>
      <c r="C65" s="145"/>
      <c r="D65" s="145"/>
      <c r="E65" s="145"/>
      <c r="F65" s="145"/>
      <c r="G65" s="145"/>
      <c r="H65" s="145"/>
      <c r="I65" s="145"/>
      <c r="J65" s="145"/>
      <c r="K65" s="145"/>
      <c r="L65" s="145"/>
      <c r="M65" s="145"/>
    </row>
    <row r="66" spans="2:13" ht="16" customHeight="1" x14ac:dyDescent="0.35">
      <c r="B66" s="40"/>
      <c r="C66" s="40"/>
      <c r="D66" s="40"/>
      <c r="E66" s="40"/>
      <c r="F66" s="40"/>
      <c r="G66" s="40"/>
      <c r="H66" s="40"/>
      <c r="I66" s="40"/>
      <c r="J66" s="40"/>
      <c r="K66" s="40"/>
      <c r="L66" s="40"/>
      <c r="M66" s="40"/>
    </row>
    <row r="67" spans="2:13" ht="20.5" customHeight="1" x14ac:dyDescent="0.35">
      <c r="B67" s="123" t="s">
        <v>818</v>
      </c>
      <c r="C67" s="40"/>
      <c r="D67" s="40"/>
      <c r="E67" s="40"/>
      <c r="F67" s="40"/>
      <c r="G67" s="40"/>
      <c r="H67" s="40"/>
      <c r="I67" s="40"/>
      <c r="J67" s="40"/>
      <c r="K67" s="40"/>
      <c r="L67" s="40"/>
      <c r="M67" s="40"/>
    </row>
    <row r="68" spans="2:13" ht="34.5" customHeight="1" x14ac:dyDescent="0.35">
      <c r="B68" s="152" t="s">
        <v>819</v>
      </c>
      <c r="C68" s="152"/>
      <c r="D68" s="152"/>
      <c r="E68" s="152"/>
      <c r="F68" s="152"/>
      <c r="G68" s="152"/>
      <c r="H68" s="152"/>
      <c r="I68" s="152"/>
      <c r="J68" s="152"/>
      <c r="K68" s="152"/>
      <c r="L68" s="152"/>
      <c r="M68" s="152"/>
    </row>
    <row r="69" spans="2:13" x14ac:dyDescent="0.35">
      <c r="B69" s="147" t="s">
        <v>820</v>
      </c>
      <c r="C69" s="147"/>
      <c r="D69" s="147"/>
      <c r="E69" s="147"/>
      <c r="F69" s="147"/>
      <c r="G69" s="147"/>
      <c r="H69" s="147"/>
      <c r="I69" s="147"/>
      <c r="J69" s="124"/>
      <c r="K69" s="124"/>
      <c r="L69" s="124"/>
      <c r="M69" s="124"/>
    </row>
    <row r="70" spans="2:13" x14ac:dyDescent="0.35">
      <c r="B70" s="121"/>
      <c r="C70" s="121"/>
      <c r="D70" s="121"/>
      <c r="E70" s="121"/>
      <c r="F70" s="121"/>
      <c r="G70" s="121"/>
      <c r="H70" s="121"/>
      <c r="I70" s="121"/>
      <c r="J70" s="124"/>
      <c r="K70" s="124"/>
      <c r="L70" s="124"/>
      <c r="M70" s="124"/>
    </row>
    <row r="71" spans="2:13" x14ac:dyDescent="0.35">
      <c r="B71" s="45" t="s">
        <v>674</v>
      </c>
      <c r="C71" s="46"/>
      <c r="D71" s="46"/>
      <c r="E71" s="46"/>
      <c r="F71" s="46"/>
      <c r="G71" s="46"/>
      <c r="H71" s="46"/>
      <c r="I71" s="46"/>
      <c r="J71" s="46"/>
      <c r="K71" s="46"/>
      <c r="L71" s="46"/>
      <c r="M71" s="46"/>
    </row>
    <row r="72" spans="2:13" ht="14.5" customHeight="1" x14ac:dyDescent="0.35">
      <c r="B72" s="143" t="s">
        <v>822</v>
      </c>
      <c r="C72" s="143"/>
      <c r="D72" s="143"/>
      <c r="E72" s="143"/>
      <c r="F72" s="143"/>
      <c r="G72" s="143"/>
      <c r="H72" s="143"/>
      <c r="I72" s="143"/>
      <c r="J72" s="143"/>
      <c r="K72" s="143"/>
      <c r="L72" s="143"/>
      <c r="M72" s="143"/>
    </row>
    <row r="73" spans="2:13" ht="18.5" customHeight="1" x14ac:dyDescent="0.35">
      <c r="B73" s="142" t="s">
        <v>821</v>
      </c>
      <c r="C73" s="142"/>
      <c r="D73" s="142"/>
      <c r="E73" s="142"/>
      <c r="F73" s="142"/>
      <c r="G73" s="142"/>
      <c r="H73" s="142"/>
      <c r="I73" s="142"/>
      <c r="J73" s="142"/>
      <c r="K73" s="142"/>
      <c r="L73" s="142"/>
      <c r="M73" s="142"/>
    </row>
    <row r="74" spans="2:13" x14ac:dyDescent="0.35"/>
    <row r="75" spans="2:13" x14ac:dyDescent="0.35"/>
    <row r="76" spans="2:13" x14ac:dyDescent="0.35"/>
    <row r="77" spans="2:13" x14ac:dyDescent="0.35"/>
  </sheetData>
  <mergeCells count="25">
    <mergeCell ref="B32:H32"/>
    <mergeCell ref="B24:M29"/>
    <mergeCell ref="B30:M30"/>
    <mergeCell ref="B34:M37"/>
    <mergeCell ref="B69:I69"/>
    <mergeCell ref="B45:M45"/>
    <mergeCell ref="B48:M48"/>
    <mergeCell ref="B65:M65"/>
    <mergeCell ref="B68:M68"/>
    <mergeCell ref="B73:M73"/>
    <mergeCell ref="B72:M72"/>
    <mergeCell ref="B3:M7"/>
    <mergeCell ref="B10:M10"/>
    <mergeCell ref="B11:M11"/>
    <mergeCell ref="B14:M14"/>
    <mergeCell ref="B15:M15"/>
    <mergeCell ref="B16:M16"/>
    <mergeCell ref="B50:M50"/>
    <mergeCell ref="B54:M54"/>
    <mergeCell ref="B63:M63"/>
    <mergeCell ref="B64:M64"/>
    <mergeCell ref="B52:M52"/>
    <mergeCell ref="B31:J31"/>
    <mergeCell ref="B46:M46"/>
    <mergeCell ref="B44:M44"/>
  </mergeCells>
  <hyperlinks>
    <hyperlink ref="B31:J31" r:id="rId1" display="Click here for further information on and to access the 6th Carbon Budget" xr:uid="{20B18AEB-82E7-43BE-8E1F-CD9402FD7B47}"/>
    <hyperlink ref="B32:H32" r:id="rId2" display="Click here for further information the Future Energy Scenarios (FES)" xr:uid="{A9048DD1-16FC-4608-94DE-B78E676C33FD}"/>
    <hyperlink ref="B69:I69" r:id="rId3" display="See  EAUC's Carbon Coalition Principles on Offsetting for more information. " xr:uid="{A9843AF8-1211-4622-8712-3AB37DD28160}"/>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9C34-FA96-4BCE-8633-0C1F0730EF07}">
  <sheetPr>
    <tabColor theme="4"/>
  </sheetPr>
  <dimension ref="A1:AG145"/>
  <sheetViews>
    <sheetView showGridLines="0" zoomScale="80" zoomScaleNormal="80" zoomScaleSheetLayoutView="80" workbookViewId="0"/>
  </sheetViews>
  <sheetFormatPr defaultRowHeight="14.5" x14ac:dyDescent="0.35"/>
  <cols>
    <col min="1" max="1" width="2.08984375" customWidth="1"/>
    <col min="3" max="3" width="44" bestFit="1" customWidth="1"/>
    <col min="4" max="4" width="11.81640625" bestFit="1" customWidth="1"/>
    <col min="5" max="5" width="22.81640625" bestFit="1" customWidth="1"/>
    <col min="9" max="9" width="13.1796875" customWidth="1"/>
    <col min="10" max="10" width="10.81640625" customWidth="1"/>
    <col min="11" max="11" width="7.08984375" customWidth="1"/>
    <col min="12" max="12" width="5.1796875" customWidth="1"/>
    <col min="22" max="22" width="15.6328125" customWidth="1"/>
  </cols>
  <sheetData>
    <row r="1" spans="1:33" s="14" customFormat="1" ht="27" customHeight="1" x14ac:dyDescent="0.55000000000000004">
      <c r="A1" s="100" t="s">
        <v>777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2"/>
    </row>
    <row r="2" spans="1:33" x14ac:dyDescent="0.35">
      <c r="A2" s="103"/>
      <c r="B2" s="104"/>
      <c r="K2" s="88"/>
      <c r="AG2" s="105"/>
    </row>
    <row r="3" spans="1:33" x14ac:dyDescent="0.35">
      <c r="A3" s="103"/>
      <c r="B3" s="106"/>
      <c r="K3" s="88"/>
      <c r="AG3" s="105"/>
    </row>
    <row r="4" spans="1:33" ht="22" customHeight="1" x14ac:dyDescent="0.5">
      <c r="A4" s="103"/>
      <c r="B4" s="163" t="s">
        <v>776</v>
      </c>
      <c r="C4" s="164"/>
      <c r="D4" s="164"/>
      <c r="E4" s="164"/>
      <c r="F4" s="164"/>
      <c r="G4" s="164"/>
      <c r="H4" s="164"/>
      <c r="I4" s="164"/>
      <c r="J4" s="165"/>
      <c r="K4" s="88"/>
      <c r="M4" s="107" t="s">
        <v>752</v>
      </c>
      <c r="AG4" s="105"/>
    </row>
    <row r="5" spans="1:33" ht="14.5" customHeight="1" x14ac:dyDescent="0.35">
      <c r="A5" s="103"/>
      <c r="B5" s="166"/>
      <c r="C5" s="167"/>
      <c r="D5" s="167"/>
      <c r="E5" s="167"/>
      <c r="F5" s="167"/>
      <c r="G5" s="167"/>
      <c r="H5" s="167"/>
      <c r="I5" s="167"/>
      <c r="J5" s="168"/>
      <c r="K5" s="88"/>
      <c r="M5" s="181"/>
      <c r="N5" s="181"/>
      <c r="O5" s="181"/>
      <c r="P5" s="181"/>
      <c r="Q5" s="181"/>
      <c r="R5" s="181"/>
      <c r="S5" s="181"/>
      <c r="T5" s="181"/>
      <c r="U5" s="181"/>
      <c r="V5" s="181"/>
      <c r="W5" s="108"/>
      <c r="AG5" s="105"/>
    </row>
    <row r="6" spans="1:33" ht="14.5" customHeight="1" x14ac:dyDescent="0.35">
      <c r="A6" s="103"/>
      <c r="B6" s="169"/>
      <c r="C6" s="170"/>
      <c r="D6" s="170"/>
      <c r="E6" s="170"/>
      <c r="F6" s="170"/>
      <c r="G6" s="170"/>
      <c r="H6" s="170"/>
      <c r="I6" s="170"/>
      <c r="J6" s="171"/>
      <c r="K6" s="88"/>
      <c r="M6" s="172" t="s">
        <v>788</v>
      </c>
      <c r="N6" s="173"/>
      <c r="O6" s="173"/>
      <c r="P6" s="173"/>
      <c r="Q6" s="173"/>
      <c r="R6" s="173"/>
      <c r="S6" s="173"/>
      <c r="T6" s="173"/>
      <c r="U6" s="173"/>
      <c r="V6" s="173"/>
      <c r="W6" s="173"/>
      <c r="X6" s="173"/>
      <c r="Y6" s="173"/>
      <c r="Z6" s="174"/>
      <c r="AG6" s="105"/>
    </row>
    <row r="7" spans="1:33" ht="15" customHeight="1" x14ac:dyDescent="0.35">
      <c r="A7" s="103"/>
      <c r="K7" s="88"/>
      <c r="M7" s="175"/>
      <c r="N7" s="176"/>
      <c r="O7" s="176"/>
      <c r="P7" s="176"/>
      <c r="Q7" s="176"/>
      <c r="R7" s="176"/>
      <c r="S7" s="176"/>
      <c r="T7" s="176"/>
      <c r="U7" s="176"/>
      <c r="V7" s="176"/>
      <c r="W7" s="176"/>
      <c r="X7" s="176"/>
      <c r="Y7" s="176"/>
      <c r="Z7" s="177"/>
      <c r="AG7" s="105"/>
    </row>
    <row r="8" spans="1:33" x14ac:dyDescent="0.35">
      <c r="A8" s="103"/>
      <c r="B8" s="8" t="s">
        <v>4</v>
      </c>
      <c r="C8" s="8" t="s">
        <v>5</v>
      </c>
      <c r="D8" s="8" t="s">
        <v>682</v>
      </c>
      <c r="E8" s="87" t="s">
        <v>738</v>
      </c>
      <c r="K8" s="88"/>
      <c r="M8" s="175"/>
      <c r="N8" s="176"/>
      <c r="O8" s="176"/>
      <c r="P8" s="176"/>
      <c r="Q8" s="176"/>
      <c r="R8" s="176"/>
      <c r="S8" s="176"/>
      <c r="T8" s="176"/>
      <c r="U8" s="176"/>
      <c r="V8" s="176"/>
      <c r="W8" s="176"/>
      <c r="X8" s="176"/>
      <c r="Y8" s="176"/>
      <c r="Z8" s="177"/>
      <c r="AG8" s="105"/>
    </row>
    <row r="9" spans="1:33" x14ac:dyDescent="0.35">
      <c r="A9" s="103"/>
      <c r="B9" s="9">
        <v>1</v>
      </c>
      <c r="C9" s="9" t="s">
        <v>9</v>
      </c>
      <c r="D9" s="9"/>
      <c r="E9" s="9" t="s">
        <v>29</v>
      </c>
      <c r="K9" s="88"/>
      <c r="M9" s="175"/>
      <c r="N9" s="176"/>
      <c r="O9" s="176"/>
      <c r="P9" s="176"/>
      <c r="Q9" s="176"/>
      <c r="R9" s="176"/>
      <c r="S9" s="176"/>
      <c r="T9" s="176"/>
      <c r="U9" s="176"/>
      <c r="V9" s="176"/>
      <c r="W9" s="176"/>
      <c r="X9" s="176"/>
      <c r="Y9" s="176"/>
      <c r="Z9" s="177"/>
      <c r="AG9" s="105"/>
    </row>
    <row r="10" spans="1:33" ht="14.5" customHeight="1" x14ac:dyDescent="0.35">
      <c r="A10" s="103"/>
      <c r="B10" s="9">
        <v>1</v>
      </c>
      <c r="C10" s="9" t="s">
        <v>10</v>
      </c>
      <c r="D10" s="9"/>
      <c r="E10" s="9" t="s">
        <v>29</v>
      </c>
      <c r="K10" s="88"/>
      <c r="M10" s="175"/>
      <c r="N10" s="176"/>
      <c r="O10" s="176"/>
      <c r="P10" s="176"/>
      <c r="Q10" s="176"/>
      <c r="R10" s="176"/>
      <c r="S10" s="176"/>
      <c r="T10" s="176"/>
      <c r="U10" s="176"/>
      <c r="V10" s="176"/>
      <c r="W10" s="176"/>
      <c r="X10" s="176"/>
      <c r="Y10" s="176"/>
      <c r="Z10" s="177"/>
      <c r="AG10" s="105"/>
    </row>
    <row r="11" spans="1:33" x14ac:dyDescent="0.35">
      <c r="A11" s="103"/>
      <c r="B11" s="9">
        <v>1</v>
      </c>
      <c r="C11" s="9" t="s">
        <v>11</v>
      </c>
      <c r="D11" s="9"/>
      <c r="E11" s="9" t="s">
        <v>29</v>
      </c>
      <c r="K11" s="88"/>
      <c r="M11" s="175"/>
      <c r="N11" s="176"/>
      <c r="O11" s="176"/>
      <c r="P11" s="176"/>
      <c r="Q11" s="176"/>
      <c r="R11" s="176"/>
      <c r="S11" s="176"/>
      <c r="T11" s="176"/>
      <c r="U11" s="176"/>
      <c r="V11" s="176"/>
      <c r="W11" s="176"/>
      <c r="X11" s="176"/>
      <c r="Y11" s="176"/>
      <c r="Z11" s="177"/>
      <c r="AG11" s="105"/>
    </row>
    <row r="12" spans="1:33" ht="13.5" customHeight="1" x14ac:dyDescent="0.35">
      <c r="A12" s="103"/>
      <c r="B12" s="9">
        <v>1</v>
      </c>
      <c r="C12" s="9" t="s">
        <v>12</v>
      </c>
      <c r="D12" s="9"/>
      <c r="E12" s="9" t="s">
        <v>29</v>
      </c>
      <c r="K12" s="88"/>
      <c r="M12" s="175"/>
      <c r="N12" s="176"/>
      <c r="O12" s="176"/>
      <c r="P12" s="176"/>
      <c r="Q12" s="176"/>
      <c r="R12" s="176"/>
      <c r="S12" s="176"/>
      <c r="T12" s="176"/>
      <c r="U12" s="176"/>
      <c r="V12" s="176"/>
      <c r="W12" s="176"/>
      <c r="X12" s="176"/>
      <c r="Y12" s="176"/>
      <c r="Z12" s="177"/>
      <c r="AG12" s="105"/>
    </row>
    <row r="13" spans="1:33" x14ac:dyDescent="0.35">
      <c r="A13" s="103"/>
      <c r="B13" s="9">
        <v>1</v>
      </c>
      <c r="C13" s="9" t="s">
        <v>13</v>
      </c>
      <c r="D13" s="9"/>
      <c r="E13" s="9" t="s">
        <v>29</v>
      </c>
      <c r="K13" s="88"/>
      <c r="M13" s="175"/>
      <c r="N13" s="176"/>
      <c r="O13" s="176"/>
      <c r="P13" s="176"/>
      <c r="Q13" s="176"/>
      <c r="R13" s="176"/>
      <c r="S13" s="176"/>
      <c r="T13" s="176"/>
      <c r="U13" s="176"/>
      <c r="V13" s="176"/>
      <c r="W13" s="176"/>
      <c r="X13" s="176"/>
      <c r="Y13" s="176"/>
      <c r="Z13" s="177"/>
      <c r="AG13" s="105"/>
    </row>
    <row r="14" spans="1:33" x14ac:dyDescent="0.35">
      <c r="A14" s="103"/>
      <c r="B14" s="9">
        <v>2</v>
      </c>
      <c r="C14" s="9" t="s">
        <v>14</v>
      </c>
      <c r="D14" s="9"/>
      <c r="E14" s="9" t="s">
        <v>29</v>
      </c>
      <c r="K14" s="88"/>
      <c r="M14" s="175"/>
      <c r="N14" s="176"/>
      <c r="O14" s="176"/>
      <c r="P14" s="176"/>
      <c r="Q14" s="176"/>
      <c r="R14" s="176"/>
      <c r="S14" s="176"/>
      <c r="T14" s="176"/>
      <c r="U14" s="176"/>
      <c r="V14" s="176"/>
      <c r="W14" s="176"/>
      <c r="X14" s="176"/>
      <c r="Y14" s="176"/>
      <c r="Z14" s="177"/>
      <c r="AG14" s="105"/>
    </row>
    <row r="15" spans="1:33" x14ac:dyDescent="0.35">
      <c r="A15" s="103"/>
      <c r="B15" s="9">
        <v>2</v>
      </c>
      <c r="C15" s="9" t="s">
        <v>15</v>
      </c>
      <c r="D15" s="9"/>
      <c r="E15" s="9" t="s">
        <v>29</v>
      </c>
      <c r="K15" s="88"/>
      <c r="M15" s="175"/>
      <c r="N15" s="176"/>
      <c r="O15" s="176"/>
      <c r="P15" s="176"/>
      <c r="Q15" s="176"/>
      <c r="R15" s="176"/>
      <c r="S15" s="176"/>
      <c r="T15" s="176"/>
      <c r="U15" s="176"/>
      <c r="V15" s="176"/>
      <c r="W15" s="176"/>
      <c r="X15" s="176"/>
      <c r="Y15" s="176"/>
      <c r="Z15" s="177"/>
      <c r="AG15" s="105"/>
    </row>
    <row r="16" spans="1:33" x14ac:dyDescent="0.35">
      <c r="A16" s="103"/>
      <c r="B16" s="9">
        <v>2</v>
      </c>
      <c r="C16" s="9" t="s">
        <v>16</v>
      </c>
      <c r="D16" s="9"/>
      <c r="E16" s="9" t="s">
        <v>29</v>
      </c>
      <c r="K16" s="88"/>
      <c r="M16" s="175"/>
      <c r="N16" s="176"/>
      <c r="O16" s="176"/>
      <c r="P16" s="176"/>
      <c r="Q16" s="176"/>
      <c r="R16" s="176"/>
      <c r="S16" s="176"/>
      <c r="T16" s="176"/>
      <c r="U16" s="176"/>
      <c r="V16" s="176"/>
      <c r="W16" s="176"/>
      <c r="X16" s="176"/>
      <c r="Y16" s="176"/>
      <c r="Z16" s="177"/>
      <c r="AG16" s="105"/>
    </row>
    <row r="17" spans="1:33" x14ac:dyDescent="0.35">
      <c r="A17" s="103"/>
      <c r="B17" s="9">
        <v>3</v>
      </c>
      <c r="C17" s="9" t="s">
        <v>6</v>
      </c>
      <c r="D17" s="67"/>
      <c r="E17" s="9" t="s">
        <v>30</v>
      </c>
      <c r="K17" s="88"/>
      <c r="M17" s="175"/>
      <c r="N17" s="176"/>
      <c r="O17" s="176"/>
      <c r="P17" s="176"/>
      <c r="Q17" s="176"/>
      <c r="R17" s="176"/>
      <c r="S17" s="176"/>
      <c r="T17" s="176"/>
      <c r="U17" s="176"/>
      <c r="V17" s="176"/>
      <c r="W17" s="176"/>
      <c r="X17" s="176"/>
      <c r="Y17" s="176"/>
      <c r="Z17" s="177"/>
      <c r="AG17" s="105"/>
    </row>
    <row r="18" spans="1:33" x14ac:dyDescent="0.35">
      <c r="A18" s="103"/>
      <c r="B18" s="9">
        <v>3</v>
      </c>
      <c r="C18" s="9" t="s">
        <v>7</v>
      </c>
      <c r="D18" s="67"/>
      <c r="E18" s="9" t="s">
        <v>30</v>
      </c>
      <c r="K18" s="88"/>
      <c r="M18" s="175"/>
      <c r="N18" s="176"/>
      <c r="O18" s="176"/>
      <c r="P18" s="176"/>
      <c r="Q18" s="176"/>
      <c r="R18" s="176"/>
      <c r="S18" s="176"/>
      <c r="T18" s="176"/>
      <c r="U18" s="176"/>
      <c r="V18" s="176"/>
      <c r="W18" s="176"/>
      <c r="X18" s="176"/>
      <c r="Y18" s="176"/>
      <c r="Z18" s="177"/>
      <c r="AG18" s="105"/>
    </row>
    <row r="19" spans="1:33" x14ac:dyDescent="0.35">
      <c r="A19" s="103"/>
      <c r="B19" s="9">
        <v>3</v>
      </c>
      <c r="C19" s="9" t="s">
        <v>8</v>
      </c>
      <c r="D19" s="9"/>
      <c r="E19" s="9" t="s">
        <v>29</v>
      </c>
      <c r="K19" s="88"/>
      <c r="M19" s="175"/>
      <c r="N19" s="176"/>
      <c r="O19" s="176"/>
      <c r="P19" s="176"/>
      <c r="Q19" s="176"/>
      <c r="R19" s="176"/>
      <c r="S19" s="176"/>
      <c r="T19" s="176"/>
      <c r="U19" s="176"/>
      <c r="V19" s="176"/>
      <c r="W19" s="176"/>
      <c r="X19" s="176"/>
      <c r="Y19" s="176"/>
      <c r="Z19" s="177"/>
      <c r="AG19" s="105"/>
    </row>
    <row r="20" spans="1:33" x14ac:dyDescent="0.35">
      <c r="A20" s="103"/>
      <c r="B20" s="9">
        <v>3</v>
      </c>
      <c r="C20" s="9" t="s">
        <v>17</v>
      </c>
      <c r="D20" s="9"/>
      <c r="E20" s="9" t="s">
        <v>31</v>
      </c>
      <c r="L20" s="90"/>
      <c r="M20" s="175"/>
      <c r="N20" s="176"/>
      <c r="O20" s="176"/>
      <c r="P20" s="176"/>
      <c r="Q20" s="176"/>
      <c r="R20" s="176"/>
      <c r="S20" s="176"/>
      <c r="T20" s="176"/>
      <c r="U20" s="176"/>
      <c r="V20" s="176"/>
      <c r="W20" s="176"/>
      <c r="X20" s="176"/>
      <c r="Y20" s="176"/>
      <c r="Z20" s="177"/>
      <c r="AG20" s="105"/>
    </row>
    <row r="21" spans="1:33" x14ac:dyDescent="0.35">
      <c r="A21" s="103"/>
      <c r="B21" s="9">
        <v>3</v>
      </c>
      <c r="C21" s="9" t="s">
        <v>18</v>
      </c>
      <c r="D21" s="9"/>
      <c r="E21" s="9" t="s">
        <v>29</v>
      </c>
      <c r="L21" s="90"/>
      <c r="M21" s="175"/>
      <c r="N21" s="176"/>
      <c r="O21" s="176"/>
      <c r="P21" s="176"/>
      <c r="Q21" s="176"/>
      <c r="R21" s="176"/>
      <c r="S21" s="176"/>
      <c r="T21" s="176"/>
      <c r="U21" s="176"/>
      <c r="V21" s="176"/>
      <c r="W21" s="176"/>
      <c r="X21" s="176"/>
      <c r="Y21" s="176"/>
      <c r="Z21" s="177"/>
      <c r="AG21" s="105"/>
    </row>
    <row r="22" spans="1:33" x14ac:dyDescent="0.35">
      <c r="A22" s="103"/>
      <c r="B22" s="9">
        <v>3</v>
      </c>
      <c r="C22" s="9" t="s">
        <v>19</v>
      </c>
      <c r="D22" s="9"/>
      <c r="E22" s="9" t="s">
        <v>30</v>
      </c>
      <c r="L22" s="90"/>
      <c r="M22" s="175"/>
      <c r="N22" s="176"/>
      <c r="O22" s="176"/>
      <c r="P22" s="176"/>
      <c r="Q22" s="176"/>
      <c r="R22" s="176"/>
      <c r="S22" s="176"/>
      <c r="T22" s="176"/>
      <c r="U22" s="176"/>
      <c r="V22" s="176"/>
      <c r="W22" s="176"/>
      <c r="X22" s="176"/>
      <c r="Y22" s="176"/>
      <c r="Z22" s="177"/>
      <c r="AG22" s="105"/>
    </row>
    <row r="23" spans="1:33" x14ac:dyDescent="0.35">
      <c r="A23" s="103"/>
      <c r="B23" s="9">
        <v>3</v>
      </c>
      <c r="C23" s="9" t="s">
        <v>20</v>
      </c>
      <c r="D23" s="9"/>
      <c r="E23" s="9" t="s">
        <v>738</v>
      </c>
      <c r="L23" s="90"/>
      <c r="M23" s="175"/>
      <c r="N23" s="176"/>
      <c r="O23" s="176"/>
      <c r="P23" s="176"/>
      <c r="Q23" s="176"/>
      <c r="R23" s="176"/>
      <c r="S23" s="176"/>
      <c r="T23" s="176"/>
      <c r="U23" s="176"/>
      <c r="V23" s="176"/>
      <c r="W23" s="176"/>
      <c r="X23" s="176"/>
      <c r="Y23" s="176"/>
      <c r="Z23" s="177"/>
      <c r="AG23" s="105"/>
    </row>
    <row r="24" spans="1:33" x14ac:dyDescent="0.35">
      <c r="A24" s="103"/>
      <c r="B24" s="9">
        <v>3</v>
      </c>
      <c r="C24" s="9" t="s">
        <v>21</v>
      </c>
      <c r="D24" s="9"/>
      <c r="E24" s="9" t="s">
        <v>29</v>
      </c>
      <c r="L24" s="90"/>
      <c r="M24" s="175"/>
      <c r="N24" s="176"/>
      <c r="O24" s="176"/>
      <c r="P24" s="176"/>
      <c r="Q24" s="176"/>
      <c r="R24" s="176"/>
      <c r="S24" s="176"/>
      <c r="T24" s="176"/>
      <c r="U24" s="176"/>
      <c r="V24" s="176"/>
      <c r="W24" s="176"/>
      <c r="X24" s="176"/>
      <c r="Y24" s="176"/>
      <c r="Z24" s="177"/>
      <c r="AG24" s="105"/>
    </row>
    <row r="25" spans="1:33" x14ac:dyDescent="0.35">
      <c r="A25" s="103"/>
      <c r="B25" s="9">
        <v>3</v>
      </c>
      <c r="C25" s="9" t="s">
        <v>22</v>
      </c>
      <c r="D25" s="67"/>
      <c r="E25" s="9" t="s">
        <v>30</v>
      </c>
      <c r="K25" s="88"/>
      <c r="M25" s="178"/>
      <c r="N25" s="179"/>
      <c r="O25" s="179"/>
      <c r="P25" s="179"/>
      <c r="Q25" s="179"/>
      <c r="R25" s="179"/>
      <c r="S25" s="179"/>
      <c r="T25" s="179"/>
      <c r="U25" s="179"/>
      <c r="V25" s="179"/>
      <c r="W25" s="179"/>
      <c r="X25" s="179"/>
      <c r="Y25" s="179"/>
      <c r="Z25" s="180"/>
      <c r="AG25" s="105"/>
    </row>
    <row r="26" spans="1:33" x14ac:dyDescent="0.35">
      <c r="A26" s="103"/>
      <c r="B26" s="9">
        <v>3</v>
      </c>
      <c r="C26" s="9" t="s">
        <v>23</v>
      </c>
      <c r="D26" s="67"/>
      <c r="E26" s="9" t="s">
        <v>739</v>
      </c>
      <c r="K26" s="88"/>
      <c r="AG26" s="105"/>
    </row>
    <row r="27" spans="1:33" x14ac:dyDescent="0.35">
      <c r="A27" s="103"/>
      <c r="B27" s="31">
        <v>3</v>
      </c>
      <c r="C27" s="31" t="s">
        <v>24</v>
      </c>
      <c r="D27" s="31"/>
      <c r="E27" s="31"/>
      <c r="F27" s="122" t="s">
        <v>813</v>
      </c>
      <c r="K27" s="88"/>
      <c r="AG27" s="105"/>
    </row>
    <row r="28" spans="1:33" x14ac:dyDescent="0.35">
      <c r="A28" s="103"/>
      <c r="B28" s="31">
        <v>3</v>
      </c>
      <c r="C28" s="31" t="s">
        <v>25</v>
      </c>
      <c r="D28" s="31"/>
      <c r="E28" s="31"/>
      <c r="F28" s="122" t="s">
        <v>813</v>
      </c>
      <c r="K28" s="88"/>
      <c r="AG28" s="105"/>
    </row>
    <row r="29" spans="1:33" x14ac:dyDescent="0.35">
      <c r="A29" s="103"/>
      <c r="B29" s="31">
        <v>3</v>
      </c>
      <c r="C29" s="31" t="s">
        <v>26</v>
      </c>
      <c r="D29" s="31"/>
      <c r="E29" s="31"/>
      <c r="F29" s="122" t="s">
        <v>813</v>
      </c>
      <c r="K29" s="88"/>
      <c r="AG29" s="105"/>
    </row>
    <row r="30" spans="1:33" x14ac:dyDescent="0.35">
      <c r="A30" s="103"/>
      <c r="B30" s="31">
        <v>3</v>
      </c>
      <c r="C30" s="31" t="s">
        <v>27</v>
      </c>
      <c r="D30" s="31"/>
      <c r="E30" s="31"/>
      <c r="F30" s="122" t="s">
        <v>813</v>
      </c>
      <c r="K30" s="88"/>
      <c r="AG30" s="105"/>
    </row>
    <row r="31" spans="1:33" x14ac:dyDescent="0.35">
      <c r="A31" s="103"/>
      <c r="B31" s="106"/>
      <c r="K31" s="88"/>
      <c r="AG31" s="105"/>
    </row>
    <row r="32" spans="1:33" ht="21" x14ac:dyDescent="0.5">
      <c r="A32" s="103"/>
      <c r="B32" s="107" t="s">
        <v>750</v>
      </c>
      <c r="K32" s="88"/>
      <c r="AG32" s="105"/>
    </row>
    <row r="33" spans="1:33" ht="14.5" customHeight="1" x14ac:dyDescent="0.35">
      <c r="A33" s="103"/>
      <c r="B33" s="183" t="s">
        <v>830</v>
      </c>
      <c r="C33" s="183"/>
      <c r="D33" s="183"/>
      <c r="E33" s="183"/>
      <c r="F33" s="183"/>
      <c r="G33" s="183"/>
      <c r="H33" s="183"/>
      <c r="I33" s="183"/>
      <c r="J33" s="183"/>
      <c r="K33" s="183"/>
      <c r="AG33" s="105"/>
    </row>
    <row r="34" spans="1:33" ht="21" customHeight="1" x14ac:dyDescent="0.35">
      <c r="A34" s="103"/>
      <c r="B34" s="183"/>
      <c r="C34" s="183"/>
      <c r="D34" s="183"/>
      <c r="E34" s="183"/>
      <c r="F34" s="183"/>
      <c r="G34" s="183"/>
      <c r="H34" s="183"/>
      <c r="I34" s="183"/>
      <c r="J34" s="183"/>
      <c r="K34" s="183"/>
      <c r="AG34" s="105"/>
    </row>
    <row r="35" spans="1:33" ht="21" customHeight="1" x14ac:dyDescent="0.35">
      <c r="A35" s="103"/>
      <c r="B35" s="183"/>
      <c r="C35" s="183"/>
      <c r="D35" s="183"/>
      <c r="E35" s="183"/>
      <c r="F35" s="183"/>
      <c r="G35" s="183"/>
      <c r="H35" s="183"/>
      <c r="I35" s="183"/>
      <c r="J35" s="183"/>
      <c r="K35" s="183"/>
      <c r="AG35" s="105"/>
    </row>
    <row r="36" spans="1:33" ht="21" customHeight="1" x14ac:dyDescent="0.35">
      <c r="A36" s="103"/>
      <c r="B36" s="183"/>
      <c r="C36" s="183"/>
      <c r="D36" s="183"/>
      <c r="E36" s="183"/>
      <c r="F36" s="183"/>
      <c r="G36" s="183"/>
      <c r="H36" s="183"/>
      <c r="I36" s="183"/>
      <c r="J36" s="183"/>
      <c r="K36" s="183"/>
      <c r="AG36" s="105"/>
    </row>
    <row r="37" spans="1:33" ht="21" customHeight="1" x14ac:dyDescent="0.35">
      <c r="A37" s="103"/>
      <c r="B37" s="183"/>
      <c r="C37" s="183"/>
      <c r="D37" s="183"/>
      <c r="E37" s="183"/>
      <c r="F37" s="183"/>
      <c r="G37" s="183"/>
      <c r="H37" s="183"/>
      <c r="I37" s="183"/>
      <c r="J37" s="183"/>
      <c r="K37" s="183"/>
      <c r="AG37" s="105"/>
    </row>
    <row r="38" spans="1:33" ht="21" customHeight="1" x14ac:dyDescent="0.35">
      <c r="A38" s="103"/>
      <c r="B38" s="183"/>
      <c r="C38" s="183"/>
      <c r="D38" s="183"/>
      <c r="E38" s="183"/>
      <c r="F38" s="183"/>
      <c r="G38" s="183"/>
      <c r="H38" s="183"/>
      <c r="I38" s="183"/>
      <c r="J38" s="183"/>
      <c r="K38" s="183"/>
      <c r="AG38" s="105"/>
    </row>
    <row r="39" spans="1:33" ht="21" customHeight="1" x14ac:dyDescent="0.35">
      <c r="A39" s="103"/>
      <c r="B39" s="183"/>
      <c r="C39" s="183"/>
      <c r="D39" s="183"/>
      <c r="E39" s="183"/>
      <c r="F39" s="183"/>
      <c r="G39" s="183"/>
      <c r="H39" s="183"/>
      <c r="I39" s="183"/>
      <c r="J39" s="183"/>
      <c r="K39" s="183"/>
      <c r="AG39" s="105"/>
    </row>
    <row r="40" spans="1:33" ht="21" customHeight="1" x14ac:dyDescent="0.35">
      <c r="A40" s="103"/>
      <c r="B40" s="183"/>
      <c r="C40" s="183"/>
      <c r="D40" s="183"/>
      <c r="E40" s="183"/>
      <c r="F40" s="183"/>
      <c r="G40" s="183"/>
      <c r="H40" s="183"/>
      <c r="I40" s="183"/>
      <c r="J40" s="183"/>
      <c r="K40" s="183"/>
      <c r="AG40" s="105"/>
    </row>
    <row r="41" spans="1:33" ht="14.5" customHeight="1" x14ac:dyDescent="0.35">
      <c r="A41" s="103"/>
      <c r="B41" s="183"/>
      <c r="C41" s="183"/>
      <c r="D41" s="183"/>
      <c r="E41" s="183"/>
      <c r="F41" s="183"/>
      <c r="G41" s="183"/>
      <c r="H41" s="183"/>
      <c r="I41" s="183"/>
      <c r="J41" s="183"/>
      <c r="K41" s="183"/>
      <c r="AG41" s="105"/>
    </row>
    <row r="42" spans="1:33" x14ac:dyDescent="0.35">
      <c r="A42" s="103"/>
      <c r="B42" s="183"/>
      <c r="C42" s="183"/>
      <c r="D42" s="183"/>
      <c r="E42" s="183"/>
      <c r="F42" s="183"/>
      <c r="G42" s="183"/>
      <c r="H42" s="183"/>
      <c r="I42" s="183"/>
      <c r="J42" s="183"/>
      <c r="K42" s="183"/>
      <c r="AG42" s="105"/>
    </row>
    <row r="43" spans="1:33" ht="45.5" customHeight="1" x14ac:dyDescent="0.35">
      <c r="A43" s="103"/>
      <c r="B43" s="183"/>
      <c r="C43" s="183"/>
      <c r="D43" s="183"/>
      <c r="E43" s="183"/>
      <c r="F43" s="183"/>
      <c r="G43" s="183"/>
      <c r="H43" s="183"/>
      <c r="I43" s="183"/>
      <c r="J43" s="183"/>
      <c r="K43" s="183"/>
      <c r="AG43" s="105"/>
    </row>
    <row r="44" spans="1:33" x14ac:dyDescent="0.35">
      <c r="A44" s="103"/>
      <c r="B44" s="133"/>
      <c r="C44" s="133"/>
      <c r="D44" s="133"/>
      <c r="E44" s="133"/>
      <c r="F44" s="133"/>
      <c r="G44" s="133"/>
      <c r="H44" s="133"/>
      <c r="I44" s="133"/>
      <c r="K44" s="88"/>
      <c r="AG44" s="105"/>
    </row>
    <row r="45" spans="1:33" x14ac:dyDescent="0.35">
      <c r="A45" s="103"/>
      <c r="B45" s="182"/>
      <c r="C45" s="182"/>
      <c r="D45" s="139"/>
      <c r="E45" s="133"/>
      <c r="F45" s="133"/>
      <c r="G45" s="133"/>
      <c r="H45" s="133"/>
      <c r="I45" s="133"/>
      <c r="K45" s="88"/>
      <c r="AG45" s="105"/>
    </row>
    <row r="46" spans="1:33" x14ac:dyDescent="0.35">
      <c r="A46" s="103"/>
      <c r="B46" s="108"/>
      <c r="C46" s="108"/>
      <c r="D46" s="108"/>
      <c r="E46" s="108"/>
      <c r="F46" s="108"/>
      <c r="G46" s="108"/>
      <c r="H46" s="108"/>
      <c r="I46" s="108"/>
      <c r="K46" s="88"/>
      <c r="AG46" s="105"/>
    </row>
    <row r="47" spans="1:33" x14ac:dyDescent="0.35">
      <c r="A47" s="103"/>
      <c r="K47" s="88"/>
      <c r="AG47" s="105"/>
    </row>
    <row r="48" spans="1:33" x14ac:dyDescent="0.35">
      <c r="A48" s="103"/>
      <c r="K48" s="88"/>
      <c r="AG48" s="105"/>
    </row>
    <row r="49" spans="1:33" x14ac:dyDescent="0.35">
      <c r="A49" s="103"/>
      <c r="K49" s="88"/>
      <c r="AG49" s="105"/>
    </row>
    <row r="50" spans="1:33" x14ac:dyDescent="0.35">
      <c r="A50" s="103"/>
      <c r="K50" s="88"/>
      <c r="AG50" s="105"/>
    </row>
    <row r="51" spans="1:33" x14ac:dyDescent="0.35">
      <c r="A51" s="103"/>
      <c r="K51" s="88"/>
      <c r="AG51" s="105"/>
    </row>
    <row r="52" spans="1:33" x14ac:dyDescent="0.35">
      <c r="A52" s="103"/>
      <c r="K52" s="88"/>
      <c r="AG52" s="105"/>
    </row>
    <row r="53" spans="1:33" x14ac:dyDescent="0.35">
      <c r="A53" s="103"/>
      <c r="K53" s="88"/>
      <c r="AG53" s="105"/>
    </row>
    <row r="54" spans="1:33" x14ac:dyDescent="0.35">
      <c r="A54" s="103"/>
      <c r="K54" s="88"/>
      <c r="AG54" s="105"/>
    </row>
    <row r="55" spans="1:33" x14ac:dyDescent="0.35">
      <c r="A55" s="103"/>
      <c r="K55" s="88"/>
      <c r="AG55" s="105"/>
    </row>
    <row r="56" spans="1:33" x14ac:dyDescent="0.35">
      <c r="A56" s="103"/>
      <c r="K56" s="88"/>
      <c r="AG56" s="105"/>
    </row>
    <row r="57" spans="1:33" x14ac:dyDescent="0.35">
      <c r="A57" s="103"/>
      <c r="K57" s="88"/>
      <c r="AG57" s="105"/>
    </row>
    <row r="58" spans="1:33" x14ac:dyDescent="0.35">
      <c r="A58" s="103"/>
      <c r="K58" s="88"/>
      <c r="AG58" s="105"/>
    </row>
    <row r="59" spans="1:33" x14ac:dyDescent="0.35">
      <c r="A59" s="103"/>
      <c r="K59" s="88"/>
      <c r="AG59" s="105"/>
    </row>
    <row r="60" spans="1:33" x14ac:dyDescent="0.35">
      <c r="A60" s="103"/>
      <c r="K60" s="88"/>
      <c r="AG60" s="105"/>
    </row>
    <row r="61" spans="1:33" x14ac:dyDescent="0.35">
      <c r="A61" s="103"/>
      <c r="K61" s="88"/>
      <c r="AG61" s="105"/>
    </row>
    <row r="62" spans="1:33" x14ac:dyDescent="0.35">
      <c r="A62" s="103"/>
      <c r="K62" s="88"/>
      <c r="AG62" s="105"/>
    </row>
    <row r="63" spans="1:33" x14ac:dyDescent="0.35">
      <c r="A63" s="103"/>
      <c r="K63" s="88"/>
      <c r="AG63" s="105"/>
    </row>
    <row r="64" spans="1:33" x14ac:dyDescent="0.35">
      <c r="A64" s="103"/>
      <c r="K64" s="88"/>
      <c r="AG64" s="105"/>
    </row>
    <row r="65" spans="1:33" ht="14.5" customHeight="1" x14ac:dyDescent="0.35">
      <c r="A65" s="103"/>
      <c r="K65" s="88"/>
      <c r="AG65" s="105"/>
    </row>
    <row r="66" spans="1:33" x14ac:dyDescent="0.35">
      <c r="A66" s="103"/>
      <c r="K66" s="88"/>
      <c r="AG66" s="105"/>
    </row>
    <row r="67" spans="1:33" x14ac:dyDescent="0.35">
      <c r="A67" s="103"/>
      <c r="K67" s="88"/>
      <c r="AG67" s="105"/>
    </row>
    <row r="68" spans="1:33" x14ac:dyDescent="0.35">
      <c r="A68" s="103"/>
      <c r="K68" s="88"/>
      <c r="AG68" s="105"/>
    </row>
    <row r="69" spans="1:33" ht="14.5" customHeight="1" x14ac:dyDescent="0.35">
      <c r="A69" s="103"/>
      <c r="K69" s="88"/>
      <c r="AG69" s="105"/>
    </row>
    <row r="70" spans="1:33" x14ac:dyDescent="0.35">
      <c r="A70" s="103"/>
      <c r="K70" s="88"/>
      <c r="AG70" s="105"/>
    </row>
    <row r="71" spans="1:33" x14ac:dyDescent="0.35">
      <c r="A71" s="103"/>
      <c r="K71" s="88"/>
      <c r="AG71" s="105"/>
    </row>
    <row r="72" spans="1:33" x14ac:dyDescent="0.35">
      <c r="A72" s="103"/>
      <c r="K72" s="88"/>
      <c r="AG72" s="105"/>
    </row>
    <row r="73" spans="1:33" x14ac:dyDescent="0.35">
      <c r="A73" s="103"/>
      <c r="K73" s="88"/>
      <c r="AG73" s="105"/>
    </row>
    <row r="74" spans="1:33" x14ac:dyDescent="0.35">
      <c r="A74" s="103"/>
      <c r="K74" s="88"/>
      <c r="AG74" s="105"/>
    </row>
    <row r="75" spans="1:33" x14ac:dyDescent="0.35">
      <c r="A75" s="103"/>
      <c r="K75" s="88"/>
      <c r="AG75" s="105"/>
    </row>
    <row r="76" spans="1:33" x14ac:dyDescent="0.35">
      <c r="A76" s="103"/>
      <c r="K76" s="88"/>
      <c r="AG76" s="105"/>
    </row>
    <row r="77" spans="1:33" x14ac:dyDescent="0.35">
      <c r="A77" s="103"/>
      <c r="K77" s="88"/>
      <c r="AG77" s="105"/>
    </row>
    <row r="78" spans="1:33" x14ac:dyDescent="0.35">
      <c r="A78" s="103"/>
      <c r="K78" s="88"/>
      <c r="AG78" s="105"/>
    </row>
    <row r="79" spans="1:33" x14ac:dyDescent="0.35">
      <c r="A79" s="103"/>
      <c r="K79" s="88"/>
      <c r="AG79" s="105"/>
    </row>
    <row r="80" spans="1:33" x14ac:dyDescent="0.35">
      <c r="A80" s="103"/>
      <c r="K80" s="88"/>
      <c r="AG80" s="105"/>
    </row>
    <row r="81" spans="1:33" x14ac:dyDescent="0.35">
      <c r="A81" s="103"/>
      <c r="K81" s="88"/>
      <c r="AG81" s="105"/>
    </row>
    <row r="82" spans="1:33" x14ac:dyDescent="0.35">
      <c r="A82" s="103"/>
      <c r="K82" s="88"/>
      <c r="AG82" s="105"/>
    </row>
    <row r="83" spans="1:33" x14ac:dyDescent="0.35">
      <c r="A83" s="103"/>
      <c r="K83" s="88"/>
      <c r="AG83" s="105"/>
    </row>
    <row r="84" spans="1:33" x14ac:dyDescent="0.35">
      <c r="A84" s="103"/>
      <c r="K84" s="88"/>
      <c r="AG84" s="105"/>
    </row>
    <row r="85" spans="1:33" x14ac:dyDescent="0.35">
      <c r="A85" s="103"/>
      <c r="K85" s="88"/>
      <c r="AG85" s="105"/>
    </row>
    <row r="86" spans="1:33" ht="21" x14ac:dyDescent="0.5">
      <c r="A86" s="103"/>
      <c r="B86" s="107" t="s">
        <v>751</v>
      </c>
      <c r="K86" s="88"/>
      <c r="N86" s="106"/>
      <c r="AG86" s="105"/>
    </row>
    <row r="87" spans="1:33" x14ac:dyDescent="0.35">
      <c r="A87" s="103"/>
      <c r="B87" s="106"/>
      <c r="K87" s="88"/>
      <c r="N87" s="106"/>
      <c r="AG87" s="105"/>
    </row>
    <row r="88" spans="1:33" ht="14.5" customHeight="1" x14ac:dyDescent="0.35">
      <c r="A88" s="103"/>
      <c r="B88" s="162" t="s">
        <v>828</v>
      </c>
      <c r="C88" s="162"/>
      <c r="D88" s="162"/>
      <c r="E88" s="162"/>
      <c r="F88" s="162"/>
      <c r="G88" s="162"/>
      <c r="H88" s="162"/>
      <c r="I88" s="162"/>
      <c r="J88" s="162"/>
      <c r="K88" s="162"/>
      <c r="AG88" s="105"/>
    </row>
    <row r="89" spans="1:33" x14ac:dyDescent="0.35">
      <c r="A89" s="103"/>
      <c r="B89" s="162"/>
      <c r="C89" s="162"/>
      <c r="D89" s="162"/>
      <c r="E89" s="162"/>
      <c r="F89" s="162"/>
      <c r="G89" s="162"/>
      <c r="H89" s="162"/>
      <c r="I89" s="162"/>
      <c r="J89" s="162"/>
      <c r="K89" s="162"/>
      <c r="AG89" s="105"/>
    </row>
    <row r="90" spans="1:33" x14ac:dyDescent="0.35">
      <c r="A90" s="103"/>
      <c r="B90" s="162"/>
      <c r="C90" s="162"/>
      <c r="D90" s="162"/>
      <c r="E90" s="162"/>
      <c r="F90" s="162"/>
      <c r="G90" s="162"/>
      <c r="H90" s="162"/>
      <c r="I90" s="162"/>
      <c r="J90" s="162"/>
      <c r="K90" s="162"/>
      <c r="AG90" s="105"/>
    </row>
    <row r="91" spans="1:33" x14ac:dyDescent="0.35">
      <c r="A91" s="103"/>
      <c r="B91" s="162"/>
      <c r="C91" s="162"/>
      <c r="D91" s="162"/>
      <c r="E91" s="162"/>
      <c r="F91" s="162"/>
      <c r="G91" s="162"/>
      <c r="H91" s="162"/>
      <c r="I91" s="162"/>
      <c r="J91" s="162"/>
      <c r="K91" s="162"/>
      <c r="AG91" s="105"/>
    </row>
    <row r="92" spans="1:33" x14ac:dyDescent="0.35">
      <c r="A92" s="103"/>
      <c r="B92" s="162"/>
      <c r="C92" s="162"/>
      <c r="D92" s="162"/>
      <c r="E92" s="162"/>
      <c r="F92" s="162"/>
      <c r="G92" s="162"/>
      <c r="H92" s="162"/>
      <c r="I92" s="162"/>
      <c r="J92" s="162"/>
      <c r="K92" s="162"/>
      <c r="AG92" s="105"/>
    </row>
    <row r="93" spans="1:33" x14ac:dyDescent="0.35">
      <c r="A93" s="103"/>
      <c r="B93" s="162"/>
      <c r="C93" s="162"/>
      <c r="D93" s="162"/>
      <c r="E93" s="162"/>
      <c r="F93" s="162"/>
      <c r="G93" s="162"/>
      <c r="H93" s="162"/>
      <c r="I93" s="162"/>
      <c r="J93" s="162"/>
      <c r="K93" s="162"/>
      <c r="AG93" s="105"/>
    </row>
    <row r="94" spans="1:33" ht="64.5" customHeight="1" x14ac:dyDescent="0.5">
      <c r="A94" s="103"/>
      <c r="B94" s="162"/>
      <c r="C94" s="162"/>
      <c r="D94" s="162"/>
      <c r="E94" s="162"/>
      <c r="F94" s="162"/>
      <c r="G94" s="162"/>
      <c r="H94" s="162"/>
      <c r="I94" s="162"/>
      <c r="J94" s="162"/>
      <c r="K94" s="162"/>
      <c r="M94" s="107" t="s">
        <v>753</v>
      </c>
      <c r="N94" s="108"/>
      <c r="O94" s="108"/>
      <c r="P94" s="108"/>
      <c r="Q94" s="108"/>
      <c r="R94" s="108"/>
      <c r="S94" s="108"/>
      <c r="T94" s="108"/>
      <c r="U94" s="108"/>
      <c r="V94" s="108"/>
      <c r="W94" s="108"/>
      <c r="X94" s="108"/>
      <c r="Y94" s="108"/>
      <c r="Z94" s="108"/>
      <c r="AG94" s="105"/>
    </row>
    <row r="95" spans="1:33" ht="14.5" customHeight="1" x14ac:dyDescent="0.35">
      <c r="A95" s="103"/>
      <c r="B95" s="109"/>
      <c r="C95" s="109"/>
      <c r="D95" s="109"/>
      <c r="E95" s="109"/>
      <c r="F95" s="109"/>
      <c r="G95" s="109"/>
      <c r="H95" s="109"/>
      <c r="I95" s="109"/>
      <c r="J95" s="110"/>
      <c r="K95" s="89"/>
      <c r="L95" s="110"/>
      <c r="M95" s="153" t="s">
        <v>787</v>
      </c>
      <c r="N95" s="154"/>
      <c r="O95" s="154"/>
      <c r="P95" s="154"/>
      <c r="Q95" s="154"/>
      <c r="R95" s="154"/>
      <c r="S95" s="154"/>
      <c r="T95" s="154"/>
      <c r="U95" s="154"/>
      <c r="V95" s="154"/>
      <c r="W95" s="154"/>
      <c r="X95" s="154"/>
      <c r="Y95" s="154"/>
      <c r="Z95" s="155"/>
      <c r="AA95" s="111"/>
      <c r="AG95" s="105"/>
    </row>
    <row r="96" spans="1:33" ht="14.5" customHeight="1" x14ac:dyDescent="0.35">
      <c r="A96" s="103"/>
      <c r="B96" s="109"/>
      <c r="C96" s="109"/>
      <c r="D96" s="109"/>
      <c r="E96" s="109"/>
      <c r="F96" s="109"/>
      <c r="G96" s="109"/>
      <c r="H96" s="109"/>
      <c r="I96" s="109"/>
      <c r="J96" s="110"/>
      <c r="K96" s="110"/>
      <c r="L96" s="91"/>
      <c r="M96" s="156"/>
      <c r="N96" s="157"/>
      <c r="O96" s="157"/>
      <c r="P96" s="157"/>
      <c r="Q96" s="157"/>
      <c r="R96" s="157"/>
      <c r="S96" s="157"/>
      <c r="T96" s="157"/>
      <c r="U96" s="157"/>
      <c r="V96" s="157"/>
      <c r="W96" s="157"/>
      <c r="X96" s="157"/>
      <c r="Y96" s="157"/>
      <c r="Z96" s="158"/>
      <c r="AA96" s="111"/>
      <c r="AG96" s="105"/>
    </row>
    <row r="97" spans="1:33" ht="14.5" customHeight="1" x14ac:dyDescent="0.35">
      <c r="A97" s="103"/>
      <c r="B97" s="112"/>
      <c r="C97" s="112"/>
      <c r="D97" s="112"/>
      <c r="E97" s="112"/>
      <c r="F97" s="112"/>
      <c r="G97" s="112"/>
      <c r="H97" s="112"/>
      <c r="I97" s="112"/>
      <c r="J97" s="113"/>
      <c r="K97" s="113"/>
      <c r="L97" s="92"/>
      <c r="M97" s="156"/>
      <c r="N97" s="157"/>
      <c r="O97" s="157"/>
      <c r="P97" s="157"/>
      <c r="Q97" s="157"/>
      <c r="R97" s="157"/>
      <c r="S97" s="157"/>
      <c r="T97" s="157"/>
      <c r="U97" s="157"/>
      <c r="V97" s="157"/>
      <c r="W97" s="157"/>
      <c r="X97" s="157"/>
      <c r="Y97" s="157"/>
      <c r="Z97" s="158"/>
      <c r="AA97" s="114"/>
      <c r="AG97" s="105"/>
    </row>
    <row r="98" spans="1:33" x14ac:dyDescent="0.35">
      <c r="A98" s="103"/>
      <c r="L98" s="90"/>
      <c r="M98" s="156"/>
      <c r="N98" s="157"/>
      <c r="O98" s="157"/>
      <c r="P98" s="157"/>
      <c r="Q98" s="157"/>
      <c r="R98" s="157"/>
      <c r="S98" s="157"/>
      <c r="T98" s="157"/>
      <c r="U98" s="157"/>
      <c r="V98" s="157"/>
      <c r="W98" s="157"/>
      <c r="X98" s="157"/>
      <c r="Y98" s="157"/>
      <c r="Z98" s="158"/>
      <c r="AA98" s="111"/>
      <c r="AG98" s="105"/>
    </row>
    <row r="99" spans="1:33" x14ac:dyDescent="0.35">
      <c r="A99" s="103"/>
      <c r="L99" s="90"/>
      <c r="M99" s="156"/>
      <c r="N99" s="157"/>
      <c r="O99" s="157"/>
      <c r="P99" s="157"/>
      <c r="Q99" s="157"/>
      <c r="R99" s="157"/>
      <c r="S99" s="157"/>
      <c r="T99" s="157"/>
      <c r="U99" s="157"/>
      <c r="V99" s="157"/>
      <c r="W99" s="157"/>
      <c r="X99" s="157"/>
      <c r="Y99" s="157"/>
      <c r="Z99" s="158"/>
      <c r="AA99" s="111"/>
      <c r="AG99" s="105"/>
    </row>
    <row r="100" spans="1:33" ht="52.5" customHeight="1" x14ac:dyDescent="0.35">
      <c r="A100" s="103"/>
      <c r="L100" s="90"/>
      <c r="M100" s="159"/>
      <c r="N100" s="160"/>
      <c r="O100" s="160"/>
      <c r="P100" s="160"/>
      <c r="Q100" s="160"/>
      <c r="R100" s="160"/>
      <c r="S100" s="160"/>
      <c r="T100" s="160"/>
      <c r="U100" s="160"/>
      <c r="V100" s="160"/>
      <c r="W100" s="160"/>
      <c r="X100" s="160"/>
      <c r="Y100" s="160"/>
      <c r="Z100" s="161"/>
      <c r="AA100" s="111"/>
      <c r="AG100" s="105"/>
    </row>
    <row r="101" spans="1:33" ht="13.5" customHeight="1" x14ac:dyDescent="0.35">
      <c r="A101" s="103"/>
      <c r="L101" s="90"/>
      <c r="AA101" s="111"/>
      <c r="AG101" s="105"/>
    </row>
    <row r="102" spans="1:33" x14ac:dyDescent="0.35">
      <c r="A102" s="103"/>
      <c r="L102" s="90"/>
      <c r="N102" s="111"/>
      <c r="O102" s="111"/>
      <c r="P102" s="111"/>
      <c r="Q102" s="111"/>
      <c r="R102" s="111"/>
      <c r="S102" s="111"/>
      <c r="T102" s="111"/>
      <c r="U102" s="111"/>
      <c r="V102" s="111"/>
      <c r="W102" s="111"/>
      <c r="X102" s="111"/>
      <c r="Y102" s="111"/>
      <c r="Z102" s="111"/>
      <c r="AA102" s="111"/>
      <c r="AG102" s="105"/>
    </row>
    <row r="103" spans="1:33" x14ac:dyDescent="0.35">
      <c r="A103" s="103"/>
      <c r="L103" s="90"/>
      <c r="N103" s="111"/>
      <c r="O103" s="111"/>
      <c r="P103" s="111"/>
      <c r="Q103" s="111"/>
      <c r="R103" s="111"/>
      <c r="S103" s="111"/>
      <c r="T103" s="111"/>
      <c r="U103" s="111"/>
      <c r="V103" s="111"/>
      <c r="W103" s="111"/>
      <c r="X103" s="111"/>
      <c r="Y103" s="111"/>
      <c r="Z103" s="111"/>
      <c r="AA103" s="111"/>
      <c r="AG103" s="105"/>
    </row>
    <row r="104" spans="1:33" x14ac:dyDescent="0.35">
      <c r="A104" s="103"/>
      <c r="L104" s="90"/>
      <c r="N104" s="111"/>
      <c r="O104" s="111"/>
      <c r="P104" s="111"/>
      <c r="Q104" s="111"/>
      <c r="R104" s="111"/>
      <c r="S104" s="111"/>
      <c r="T104" s="111"/>
      <c r="U104" s="111"/>
      <c r="V104" s="111"/>
      <c r="W104" s="111"/>
      <c r="X104" s="111"/>
      <c r="Y104" s="111"/>
      <c r="Z104" s="111"/>
      <c r="AA104" s="111"/>
      <c r="AG104" s="105"/>
    </row>
    <row r="105" spans="1:33" x14ac:dyDescent="0.35">
      <c r="A105" s="103"/>
      <c r="L105" s="90"/>
      <c r="N105" s="111"/>
      <c r="O105" s="111"/>
      <c r="P105" s="111"/>
      <c r="Q105" s="111"/>
      <c r="R105" s="111"/>
      <c r="S105" s="111"/>
      <c r="T105" s="111"/>
      <c r="U105" s="111"/>
      <c r="V105" s="111"/>
      <c r="W105" s="111"/>
      <c r="X105" s="111"/>
      <c r="Y105" s="111"/>
      <c r="Z105" s="111"/>
      <c r="AA105" s="111"/>
      <c r="AG105" s="105"/>
    </row>
    <row r="106" spans="1:33" x14ac:dyDescent="0.35">
      <c r="A106" s="103"/>
      <c r="L106" s="90"/>
      <c r="N106" s="111"/>
      <c r="O106" s="111"/>
      <c r="P106" s="111"/>
      <c r="Q106" s="111"/>
      <c r="R106" s="111"/>
      <c r="S106" s="111"/>
      <c r="T106" s="111"/>
      <c r="U106" s="111"/>
      <c r="V106" s="111"/>
      <c r="W106" s="111"/>
      <c r="X106" s="111"/>
      <c r="Y106" s="111"/>
      <c r="Z106" s="111"/>
      <c r="AA106" s="111"/>
      <c r="AG106" s="105"/>
    </row>
    <row r="107" spans="1:33" x14ac:dyDescent="0.35">
      <c r="A107" s="103"/>
      <c r="L107" s="90"/>
      <c r="N107" s="111"/>
      <c r="O107" s="111"/>
      <c r="P107" s="111"/>
      <c r="Q107" s="111"/>
      <c r="R107" s="111"/>
      <c r="S107" s="111"/>
      <c r="T107" s="111"/>
      <c r="U107" s="111"/>
      <c r="V107" s="111"/>
      <c r="W107" s="111"/>
      <c r="X107" s="111"/>
      <c r="Y107" s="111"/>
      <c r="Z107" s="111"/>
      <c r="AA107" s="111"/>
      <c r="AG107" s="105"/>
    </row>
    <row r="108" spans="1:33" x14ac:dyDescent="0.35">
      <c r="A108" s="103"/>
      <c r="L108" s="90"/>
      <c r="AG108" s="105"/>
    </row>
    <row r="109" spans="1:33" x14ac:dyDescent="0.35">
      <c r="A109" s="103"/>
      <c r="L109" s="90"/>
      <c r="AG109" s="105"/>
    </row>
    <row r="110" spans="1:33" x14ac:dyDescent="0.35">
      <c r="A110" s="103"/>
      <c r="L110" s="90"/>
      <c r="AG110" s="105"/>
    </row>
    <row r="111" spans="1:33" x14ac:dyDescent="0.35">
      <c r="A111" s="103"/>
      <c r="L111" s="90"/>
      <c r="AG111" s="105"/>
    </row>
    <row r="112" spans="1:33" x14ac:dyDescent="0.35">
      <c r="A112" s="103"/>
      <c r="L112" s="90"/>
      <c r="AG112" s="105"/>
    </row>
    <row r="113" spans="1:33" x14ac:dyDescent="0.35">
      <c r="A113" s="103"/>
      <c r="L113" s="90"/>
      <c r="AG113" s="105"/>
    </row>
    <row r="114" spans="1:33" x14ac:dyDescent="0.35">
      <c r="A114" s="103"/>
      <c r="L114" s="90"/>
      <c r="AG114" s="105"/>
    </row>
    <row r="115" spans="1:33" x14ac:dyDescent="0.35">
      <c r="A115" s="103"/>
      <c r="L115" s="90"/>
      <c r="AG115" s="105"/>
    </row>
    <row r="116" spans="1:33" x14ac:dyDescent="0.35">
      <c r="A116" s="103"/>
      <c r="L116" s="90"/>
      <c r="AG116" s="105"/>
    </row>
    <row r="117" spans="1:33" x14ac:dyDescent="0.35">
      <c r="A117" s="103"/>
      <c r="L117" s="90"/>
      <c r="AG117" s="105"/>
    </row>
    <row r="118" spans="1:33" x14ac:dyDescent="0.35">
      <c r="A118" s="103"/>
      <c r="L118" s="90"/>
      <c r="AG118" s="105"/>
    </row>
    <row r="119" spans="1:33" x14ac:dyDescent="0.35">
      <c r="A119" s="103"/>
      <c r="L119" s="90"/>
      <c r="AG119" s="105"/>
    </row>
    <row r="120" spans="1:33" x14ac:dyDescent="0.35">
      <c r="A120" s="103"/>
      <c r="L120" s="90"/>
      <c r="AG120" s="105"/>
    </row>
    <row r="121" spans="1:33" ht="23.5" x14ac:dyDescent="0.55000000000000004">
      <c r="A121" s="103"/>
      <c r="D121" s="138" t="s">
        <v>829</v>
      </c>
      <c r="L121" s="90"/>
      <c r="AG121" s="105"/>
    </row>
    <row r="122" spans="1:33" x14ac:dyDescent="0.35">
      <c r="A122" s="103"/>
      <c r="L122" s="90"/>
      <c r="AG122" s="105"/>
    </row>
    <row r="123" spans="1:33" x14ac:dyDescent="0.35">
      <c r="A123" s="103"/>
      <c r="L123" s="90"/>
      <c r="AG123" s="105"/>
    </row>
    <row r="124" spans="1:33" x14ac:dyDescent="0.35">
      <c r="A124" s="103"/>
      <c r="L124" s="90"/>
      <c r="AG124" s="105"/>
    </row>
    <row r="125" spans="1:33" x14ac:dyDescent="0.35">
      <c r="A125" s="103"/>
      <c r="L125" s="90"/>
      <c r="AG125" s="105"/>
    </row>
    <row r="126" spans="1:33" x14ac:dyDescent="0.35">
      <c r="A126" s="103"/>
      <c r="L126" s="90"/>
      <c r="AG126" s="105"/>
    </row>
    <row r="127" spans="1:33" x14ac:dyDescent="0.35">
      <c r="A127" s="103"/>
      <c r="L127" s="90"/>
      <c r="AG127" s="105"/>
    </row>
    <row r="128" spans="1:33" x14ac:dyDescent="0.35">
      <c r="A128" s="103"/>
      <c r="L128" s="90"/>
      <c r="AG128" s="105"/>
    </row>
    <row r="129" spans="1:33" x14ac:dyDescent="0.35">
      <c r="A129" s="103"/>
      <c r="L129" s="90"/>
      <c r="AG129" s="105"/>
    </row>
    <row r="130" spans="1:33" x14ac:dyDescent="0.35">
      <c r="A130" s="103"/>
      <c r="L130" s="90"/>
      <c r="AG130" s="105"/>
    </row>
    <row r="131" spans="1:33" x14ac:dyDescent="0.35">
      <c r="A131" s="103"/>
      <c r="L131" s="90"/>
      <c r="AG131" s="105"/>
    </row>
    <row r="132" spans="1:33" x14ac:dyDescent="0.35">
      <c r="A132" s="103"/>
      <c r="L132" s="90"/>
      <c r="AG132" s="105"/>
    </row>
    <row r="133" spans="1:33" x14ac:dyDescent="0.35">
      <c r="A133" s="103"/>
      <c r="L133" s="90"/>
      <c r="AG133" s="105"/>
    </row>
    <row r="134" spans="1:33" x14ac:dyDescent="0.35">
      <c r="A134" s="103"/>
      <c r="L134" s="90"/>
      <c r="AG134" s="105"/>
    </row>
    <row r="135" spans="1:33" x14ac:dyDescent="0.35">
      <c r="A135" s="103"/>
      <c r="L135" s="90"/>
      <c r="AG135" s="105"/>
    </row>
    <row r="136" spans="1:33" x14ac:dyDescent="0.35">
      <c r="A136" s="103"/>
      <c r="L136" s="90"/>
      <c r="AG136" s="105"/>
    </row>
    <row r="137" spans="1:33" x14ac:dyDescent="0.35">
      <c r="A137" s="103"/>
      <c r="L137" s="90"/>
      <c r="AG137" s="105"/>
    </row>
    <row r="138" spans="1:33" x14ac:dyDescent="0.35">
      <c r="A138" s="103"/>
      <c r="L138" s="90"/>
      <c r="AG138" s="105"/>
    </row>
    <row r="139" spans="1:33" x14ac:dyDescent="0.35">
      <c r="A139" s="103"/>
      <c r="L139" s="90"/>
      <c r="AG139" s="105"/>
    </row>
    <row r="140" spans="1:33" x14ac:dyDescent="0.35">
      <c r="A140" s="103"/>
      <c r="L140" s="90"/>
      <c r="AG140" s="105"/>
    </row>
    <row r="141" spans="1:33" x14ac:dyDescent="0.35">
      <c r="A141" s="103"/>
      <c r="L141" s="90"/>
      <c r="AG141" s="105"/>
    </row>
    <row r="142" spans="1:33" x14ac:dyDescent="0.35">
      <c r="A142" s="103"/>
      <c r="L142" s="90"/>
      <c r="AG142" s="105"/>
    </row>
    <row r="143" spans="1:33" x14ac:dyDescent="0.35">
      <c r="A143" s="103"/>
      <c r="B143" s="115"/>
      <c r="L143" s="90"/>
      <c r="AG143" s="105"/>
    </row>
    <row r="144" spans="1:33" x14ac:dyDescent="0.35">
      <c r="A144" s="103"/>
      <c r="L144" s="90"/>
      <c r="AG144" s="105"/>
    </row>
    <row r="145" spans="1:33" ht="15" thickBot="1" x14ac:dyDescent="0.4">
      <c r="A145" s="116"/>
      <c r="B145" s="117"/>
      <c r="C145" s="117"/>
      <c r="D145" s="117"/>
      <c r="E145" s="117"/>
      <c r="F145" s="117"/>
      <c r="G145" s="117"/>
      <c r="H145" s="117"/>
      <c r="I145" s="117"/>
      <c r="J145" s="117"/>
      <c r="K145" s="117"/>
      <c r="L145" s="118"/>
      <c r="M145" s="117"/>
      <c r="N145" s="117"/>
      <c r="O145" s="117"/>
      <c r="P145" s="117"/>
      <c r="Q145" s="117"/>
      <c r="R145" s="117"/>
      <c r="S145" s="117"/>
      <c r="T145" s="117"/>
      <c r="U145" s="117"/>
      <c r="V145" s="117"/>
      <c r="W145" s="117"/>
      <c r="X145" s="117"/>
      <c r="Y145" s="117"/>
      <c r="Z145" s="117"/>
      <c r="AA145" s="117"/>
      <c r="AB145" s="117"/>
      <c r="AC145" s="117"/>
      <c r="AD145" s="117"/>
      <c r="AE145" s="117"/>
      <c r="AF145" s="117"/>
      <c r="AG145" s="119"/>
    </row>
  </sheetData>
  <autoFilter ref="B8:E8" xr:uid="{C2B09C34-FA96-4BCE-8633-0C1F0730EF07}">
    <sortState xmlns:xlrd2="http://schemas.microsoft.com/office/spreadsheetml/2017/richdata2" ref="B9:E30">
      <sortCondition ref="B8"/>
    </sortState>
  </autoFilter>
  <mergeCells count="7">
    <mergeCell ref="M95:Z100"/>
    <mergeCell ref="B88:K94"/>
    <mergeCell ref="B4:J6"/>
    <mergeCell ref="M6:Z25"/>
    <mergeCell ref="M5:V5"/>
    <mergeCell ref="B45:C45"/>
    <mergeCell ref="B33:K43"/>
  </mergeCells>
  <pageMargins left="0.7" right="0.7" top="0.75" bottom="0.75" header="0.3" footer="0.3"/>
  <colBreaks count="1" manualBreakCount="1">
    <brk id="11" min="1" max="122" man="1"/>
  </colBreaks>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CC49-F5C8-4BF9-950D-7965E0A88C8E}">
  <sheetPr>
    <tabColor rgb="FFFFC000"/>
  </sheetPr>
  <dimension ref="A1:AD88"/>
  <sheetViews>
    <sheetView showGridLines="0" zoomScale="60" zoomScaleNormal="60" workbookViewId="0"/>
  </sheetViews>
  <sheetFormatPr defaultRowHeight="14.5" x14ac:dyDescent="0.35"/>
  <cols>
    <col min="1" max="1" width="3.1796875" customWidth="1"/>
    <col min="2" max="2" width="9.6328125" customWidth="1"/>
    <col min="3" max="3" width="44" bestFit="1" customWidth="1"/>
    <col min="4" max="4" width="16.453125" customWidth="1"/>
    <col min="5" max="5" width="14.08984375" customWidth="1"/>
    <col min="6" max="6" width="15.90625" customWidth="1"/>
    <col min="7" max="7" width="16.453125" customWidth="1"/>
    <col min="8" max="8" width="24.54296875" customWidth="1"/>
    <col min="9" max="9" width="22.7265625" customWidth="1"/>
    <col min="10" max="10" width="23.453125" customWidth="1"/>
    <col min="11" max="11" width="12.453125" customWidth="1"/>
    <col min="12" max="12" width="3.7265625" customWidth="1"/>
    <col min="13" max="13" width="1.81640625" customWidth="1"/>
    <col min="19" max="19" width="13.81640625" customWidth="1"/>
    <col min="20" max="20" width="10.90625" customWidth="1"/>
    <col min="21" max="21" width="12.81640625" customWidth="1"/>
  </cols>
  <sheetData>
    <row r="1" spans="1:30" s="14" customFormat="1" ht="27" customHeight="1" x14ac:dyDescent="0.55000000000000004">
      <c r="A1" s="15" t="s">
        <v>28</v>
      </c>
    </row>
    <row r="2" spans="1:30" s="1" customFormat="1" x14ac:dyDescent="0.35"/>
    <row r="3" spans="1:30" ht="14.5" customHeight="1" x14ac:dyDescent="0.35">
      <c r="A3" s="1"/>
      <c r="B3" s="144" t="s">
        <v>681</v>
      </c>
      <c r="C3" s="144"/>
      <c r="D3" s="144"/>
      <c r="E3" s="144"/>
      <c r="F3" s="144"/>
      <c r="G3" s="144"/>
      <c r="H3" s="144"/>
      <c r="I3" s="144"/>
      <c r="J3" s="144"/>
      <c r="K3" s="144"/>
      <c r="L3" s="144"/>
      <c r="M3" s="144"/>
      <c r="N3" s="144"/>
      <c r="O3" s="144"/>
      <c r="P3" s="144"/>
      <c r="Q3" s="144"/>
      <c r="R3" s="1"/>
      <c r="S3" s="1"/>
      <c r="T3" s="1"/>
      <c r="U3" s="1"/>
      <c r="V3" s="1"/>
      <c r="W3" s="1"/>
      <c r="X3" s="1"/>
      <c r="Y3" s="1"/>
      <c r="Z3" s="1"/>
      <c r="AA3" s="1"/>
      <c r="AB3" s="1"/>
      <c r="AC3" s="1"/>
      <c r="AD3" s="1"/>
    </row>
    <row r="4" spans="1:30" x14ac:dyDescent="0.35">
      <c r="A4" s="1"/>
      <c r="B4" s="144"/>
      <c r="C4" s="144"/>
      <c r="D4" s="144"/>
      <c r="E4" s="144"/>
      <c r="F4" s="144"/>
      <c r="G4" s="144"/>
      <c r="H4" s="144"/>
      <c r="I4" s="144"/>
      <c r="J4" s="144"/>
      <c r="K4" s="144"/>
      <c r="L4" s="144"/>
      <c r="M4" s="144"/>
      <c r="N4" s="144"/>
      <c r="O4" s="144"/>
      <c r="P4" s="144"/>
      <c r="Q4" s="144"/>
      <c r="R4" s="1"/>
      <c r="S4" s="1"/>
      <c r="T4" s="1"/>
      <c r="U4" s="1"/>
      <c r="V4" s="1"/>
      <c r="W4" s="1"/>
      <c r="X4" s="1"/>
      <c r="Y4" s="1"/>
      <c r="Z4" s="1"/>
      <c r="AA4" s="1"/>
      <c r="AB4" s="1"/>
      <c r="AC4" s="1"/>
      <c r="AD4" s="1"/>
    </row>
    <row r="5" spans="1:30" x14ac:dyDescent="0.35">
      <c r="A5" s="1"/>
      <c r="B5" s="144"/>
      <c r="C5" s="144"/>
      <c r="D5" s="144"/>
      <c r="E5" s="144"/>
      <c r="F5" s="144"/>
      <c r="G5" s="144"/>
      <c r="H5" s="144"/>
      <c r="I5" s="144"/>
      <c r="J5" s="144"/>
      <c r="K5" s="144"/>
      <c r="L5" s="144"/>
      <c r="M5" s="144"/>
      <c r="N5" s="144"/>
      <c r="O5" s="144"/>
      <c r="P5" s="144"/>
      <c r="Q5" s="144"/>
      <c r="R5" s="1"/>
      <c r="S5" s="1"/>
      <c r="T5" s="1"/>
      <c r="U5" s="1"/>
      <c r="V5" s="1"/>
      <c r="W5" s="1"/>
      <c r="X5" s="1"/>
      <c r="Y5" s="1"/>
      <c r="Z5" s="1"/>
      <c r="AA5" s="1"/>
      <c r="AB5" s="1"/>
      <c r="AC5" s="1"/>
      <c r="AD5" s="1"/>
    </row>
    <row r="6" spans="1:30" x14ac:dyDescent="0.35">
      <c r="A6" s="1"/>
      <c r="B6" s="144"/>
      <c r="C6" s="144"/>
      <c r="D6" s="144"/>
      <c r="E6" s="144"/>
      <c r="F6" s="144"/>
      <c r="G6" s="144"/>
      <c r="H6" s="144"/>
      <c r="I6" s="144"/>
      <c r="J6" s="144"/>
      <c r="K6" s="144"/>
      <c r="L6" s="144"/>
      <c r="M6" s="144"/>
      <c r="N6" s="144"/>
      <c r="O6" s="144"/>
      <c r="P6" s="144"/>
      <c r="Q6" s="144"/>
      <c r="R6" s="1"/>
      <c r="S6" s="1"/>
      <c r="T6" s="1"/>
      <c r="U6" s="1"/>
      <c r="V6" s="1"/>
      <c r="W6" s="1"/>
      <c r="X6" s="1"/>
      <c r="Y6" s="1"/>
      <c r="Z6" s="1"/>
      <c r="AA6" s="1"/>
      <c r="AB6" s="1"/>
      <c r="AC6" s="1"/>
      <c r="AD6" s="1"/>
    </row>
    <row r="7" spans="1:30" ht="33" customHeight="1" x14ac:dyDescent="0.35">
      <c r="A7" s="1"/>
      <c r="B7" s="144"/>
      <c r="C7" s="144"/>
      <c r="D7" s="144"/>
      <c r="E7" s="144"/>
      <c r="F7" s="144"/>
      <c r="G7" s="144"/>
      <c r="H7" s="144"/>
      <c r="I7" s="144"/>
      <c r="J7" s="144"/>
      <c r="K7" s="144"/>
      <c r="L7" s="144"/>
      <c r="M7" s="144"/>
      <c r="N7" s="144"/>
      <c r="O7" s="144"/>
      <c r="P7" s="144"/>
      <c r="Q7" s="144"/>
      <c r="R7" s="1"/>
      <c r="S7" s="1"/>
      <c r="T7" s="1"/>
      <c r="U7" s="1"/>
      <c r="V7" s="1"/>
      <c r="W7" s="1"/>
      <c r="X7" s="1"/>
      <c r="Y7" s="1"/>
      <c r="Z7" s="1"/>
      <c r="AA7" s="1"/>
      <c r="AB7" s="1"/>
      <c r="AC7" s="1"/>
      <c r="AD7" s="1"/>
    </row>
    <row r="8" spans="1:30" s="1" customFormat="1" x14ac:dyDescent="0.35">
      <c r="B8" s="16"/>
      <c r="C8" s="16"/>
      <c r="D8" s="16"/>
      <c r="E8" s="16"/>
      <c r="F8" s="16"/>
      <c r="G8" s="16"/>
      <c r="H8" s="16"/>
      <c r="I8" s="16"/>
      <c r="J8" s="16"/>
      <c r="K8" s="16"/>
      <c r="L8" s="16"/>
      <c r="M8" s="16"/>
      <c r="N8" s="16"/>
      <c r="O8" s="16"/>
      <c r="P8" s="16"/>
      <c r="Q8" s="16"/>
    </row>
    <row r="9" spans="1:30" s="1" customFormat="1" x14ac:dyDescent="0.35">
      <c r="B9" s="202" t="s">
        <v>684</v>
      </c>
      <c r="C9" s="202"/>
      <c r="D9" s="16"/>
      <c r="E9" s="16"/>
      <c r="F9" s="16"/>
      <c r="G9" s="16"/>
      <c r="H9" s="16"/>
      <c r="I9" s="16"/>
      <c r="J9" s="16"/>
      <c r="K9" s="16"/>
      <c r="L9" s="16"/>
      <c r="M9" s="16"/>
      <c r="N9" s="16"/>
      <c r="O9" s="16"/>
      <c r="P9" s="16"/>
      <c r="Q9" s="16"/>
    </row>
    <row r="10" spans="1:30" s="1" customFormat="1" x14ac:dyDescent="0.35">
      <c r="B10" s="203" t="s">
        <v>685</v>
      </c>
      <c r="C10" s="203"/>
      <c r="D10" s="203"/>
      <c r="E10" s="203"/>
      <c r="F10" s="203"/>
      <c r="G10" s="203"/>
      <c r="H10" s="203"/>
      <c r="I10" s="203"/>
      <c r="J10" s="203"/>
      <c r="K10" s="203"/>
      <c r="L10" s="203"/>
      <c r="M10" s="203"/>
      <c r="N10" s="203"/>
      <c r="O10" s="203"/>
      <c r="P10" s="203"/>
      <c r="Q10" s="203"/>
    </row>
    <row r="11" spans="1:30" s="1" customFormat="1" ht="20" customHeight="1" x14ac:dyDescent="0.35">
      <c r="B11" s="203" t="s">
        <v>814</v>
      </c>
      <c r="C11" s="203"/>
      <c r="D11" s="203"/>
      <c r="E11" s="203"/>
      <c r="F11" s="203"/>
      <c r="G11" s="203"/>
      <c r="H11" s="203"/>
      <c r="I11" s="203"/>
      <c r="J11" s="203"/>
      <c r="K11" s="203"/>
      <c r="L11" s="203"/>
      <c r="M11" s="203"/>
      <c r="N11" s="203"/>
      <c r="O11" s="203"/>
      <c r="P11" s="203"/>
      <c r="Q11" s="203"/>
    </row>
    <row r="12" spans="1:30" s="1" customFormat="1" ht="20.5" customHeight="1" x14ac:dyDescent="0.35">
      <c r="B12" s="203" t="s">
        <v>815</v>
      </c>
      <c r="C12" s="203"/>
      <c r="D12" s="203"/>
      <c r="E12" s="203"/>
      <c r="F12" s="203"/>
      <c r="G12" s="203"/>
      <c r="H12" s="203"/>
      <c r="I12" s="203"/>
      <c r="J12" s="203"/>
      <c r="K12" s="203"/>
      <c r="L12" s="203"/>
      <c r="M12" s="203"/>
      <c r="N12" s="203"/>
      <c r="O12" s="203"/>
      <c r="P12" s="53"/>
      <c r="Q12" s="53"/>
    </row>
    <row r="13" spans="1:30" s="1" customFormat="1" ht="20.5" customHeight="1" x14ac:dyDescent="0.35">
      <c r="B13" s="16"/>
      <c r="C13" s="16"/>
      <c r="D13" s="16"/>
      <c r="E13" s="16"/>
      <c r="F13" s="16"/>
      <c r="G13" s="16"/>
      <c r="H13" s="16"/>
      <c r="I13" s="16"/>
      <c r="J13" s="16"/>
      <c r="K13" s="16"/>
      <c r="L13" s="16"/>
      <c r="M13" s="16"/>
      <c r="N13" s="16"/>
      <c r="O13" s="16"/>
      <c r="P13" s="53"/>
      <c r="Q13" s="53"/>
    </row>
    <row r="14" spans="1:30" s="1" customFormat="1" ht="20.5" customHeight="1" x14ac:dyDescent="0.35">
      <c r="B14" s="182" t="s">
        <v>826</v>
      </c>
      <c r="C14" s="182"/>
      <c r="D14" s="136"/>
      <c r="E14" s="16"/>
      <c r="F14" s="16"/>
      <c r="G14" s="16"/>
      <c r="H14" s="16"/>
      <c r="I14" s="16"/>
      <c r="J14" s="16"/>
      <c r="K14" s="16"/>
      <c r="L14" s="16"/>
      <c r="M14" s="16"/>
      <c r="N14" s="16"/>
      <c r="O14" s="16"/>
      <c r="P14" s="53"/>
      <c r="Q14" s="53"/>
    </row>
    <row r="15" spans="1:30" s="1" customFormat="1" ht="13" customHeight="1" x14ac:dyDescent="0.35">
      <c r="B15" s="16"/>
      <c r="C15" s="16"/>
      <c r="D15" s="16"/>
      <c r="E15" s="16"/>
      <c r="F15" s="16"/>
      <c r="G15" s="16"/>
      <c r="H15" s="16"/>
      <c r="I15" s="16"/>
      <c r="J15" s="16"/>
      <c r="K15" s="16"/>
      <c r="L15" s="16"/>
      <c r="M15" s="16"/>
      <c r="N15" s="16"/>
      <c r="O15" s="16"/>
      <c r="P15" s="16"/>
      <c r="Q15" s="16"/>
    </row>
    <row r="16" spans="1:30" s="1" customFormat="1" ht="15" thickBot="1" x14ac:dyDescent="0.4">
      <c r="B16" s="86" t="s">
        <v>778</v>
      </c>
    </row>
    <row r="17" spans="1:30" s="56" customFormat="1" ht="91.5" customHeight="1" x14ac:dyDescent="0.35">
      <c r="A17" s="53"/>
      <c r="B17" s="54" t="s">
        <v>4</v>
      </c>
      <c r="C17" s="54" t="s">
        <v>686</v>
      </c>
      <c r="D17" s="54" t="s">
        <v>747</v>
      </c>
      <c r="E17" s="54" t="s">
        <v>683</v>
      </c>
      <c r="F17" s="54" t="s">
        <v>745</v>
      </c>
      <c r="G17" s="54" t="s">
        <v>746</v>
      </c>
      <c r="H17" s="54" t="s">
        <v>734</v>
      </c>
      <c r="I17" s="54" t="s">
        <v>735</v>
      </c>
      <c r="J17" s="54" t="s">
        <v>736</v>
      </c>
      <c r="K17" s="54" t="s">
        <v>827</v>
      </c>
      <c r="L17" s="55"/>
      <c r="M17" s="53"/>
      <c r="N17" s="190" t="s">
        <v>730</v>
      </c>
      <c r="O17" s="191"/>
      <c r="P17" s="191"/>
      <c r="Q17" s="192"/>
      <c r="R17" s="53"/>
      <c r="S17" s="190" t="s">
        <v>780</v>
      </c>
      <c r="T17" s="191"/>
      <c r="U17" s="192"/>
      <c r="V17" s="53"/>
      <c r="W17" s="53"/>
      <c r="X17" s="53"/>
      <c r="Y17" s="53"/>
      <c r="Z17" s="53"/>
      <c r="AA17" s="53"/>
      <c r="AB17" s="53"/>
      <c r="AC17" s="53"/>
      <c r="AD17" s="53"/>
    </row>
    <row r="18" spans="1:30" ht="27" customHeight="1" x14ac:dyDescent="0.35">
      <c r="A18" s="1"/>
      <c r="B18" s="9">
        <v>1</v>
      </c>
      <c r="C18" s="9" t="s">
        <v>9</v>
      </c>
      <c r="D18" s="28"/>
      <c r="E18" s="7" t="s">
        <v>29</v>
      </c>
      <c r="F18" s="71">
        <v>0</v>
      </c>
      <c r="G18" s="72">
        <f>D18*(1-F18)</f>
        <v>0</v>
      </c>
      <c r="H18" s="27">
        <f>IF(E18="Direct",MROUND(D18*L18,10000),0)*(1-F18)</f>
        <v>0</v>
      </c>
      <c r="I18" s="27">
        <f>IF(E18="Indirect",MROUND(D18*L18,10000),0)*(1-F18)</f>
        <v>0</v>
      </c>
      <c r="J18" s="27">
        <f>IF(E18="External Cost",MROUND(D18*L18,10000),0)*(1-F18)</f>
        <v>0</v>
      </c>
      <c r="K18" s="137" t="str">
        <f>IFERROR(SUM(H18:J18)/$D$14,"")</f>
        <v/>
      </c>
      <c r="L18" s="26">
        <v>3504.9</v>
      </c>
      <c r="M18" s="1"/>
      <c r="N18" s="199">
        <f>H26</f>
        <v>0</v>
      </c>
      <c r="O18" s="200"/>
      <c r="P18" s="200"/>
      <c r="Q18" s="201"/>
      <c r="R18" s="1"/>
      <c r="S18" s="204" t="str">
        <f>IFERROR(H26/G26,"-")</f>
        <v>-</v>
      </c>
      <c r="T18" s="205"/>
      <c r="U18" s="206"/>
      <c r="V18" s="1"/>
      <c r="W18" s="1"/>
      <c r="X18" s="1"/>
      <c r="Y18" s="1"/>
      <c r="Z18" s="1"/>
      <c r="AA18" s="1"/>
      <c r="AB18" s="1"/>
      <c r="AC18" s="1"/>
      <c r="AD18" s="1"/>
    </row>
    <row r="19" spans="1:30" ht="27" customHeight="1" thickBot="1" x14ac:dyDescent="0.4">
      <c r="A19" s="1"/>
      <c r="B19" s="9">
        <v>1</v>
      </c>
      <c r="C19" s="9" t="s">
        <v>10</v>
      </c>
      <c r="D19" s="28">
        <v>0</v>
      </c>
      <c r="E19" s="7" t="s">
        <v>29</v>
      </c>
      <c r="F19" s="71">
        <v>0</v>
      </c>
      <c r="G19" s="72">
        <f t="shared" ref="G19:G25" si="0">D19*(1-F19)</f>
        <v>0</v>
      </c>
      <c r="H19" s="27">
        <f>IF(E19="Direct",MROUND(D19*L19,10000),0)*(1-F19)</f>
        <v>0</v>
      </c>
      <c r="I19" s="27">
        <f t="shared" ref="I19:I43" si="1">IF(E19="Indirect",MROUND(D19*L19,10000),0)*(1-F19)</f>
        <v>0</v>
      </c>
      <c r="J19" s="27">
        <f t="shared" ref="J19:J43" si="2">IF(E19="External Cost",MROUND(D19*L19,10000),0)*(1-F19)</f>
        <v>0</v>
      </c>
      <c r="K19" s="27" t="str">
        <f t="shared" ref="K19:K26" si="3">IFERROR(SUM(H19:J19)/$D$14,"")</f>
        <v/>
      </c>
      <c r="L19" s="26">
        <v>69.3</v>
      </c>
      <c r="M19" s="1"/>
      <c r="N19" s="184"/>
      <c r="O19" s="185"/>
      <c r="P19" s="185"/>
      <c r="Q19" s="186"/>
      <c r="R19" s="1"/>
      <c r="S19" s="187"/>
      <c r="T19" s="188"/>
      <c r="U19" s="189"/>
      <c r="V19" s="1"/>
      <c r="W19" s="1"/>
      <c r="X19" s="1"/>
      <c r="Y19" s="1"/>
      <c r="Z19" s="1"/>
      <c r="AA19" s="1"/>
      <c r="AB19" s="1"/>
      <c r="AC19" s="1"/>
      <c r="AD19" s="1"/>
    </row>
    <row r="20" spans="1:30" ht="27" customHeight="1" x14ac:dyDescent="0.55000000000000004">
      <c r="A20" s="1"/>
      <c r="B20" s="9">
        <v>1</v>
      </c>
      <c r="C20" s="9" t="s">
        <v>11</v>
      </c>
      <c r="D20" s="28">
        <v>0</v>
      </c>
      <c r="E20" s="7" t="s">
        <v>29</v>
      </c>
      <c r="F20" s="71">
        <v>0</v>
      </c>
      <c r="G20" s="72">
        <f t="shared" si="0"/>
        <v>0</v>
      </c>
      <c r="H20" s="27">
        <f t="shared" ref="H20:H43" si="4">IF(E20="Direct",MROUND(D20*L20,10000),0)*(1-F20)</f>
        <v>0</v>
      </c>
      <c r="I20" s="27">
        <f t="shared" si="1"/>
        <v>0</v>
      </c>
      <c r="J20" s="27">
        <f t="shared" si="2"/>
        <v>0</v>
      </c>
      <c r="K20" s="27" t="str">
        <f t="shared" si="3"/>
        <v/>
      </c>
      <c r="L20" s="26">
        <v>5843.75</v>
      </c>
      <c r="M20" s="1"/>
      <c r="N20" s="65"/>
      <c r="O20" s="65"/>
      <c r="P20" s="65"/>
      <c r="Q20" s="65"/>
      <c r="R20" s="1"/>
      <c r="S20" s="1"/>
      <c r="T20" s="1"/>
      <c r="U20" s="1"/>
      <c r="V20" s="1"/>
      <c r="W20" s="1"/>
      <c r="X20" s="1"/>
      <c r="Y20" s="1"/>
      <c r="Z20" s="1"/>
      <c r="AA20" s="1"/>
      <c r="AB20" s="1"/>
      <c r="AC20" s="1"/>
      <c r="AD20" s="1"/>
    </row>
    <row r="21" spans="1:30" ht="27" customHeight="1" x14ac:dyDescent="0.55000000000000004">
      <c r="A21" s="1"/>
      <c r="B21" s="9">
        <v>1</v>
      </c>
      <c r="C21" s="9" t="s">
        <v>12</v>
      </c>
      <c r="D21" s="28">
        <v>0</v>
      </c>
      <c r="E21" s="7" t="s">
        <v>29</v>
      </c>
      <c r="F21" s="71">
        <v>0</v>
      </c>
      <c r="G21" s="72">
        <f t="shared" si="0"/>
        <v>0</v>
      </c>
      <c r="H21" s="27">
        <f t="shared" si="4"/>
        <v>0</v>
      </c>
      <c r="I21" s="27">
        <f t="shared" si="1"/>
        <v>0</v>
      </c>
      <c r="J21" s="27">
        <f t="shared" si="2"/>
        <v>0</v>
      </c>
      <c r="K21" s="27" t="str">
        <f t="shared" si="3"/>
        <v/>
      </c>
      <c r="L21" s="26">
        <v>307.5</v>
      </c>
      <c r="M21" s="1"/>
      <c r="N21" s="65"/>
      <c r="O21" s="65"/>
      <c r="P21" s="65"/>
      <c r="Q21" s="65"/>
      <c r="R21" s="1"/>
      <c r="S21" s="1"/>
      <c r="T21" s="1"/>
      <c r="U21" s="1"/>
      <c r="V21" s="1"/>
      <c r="W21" s="1"/>
      <c r="X21" s="1"/>
      <c r="Y21" s="1"/>
      <c r="Z21" s="1"/>
      <c r="AA21" s="1"/>
      <c r="AB21" s="1"/>
      <c r="AC21" s="1"/>
      <c r="AD21" s="1"/>
    </row>
    <row r="22" spans="1:30" ht="27" customHeight="1" x14ac:dyDescent="0.35">
      <c r="A22" s="1"/>
      <c r="B22" s="9">
        <v>1</v>
      </c>
      <c r="C22" s="9" t="s">
        <v>13</v>
      </c>
      <c r="D22" s="28">
        <v>0</v>
      </c>
      <c r="E22" s="7" t="s">
        <v>29</v>
      </c>
      <c r="F22" s="71">
        <v>0</v>
      </c>
      <c r="G22" s="72">
        <f t="shared" si="0"/>
        <v>0</v>
      </c>
      <c r="H22" s="27">
        <f t="shared" si="4"/>
        <v>0</v>
      </c>
      <c r="I22" s="27">
        <f t="shared" si="1"/>
        <v>0</v>
      </c>
      <c r="J22" s="27">
        <f t="shared" si="2"/>
        <v>0</v>
      </c>
      <c r="K22" s="27" t="str">
        <f t="shared" si="3"/>
        <v/>
      </c>
      <c r="L22" s="26">
        <v>5112.5</v>
      </c>
      <c r="M22" s="1"/>
      <c r="N22" s="1"/>
      <c r="O22" s="1"/>
      <c r="P22" s="1"/>
      <c r="Q22" s="1"/>
      <c r="R22" s="1"/>
      <c r="S22" s="1"/>
      <c r="T22" s="1"/>
      <c r="U22" s="1"/>
      <c r="V22" s="1"/>
      <c r="W22" s="1"/>
      <c r="X22" s="1"/>
      <c r="Y22" s="1"/>
      <c r="Z22" s="1"/>
      <c r="AA22" s="1"/>
      <c r="AB22" s="1"/>
      <c r="AC22" s="1"/>
      <c r="AD22" s="1"/>
    </row>
    <row r="23" spans="1:30" ht="27" customHeight="1" x14ac:dyDescent="0.35">
      <c r="A23" s="1"/>
      <c r="B23" s="9">
        <v>2</v>
      </c>
      <c r="C23" s="9" t="s">
        <v>14</v>
      </c>
      <c r="D23" s="28">
        <v>0</v>
      </c>
      <c r="E23" s="7" t="s">
        <v>29</v>
      </c>
      <c r="F23" s="71">
        <v>0</v>
      </c>
      <c r="G23" s="72">
        <f t="shared" si="0"/>
        <v>0</v>
      </c>
      <c r="H23" s="27">
        <f t="shared" si="4"/>
        <v>0</v>
      </c>
      <c r="I23" s="27">
        <f t="shared" si="1"/>
        <v>0</v>
      </c>
      <c r="J23" s="27">
        <f t="shared" si="2"/>
        <v>0</v>
      </c>
      <c r="K23" s="27" t="str">
        <f t="shared" si="3"/>
        <v/>
      </c>
      <c r="L23" s="26">
        <v>5944.5</v>
      </c>
      <c r="M23" s="1"/>
      <c r="N23" s="1"/>
      <c r="O23" s="1"/>
      <c r="P23" s="1"/>
      <c r="Q23" s="1"/>
      <c r="R23" s="1"/>
      <c r="S23" s="1"/>
      <c r="T23" s="1"/>
      <c r="U23" s="1"/>
      <c r="V23" s="1"/>
      <c r="W23" s="1"/>
      <c r="X23" s="1"/>
      <c r="Y23" s="1"/>
      <c r="Z23" s="1"/>
      <c r="AA23" s="1"/>
      <c r="AB23" s="1"/>
      <c r="AC23" s="1"/>
      <c r="AD23" s="1"/>
    </row>
    <row r="24" spans="1:30" ht="27" customHeight="1" x14ac:dyDescent="0.35">
      <c r="A24" s="1"/>
      <c r="B24" s="9">
        <v>2</v>
      </c>
      <c r="C24" s="9" t="s">
        <v>15</v>
      </c>
      <c r="D24" s="28">
        <v>0</v>
      </c>
      <c r="E24" s="7" t="s">
        <v>29</v>
      </c>
      <c r="F24" s="71">
        <v>0</v>
      </c>
      <c r="G24" s="72">
        <f t="shared" si="0"/>
        <v>0</v>
      </c>
      <c r="H24" s="27">
        <f t="shared" si="4"/>
        <v>0</v>
      </c>
      <c r="I24" s="27">
        <f t="shared" si="1"/>
        <v>0</v>
      </c>
      <c r="J24" s="27">
        <f t="shared" si="2"/>
        <v>0</v>
      </c>
      <c r="K24" s="27" t="str">
        <f t="shared" si="3"/>
        <v/>
      </c>
      <c r="L24" s="26">
        <v>6435</v>
      </c>
      <c r="M24" s="1"/>
      <c r="N24" s="1"/>
      <c r="O24" s="1"/>
      <c r="P24" s="1"/>
      <c r="Q24" s="1"/>
      <c r="R24" s="1"/>
      <c r="S24" s="1"/>
      <c r="T24" s="1"/>
      <c r="U24" s="1"/>
      <c r="V24" s="1"/>
      <c r="W24" s="1"/>
      <c r="X24" s="1"/>
      <c r="Y24" s="1"/>
      <c r="Z24" s="1"/>
      <c r="AA24" s="1"/>
      <c r="AB24" s="1"/>
      <c r="AC24" s="1"/>
      <c r="AD24" s="1"/>
    </row>
    <row r="25" spans="1:30" ht="27" customHeight="1" x14ac:dyDescent="0.35">
      <c r="A25" s="1"/>
      <c r="B25" s="93">
        <v>2</v>
      </c>
      <c r="C25" s="93" t="s">
        <v>16</v>
      </c>
      <c r="D25" s="28">
        <v>0</v>
      </c>
      <c r="E25" s="7" t="s">
        <v>29</v>
      </c>
      <c r="F25" s="71">
        <v>0</v>
      </c>
      <c r="G25" s="72">
        <f t="shared" si="0"/>
        <v>0</v>
      </c>
      <c r="H25" s="27">
        <f t="shared" si="4"/>
        <v>0</v>
      </c>
      <c r="I25" s="27">
        <f t="shared" si="1"/>
        <v>0</v>
      </c>
      <c r="J25" s="27">
        <f t="shared" si="2"/>
        <v>0</v>
      </c>
      <c r="K25" s="27" t="str">
        <f t="shared" si="3"/>
        <v/>
      </c>
      <c r="L25" s="26">
        <v>6435</v>
      </c>
      <c r="M25" s="1"/>
      <c r="N25" s="1"/>
      <c r="O25" s="1"/>
      <c r="P25" s="1"/>
      <c r="Q25" s="1"/>
      <c r="R25" s="1"/>
      <c r="S25" s="1"/>
      <c r="T25" s="1"/>
      <c r="U25" s="1"/>
      <c r="V25" s="1"/>
      <c r="W25" s="1"/>
      <c r="X25" s="1"/>
      <c r="Y25" s="1"/>
      <c r="Z25" s="1"/>
      <c r="AA25" s="1"/>
      <c r="AB25" s="1"/>
      <c r="AC25" s="1"/>
      <c r="AD25" s="1"/>
    </row>
    <row r="26" spans="1:30" ht="27" customHeight="1" x14ac:dyDescent="0.35">
      <c r="A26" s="1"/>
      <c r="B26" s="94"/>
      <c r="C26" s="95" t="s">
        <v>31</v>
      </c>
      <c r="D26" s="30">
        <f>SUM(D18:D25)</f>
        <v>0</v>
      </c>
      <c r="G26" s="73">
        <f>SUM(G9:G25)</f>
        <v>0</v>
      </c>
      <c r="H26" s="36">
        <f>SUM(H18:H25)</f>
        <v>0</v>
      </c>
      <c r="I26" s="36">
        <f t="shared" ref="I26:J26" si="5">SUM(I18:I25)</f>
        <v>0</v>
      </c>
      <c r="J26" s="36">
        <f t="shared" si="5"/>
        <v>0</v>
      </c>
      <c r="K26" s="36" t="str">
        <f t="shared" si="3"/>
        <v/>
      </c>
      <c r="L26" s="26"/>
      <c r="M26" s="1"/>
      <c r="N26" s="1"/>
      <c r="O26" s="1"/>
      <c r="P26" s="1"/>
      <c r="Q26" s="1"/>
      <c r="R26" s="1"/>
      <c r="S26" s="1"/>
      <c r="T26" s="1"/>
      <c r="U26" s="1"/>
      <c r="V26" s="1"/>
      <c r="W26" s="1"/>
      <c r="X26" s="1"/>
      <c r="Y26" s="1"/>
      <c r="Z26" s="1"/>
      <c r="AA26" s="1"/>
      <c r="AB26" s="1"/>
      <c r="AC26" s="1"/>
      <c r="AD26" s="1"/>
    </row>
    <row r="27" spans="1:30" x14ac:dyDescent="0.35">
      <c r="A27" s="1"/>
      <c r="D27" s="62"/>
      <c r="G27" s="29"/>
      <c r="H27" s="63"/>
      <c r="I27" s="63"/>
      <c r="J27" s="63"/>
      <c r="K27" s="63"/>
      <c r="L27" s="26"/>
      <c r="M27" s="1"/>
      <c r="O27" s="39"/>
      <c r="P27" s="39"/>
      <c r="Q27" s="39"/>
      <c r="R27" s="1"/>
      <c r="S27" s="1"/>
      <c r="T27" s="1"/>
      <c r="U27" s="1"/>
      <c r="V27" s="1"/>
      <c r="W27" s="1"/>
      <c r="X27" s="1"/>
      <c r="Y27" s="1"/>
      <c r="Z27" s="1"/>
      <c r="AA27" s="1"/>
      <c r="AB27" s="1"/>
      <c r="AC27" s="1"/>
      <c r="AD27" s="1"/>
    </row>
    <row r="28" spans="1:30" ht="15" thickBot="1" x14ac:dyDescent="0.4">
      <c r="A28" s="1"/>
      <c r="B28" s="86" t="s">
        <v>779</v>
      </c>
      <c r="D28" s="62"/>
      <c r="H28" s="63"/>
      <c r="I28" s="63"/>
      <c r="J28" s="63"/>
      <c r="K28" s="63"/>
      <c r="L28" s="26"/>
      <c r="M28" s="1"/>
      <c r="N28" s="39"/>
      <c r="O28" s="39"/>
      <c r="P28" s="39"/>
      <c r="Q28" s="39"/>
      <c r="R28" s="1"/>
      <c r="S28" s="1"/>
      <c r="T28" s="1"/>
      <c r="U28" s="1"/>
      <c r="V28" s="1"/>
      <c r="W28" s="1"/>
      <c r="X28" s="1"/>
      <c r="Y28" s="1"/>
      <c r="Z28" s="1"/>
      <c r="AA28" s="1"/>
      <c r="AB28" s="1"/>
      <c r="AC28" s="1"/>
      <c r="AD28" s="1"/>
    </row>
    <row r="29" spans="1:30" ht="59" customHeight="1" x14ac:dyDescent="0.35">
      <c r="A29" s="1"/>
      <c r="B29" s="54" t="s">
        <v>4</v>
      </c>
      <c r="C29" s="54" t="s">
        <v>686</v>
      </c>
      <c r="D29" s="54" t="s">
        <v>747</v>
      </c>
      <c r="E29" s="54" t="s">
        <v>683</v>
      </c>
      <c r="F29" s="54" t="s">
        <v>745</v>
      </c>
      <c r="G29" s="54" t="s">
        <v>746</v>
      </c>
      <c r="H29" s="54" t="s">
        <v>734</v>
      </c>
      <c r="I29" s="54" t="s">
        <v>735</v>
      </c>
      <c r="J29" s="54" t="s">
        <v>736</v>
      </c>
      <c r="K29" s="134"/>
      <c r="L29" s="26"/>
      <c r="M29" s="1"/>
      <c r="N29" s="190" t="s">
        <v>731</v>
      </c>
      <c r="O29" s="191"/>
      <c r="P29" s="191"/>
      <c r="Q29" s="192"/>
      <c r="R29" s="1"/>
      <c r="S29" s="190" t="s">
        <v>781</v>
      </c>
      <c r="T29" s="191"/>
      <c r="U29" s="192"/>
      <c r="V29" s="1"/>
      <c r="W29" s="1"/>
      <c r="X29" s="1"/>
      <c r="Y29" s="1"/>
      <c r="Z29" s="1"/>
      <c r="AA29" s="1"/>
      <c r="AB29" s="1"/>
      <c r="AC29" s="1"/>
      <c r="AD29" s="1"/>
    </row>
    <row r="30" spans="1:30" ht="27" customHeight="1" thickBot="1" x14ac:dyDescent="0.6">
      <c r="A30" s="1"/>
      <c r="B30" s="9">
        <v>3</v>
      </c>
      <c r="C30" s="9" t="s">
        <v>6</v>
      </c>
      <c r="D30" s="28">
        <v>0</v>
      </c>
      <c r="E30" s="7" t="s">
        <v>30</v>
      </c>
      <c r="F30" s="71">
        <v>0</v>
      </c>
      <c r="G30" s="72">
        <f>D30*(1-F30)</f>
        <v>0</v>
      </c>
      <c r="H30" s="27">
        <f t="shared" si="4"/>
        <v>0</v>
      </c>
      <c r="I30" s="27">
        <f t="shared" si="1"/>
        <v>0</v>
      </c>
      <c r="J30" s="27">
        <f t="shared" si="2"/>
        <v>0</v>
      </c>
      <c r="K30" s="63"/>
      <c r="L30" s="26">
        <v>787.17</v>
      </c>
      <c r="M30" s="1"/>
      <c r="N30" s="196">
        <f>H44</f>
        <v>0</v>
      </c>
      <c r="O30" s="197"/>
      <c r="P30" s="197"/>
      <c r="Q30" s="198"/>
      <c r="R30" s="1"/>
      <c r="S30" s="187" t="str">
        <f>IFERROR(H44/SUMIFS((G30:G43),E30:E43,"Direct"),"-")</f>
        <v>-</v>
      </c>
      <c r="T30" s="188"/>
      <c r="U30" s="189"/>
      <c r="V30" s="1"/>
      <c r="W30" s="1"/>
      <c r="X30" s="1"/>
      <c r="Y30" s="1"/>
      <c r="Z30" s="1"/>
      <c r="AA30" s="1"/>
      <c r="AB30" s="1"/>
      <c r="AC30" s="1"/>
      <c r="AD30" s="1"/>
    </row>
    <row r="31" spans="1:30" ht="27" customHeight="1" thickBot="1" x14ac:dyDescent="0.6">
      <c r="A31" s="1"/>
      <c r="B31" s="9">
        <v>3</v>
      </c>
      <c r="C31" s="9" t="s">
        <v>8</v>
      </c>
      <c r="D31" s="28">
        <v>0</v>
      </c>
      <c r="E31" s="7" t="s">
        <v>29</v>
      </c>
      <c r="F31" s="71">
        <v>0</v>
      </c>
      <c r="G31" s="72">
        <f t="shared" ref="G31:G43" si="6">D31*(1-F31)</f>
        <v>0</v>
      </c>
      <c r="H31" s="27">
        <f t="shared" si="4"/>
        <v>0</v>
      </c>
      <c r="I31" s="27">
        <f t="shared" si="1"/>
        <v>0</v>
      </c>
      <c r="J31" s="27">
        <f t="shared" si="2"/>
        <v>0</v>
      </c>
      <c r="K31" s="63"/>
      <c r="L31" s="26">
        <v>4027</v>
      </c>
      <c r="M31" s="1"/>
      <c r="N31" s="66"/>
      <c r="O31" s="66"/>
      <c r="P31" s="66"/>
      <c r="Q31" s="66"/>
      <c r="R31" s="1"/>
      <c r="S31" s="1"/>
      <c r="T31" s="1"/>
      <c r="U31" s="1"/>
      <c r="V31" s="1"/>
      <c r="W31" s="1"/>
      <c r="X31" s="1"/>
      <c r="Y31" s="1"/>
      <c r="Z31" s="1"/>
      <c r="AA31" s="1"/>
      <c r="AB31" s="1"/>
      <c r="AC31" s="1"/>
      <c r="AD31" s="1"/>
    </row>
    <row r="32" spans="1:30" ht="27" customHeight="1" x14ac:dyDescent="0.35">
      <c r="A32" s="1"/>
      <c r="B32" s="9">
        <v>3</v>
      </c>
      <c r="C32" s="9" t="s">
        <v>17</v>
      </c>
      <c r="D32" s="28">
        <v>0</v>
      </c>
      <c r="E32" s="7" t="s">
        <v>30</v>
      </c>
      <c r="F32" s="71">
        <v>0</v>
      </c>
      <c r="G32" s="72">
        <f t="shared" si="6"/>
        <v>0</v>
      </c>
      <c r="H32" s="27">
        <f t="shared" si="4"/>
        <v>0</v>
      </c>
      <c r="I32" s="27">
        <f t="shared" si="1"/>
        <v>0</v>
      </c>
      <c r="J32" s="27">
        <f t="shared" si="2"/>
        <v>0</v>
      </c>
      <c r="K32" s="63"/>
      <c r="L32" s="26">
        <v>0</v>
      </c>
      <c r="M32" s="1"/>
      <c r="N32" s="190" t="s">
        <v>782</v>
      </c>
      <c r="O32" s="191"/>
      <c r="P32" s="191"/>
      <c r="Q32" s="192"/>
      <c r="R32" s="1"/>
      <c r="S32" s="190" t="s">
        <v>783</v>
      </c>
      <c r="T32" s="191"/>
      <c r="U32" s="192"/>
      <c r="V32" s="1"/>
      <c r="W32" s="1"/>
      <c r="X32" s="1"/>
      <c r="Y32" s="1"/>
      <c r="Z32" s="1"/>
      <c r="AA32" s="1"/>
      <c r="AB32" s="1"/>
      <c r="AC32" s="1"/>
      <c r="AD32" s="1"/>
    </row>
    <row r="33" spans="1:30" ht="27" customHeight="1" x14ac:dyDescent="0.35">
      <c r="A33" s="1"/>
      <c r="B33" s="9">
        <v>3</v>
      </c>
      <c r="C33" s="9" t="s">
        <v>7</v>
      </c>
      <c r="D33" s="28">
        <v>0</v>
      </c>
      <c r="E33" s="7" t="s">
        <v>30</v>
      </c>
      <c r="F33" s="71">
        <v>0</v>
      </c>
      <c r="G33" s="72">
        <f t="shared" si="6"/>
        <v>0</v>
      </c>
      <c r="H33" s="27">
        <f t="shared" si="4"/>
        <v>0</v>
      </c>
      <c r="I33" s="27">
        <f t="shared" si="1"/>
        <v>0</v>
      </c>
      <c r="J33" s="27">
        <f t="shared" si="2"/>
        <v>0</v>
      </c>
      <c r="K33" s="63"/>
      <c r="L33" s="26">
        <v>5112.5</v>
      </c>
      <c r="M33" s="1"/>
      <c r="N33" s="193"/>
      <c r="O33" s="194"/>
      <c r="P33" s="194"/>
      <c r="Q33" s="195"/>
      <c r="R33" s="1"/>
      <c r="S33" s="193"/>
      <c r="T33" s="194"/>
      <c r="U33" s="195"/>
      <c r="V33" s="1"/>
      <c r="W33" s="1"/>
      <c r="X33" s="1"/>
      <c r="Y33" s="1"/>
      <c r="Z33" s="1"/>
      <c r="AA33" s="1"/>
      <c r="AB33" s="1"/>
      <c r="AC33" s="1"/>
      <c r="AD33" s="1"/>
    </row>
    <row r="34" spans="1:30" ht="27" customHeight="1" thickBot="1" x14ac:dyDescent="0.6">
      <c r="A34" s="1"/>
      <c r="B34" s="9">
        <v>3</v>
      </c>
      <c r="C34" s="9" t="s">
        <v>18</v>
      </c>
      <c r="D34" s="28">
        <v>0</v>
      </c>
      <c r="E34" s="7" t="s">
        <v>29</v>
      </c>
      <c r="F34" s="71">
        <v>0</v>
      </c>
      <c r="G34" s="72">
        <f t="shared" si="6"/>
        <v>0</v>
      </c>
      <c r="H34" s="27">
        <f t="shared" si="4"/>
        <v>0</v>
      </c>
      <c r="I34" s="27">
        <f t="shared" si="1"/>
        <v>0</v>
      </c>
      <c r="J34" s="27">
        <f t="shared" si="2"/>
        <v>0</v>
      </c>
      <c r="K34" s="63"/>
      <c r="L34" s="26">
        <v>6104</v>
      </c>
      <c r="M34" s="1"/>
      <c r="N34" s="196">
        <f>I44</f>
        <v>0</v>
      </c>
      <c r="O34" s="197"/>
      <c r="P34" s="197"/>
      <c r="Q34" s="198"/>
      <c r="R34" s="1"/>
      <c r="S34" s="187" t="str">
        <f>IFERROR(I44/SUMIFS((G30:G43),E30:E43,"Indirect"),"-")</f>
        <v>-</v>
      </c>
      <c r="T34" s="188"/>
      <c r="U34" s="189"/>
      <c r="V34" s="1"/>
      <c r="W34" s="1"/>
      <c r="X34" s="1"/>
      <c r="Y34" s="1"/>
      <c r="Z34" s="1"/>
      <c r="AA34" s="1"/>
      <c r="AB34" s="1"/>
      <c r="AC34" s="1"/>
      <c r="AD34" s="1"/>
    </row>
    <row r="35" spans="1:30" ht="27" customHeight="1" thickBot="1" x14ac:dyDescent="0.4">
      <c r="A35" s="1"/>
      <c r="B35" s="9">
        <v>3</v>
      </c>
      <c r="C35" s="9" t="s">
        <v>19</v>
      </c>
      <c r="D35" s="28">
        <v>0</v>
      </c>
      <c r="E35" s="7" t="s">
        <v>680</v>
      </c>
      <c r="F35" s="71">
        <v>0</v>
      </c>
      <c r="G35" s="72">
        <f t="shared" si="6"/>
        <v>0</v>
      </c>
      <c r="H35" s="27">
        <f t="shared" si="4"/>
        <v>0</v>
      </c>
      <c r="I35" s="27">
        <f t="shared" si="1"/>
        <v>0</v>
      </c>
      <c r="J35" s="27">
        <f t="shared" si="2"/>
        <v>0</v>
      </c>
      <c r="K35" s="63"/>
      <c r="L35" s="26">
        <v>5944.5</v>
      </c>
      <c r="M35" s="1"/>
      <c r="R35" s="1"/>
      <c r="S35" s="1"/>
      <c r="T35" s="1"/>
      <c r="U35" s="1"/>
      <c r="V35" s="1"/>
      <c r="W35" s="1"/>
      <c r="X35" s="1"/>
      <c r="Y35" s="1"/>
      <c r="Z35" s="1"/>
      <c r="AA35" s="1"/>
      <c r="AB35" s="1"/>
      <c r="AC35" s="1"/>
      <c r="AD35" s="1"/>
    </row>
    <row r="36" spans="1:30" ht="27" customHeight="1" x14ac:dyDescent="0.35">
      <c r="A36" s="1"/>
      <c r="B36" s="9">
        <v>3</v>
      </c>
      <c r="C36" s="9" t="s">
        <v>20</v>
      </c>
      <c r="D36" s="28">
        <v>0</v>
      </c>
      <c r="E36" s="7" t="s">
        <v>30</v>
      </c>
      <c r="F36" s="71">
        <v>0</v>
      </c>
      <c r="G36" s="72">
        <f t="shared" si="6"/>
        <v>0</v>
      </c>
      <c r="H36" s="27">
        <f t="shared" si="4"/>
        <v>0</v>
      </c>
      <c r="I36" s="27">
        <f t="shared" si="1"/>
        <v>0</v>
      </c>
      <c r="J36" s="27">
        <f t="shared" si="2"/>
        <v>0</v>
      </c>
      <c r="K36" s="63"/>
      <c r="L36" s="26">
        <v>5894.13</v>
      </c>
      <c r="M36" s="1"/>
      <c r="N36" s="190" t="s">
        <v>732</v>
      </c>
      <c r="O36" s="191"/>
      <c r="P36" s="191"/>
      <c r="Q36" s="192"/>
      <c r="R36" s="1"/>
      <c r="S36" s="190" t="s">
        <v>784</v>
      </c>
      <c r="T36" s="191"/>
      <c r="U36" s="192"/>
      <c r="V36" s="1"/>
      <c r="W36" s="1"/>
      <c r="X36" s="1"/>
      <c r="Y36" s="1"/>
      <c r="Z36" s="1"/>
      <c r="AA36" s="1"/>
      <c r="AB36" s="1"/>
      <c r="AC36" s="1"/>
      <c r="AD36" s="1"/>
    </row>
    <row r="37" spans="1:30" ht="27" customHeight="1" x14ac:dyDescent="0.35">
      <c r="A37" s="1"/>
      <c r="B37" s="9">
        <v>3</v>
      </c>
      <c r="C37" s="9" t="s">
        <v>21</v>
      </c>
      <c r="D37" s="28">
        <v>0</v>
      </c>
      <c r="E37" s="7" t="s">
        <v>29</v>
      </c>
      <c r="F37" s="71">
        <v>0</v>
      </c>
      <c r="G37" s="72">
        <f t="shared" si="6"/>
        <v>0</v>
      </c>
      <c r="H37" s="27">
        <f t="shared" si="4"/>
        <v>0</v>
      </c>
      <c r="I37" s="27">
        <f t="shared" si="1"/>
        <v>0</v>
      </c>
      <c r="J37" s="27">
        <f t="shared" si="2"/>
        <v>0</v>
      </c>
      <c r="K37" s="63"/>
      <c r="L37" s="26">
        <v>6645.7</v>
      </c>
      <c r="M37" s="1"/>
      <c r="N37" s="193"/>
      <c r="O37" s="194"/>
      <c r="P37" s="194"/>
      <c r="Q37" s="195"/>
      <c r="R37" s="1"/>
      <c r="S37" s="193"/>
      <c r="T37" s="194"/>
      <c r="U37" s="195"/>
      <c r="V37" s="1"/>
      <c r="W37" s="1"/>
      <c r="X37" s="1"/>
      <c r="Y37" s="1"/>
      <c r="Z37" s="1"/>
      <c r="AA37" s="1"/>
      <c r="AB37" s="1"/>
      <c r="AC37" s="1"/>
      <c r="AD37" s="1"/>
    </row>
    <row r="38" spans="1:30" ht="27" customHeight="1" thickBot="1" x14ac:dyDescent="0.6">
      <c r="A38" s="1"/>
      <c r="B38" s="9">
        <v>3</v>
      </c>
      <c r="C38" s="9" t="s">
        <v>22</v>
      </c>
      <c r="D38" s="28">
        <v>0</v>
      </c>
      <c r="E38" s="7" t="s">
        <v>30</v>
      </c>
      <c r="F38" s="71">
        <v>0</v>
      </c>
      <c r="G38" s="72">
        <f t="shared" si="6"/>
        <v>0</v>
      </c>
      <c r="H38" s="27">
        <f t="shared" si="4"/>
        <v>0</v>
      </c>
      <c r="I38" s="27">
        <f t="shared" si="1"/>
        <v>0</v>
      </c>
      <c r="J38" s="27">
        <f t="shared" si="2"/>
        <v>0</v>
      </c>
      <c r="K38" s="63"/>
      <c r="L38" s="26">
        <v>6505</v>
      </c>
      <c r="M38" s="1"/>
      <c r="N38" s="196">
        <f>J44</f>
        <v>0</v>
      </c>
      <c r="O38" s="197"/>
      <c r="P38" s="197"/>
      <c r="Q38" s="198"/>
      <c r="R38" s="1"/>
      <c r="S38" s="187" t="str">
        <f>IFERROR(J44/SUMIFS((G30:G43),E30:E43,"External Cost"),"-")</f>
        <v>-</v>
      </c>
      <c r="T38" s="188"/>
      <c r="U38" s="189"/>
      <c r="V38" s="1"/>
      <c r="W38" s="1"/>
      <c r="X38" s="1"/>
      <c r="Y38" s="1"/>
      <c r="Z38" s="1"/>
      <c r="AA38" s="1"/>
      <c r="AB38" s="1"/>
      <c r="AC38" s="1"/>
      <c r="AD38" s="1"/>
    </row>
    <row r="39" spans="1:30" ht="27" customHeight="1" thickBot="1" x14ac:dyDescent="0.4">
      <c r="A39" s="1"/>
      <c r="B39" s="9">
        <v>3</v>
      </c>
      <c r="C39" s="9" t="s">
        <v>23</v>
      </c>
      <c r="D39" s="28">
        <v>0</v>
      </c>
      <c r="E39" s="7" t="s">
        <v>680</v>
      </c>
      <c r="F39" s="71">
        <v>0</v>
      </c>
      <c r="G39" s="72">
        <f t="shared" si="6"/>
        <v>0</v>
      </c>
      <c r="H39" s="27">
        <f t="shared" si="4"/>
        <v>0</v>
      </c>
      <c r="I39" s="27">
        <f t="shared" si="1"/>
        <v>0</v>
      </c>
      <c r="J39" s="27">
        <f t="shared" si="2"/>
        <v>0</v>
      </c>
      <c r="K39" s="63"/>
      <c r="L39" s="26">
        <v>6975.87</v>
      </c>
      <c r="M39" s="1"/>
      <c r="R39" s="1"/>
      <c r="S39" s="1"/>
      <c r="T39" s="1"/>
      <c r="U39" s="1"/>
      <c r="V39" s="1"/>
      <c r="W39" s="1"/>
      <c r="X39" s="1"/>
      <c r="Y39" s="1"/>
      <c r="Z39" s="1"/>
      <c r="AA39" s="1"/>
      <c r="AB39" s="1"/>
      <c r="AC39" s="1"/>
      <c r="AD39" s="1"/>
    </row>
    <row r="40" spans="1:30" ht="27" customHeight="1" x14ac:dyDescent="0.35">
      <c r="A40" s="1"/>
      <c r="B40" s="127">
        <v>3</v>
      </c>
      <c r="C40" s="127" t="s">
        <v>24</v>
      </c>
      <c r="D40" s="128">
        <v>0</v>
      </c>
      <c r="E40" s="127" t="s">
        <v>31</v>
      </c>
      <c r="F40" s="129">
        <v>0</v>
      </c>
      <c r="G40" s="128">
        <f t="shared" si="6"/>
        <v>0</v>
      </c>
      <c r="H40" s="130">
        <f t="shared" si="4"/>
        <v>0</v>
      </c>
      <c r="I40" s="130">
        <f t="shared" si="1"/>
        <v>0</v>
      </c>
      <c r="J40" s="130">
        <f t="shared" si="2"/>
        <v>0</v>
      </c>
      <c r="K40" s="63"/>
      <c r="L40" s="26">
        <v>0</v>
      </c>
      <c r="M40" s="1"/>
      <c r="N40" s="190" t="s">
        <v>785</v>
      </c>
      <c r="O40" s="191"/>
      <c r="P40" s="191"/>
      <c r="Q40" s="192"/>
      <c r="R40" s="1"/>
      <c r="S40" s="190" t="s">
        <v>786</v>
      </c>
      <c r="T40" s="191"/>
      <c r="U40" s="192"/>
      <c r="V40" s="1"/>
      <c r="W40" s="1"/>
      <c r="X40" s="1"/>
      <c r="Y40" s="1"/>
      <c r="Z40" s="1"/>
      <c r="AA40" s="1"/>
      <c r="AB40" s="1"/>
      <c r="AC40" s="1"/>
      <c r="AD40" s="1"/>
    </row>
    <row r="41" spans="1:30" ht="27" customHeight="1" x14ac:dyDescent="0.35">
      <c r="A41" s="1"/>
      <c r="B41" s="127">
        <v>3</v>
      </c>
      <c r="C41" s="127" t="s">
        <v>25</v>
      </c>
      <c r="D41" s="128">
        <v>0</v>
      </c>
      <c r="E41" s="127" t="s">
        <v>31</v>
      </c>
      <c r="F41" s="129">
        <v>0</v>
      </c>
      <c r="G41" s="128">
        <f t="shared" si="6"/>
        <v>0</v>
      </c>
      <c r="H41" s="130">
        <f t="shared" si="4"/>
        <v>0</v>
      </c>
      <c r="I41" s="130">
        <f t="shared" si="1"/>
        <v>0</v>
      </c>
      <c r="J41" s="130">
        <f t="shared" si="2"/>
        <v>0</v>
      </c>
      <c r="K41" s="63"/>
      <c r="L41" s="26">
        <v>0</v>
      </c>
      <c r="M41" s="1"/>
      <c r="N41" s="193"/>
      <c r="O41" s="194"/>
      <c r="P41" s="194"/>
      <c r="Q41" s="195"/>
      <c r="R41" s="1"/>
      <c r="S41" s="193"/>
      <c r="T41" s="194"/>
      <c r="U41" s="195"/>
      <c r="V41" s="1"/>
      <c r="W41" s="1"/>
      <c r="X41" s="1"/>
      <c r="Y41" s="1"/>
      <c r="Z41" s="1"/>
      <c r="AA41" s="1"/>
      <c r="AB41" s="1"/>
      <c r="AC41" s="1"/>
      <c r="AD41" s="1"/>
    </row>
    <row r="42" spans="1:30" ht="27" customHeight="1" thickBot="1" x14ac:dyDescent="0.6">
      <c r="A42" s="1"/>
      <c r="B42" s="127">
        <v>3</v>
      </c>
      <c r="C42" s="127" t="s">
        <v>26</v>
      </c>
      <c r="D42" s="128">
        <v>0</v>
      </c>
      <c r="E42" s="127" t="s">
        <v>31</v>
      </c>
      <c r="F42" s="129">
        <v>0</v>
      </c>
      <c r="G42" s="128">
        <f t="shared" si="6"/>
        <v>0</v>
      </c>
      <c r="H42" s="130">
        <f t="shared" si="4"/>
        <v>0</v>
      </c>
      <c r="I42" s="130">
        <f t="shared" si="1"/>
        <v>0</v>
      </c>
      <c r="J42" s="130">
        <f t="shared" si="2"/>
        <v>0</v>
      </c>
      <c r="K42" s="63"/>
      <c r="L42" s="26">
        <v>0</v>
      </c>
      <c r="M42" s="1"/>
      <c r="N42" s="196">
        <f>SUM(H44:J44)</f>
        <v>0</v>
      </c>
      <c r="O42" s="197"/>
      <c r="P42" s="197"/>
      <c r="Q42" s="198"/>
      <c r="R42" s="1"/>
      <c r="S42" s="187" t="str">
        <f>IFERROR(SUM(H44:J44)/G44,"-")</f>
        <v>-</v>
      </c>
      <c r="T42" s="188"/>
      <c r="U42" s="189"/>
      <c r="V42" s="1"/>
      <c r="W42" s="1"/>
      <c r="X42" s="1"/>
      <c r="Y42" s="1"/>
      <c r="Z42" s="1"/>
      <c r="AA42" s="1"/>
      <c r="AB42" s="1"/>
      <c r="AC42" s="1"/>
      <c r="AD42" s="1"/>
    </row>
    <row r="43" spans="1:30" ht="27" customHeight="1" x14ac:dyDescent="0.35">
      <c r="A43" s="1"/>
      <c r="B43" s="127">
        <v>3</v>
      </c>
      <c r="C43" s="127" t="s">
        <v>27</v>
      </c>
      <c r="D43" s="128">
        <v>0</v>
      </c>
      <c r="E43" s="127" t="s">
        <v>31</v>
      </c>
      <c r="F43" s="129">
        <v>0</v>
      </c>
      <c r="G43" s="128">
        <f t="shared" si="6"/>
        <v>0</v>
      </c>
      <c r="H43" s="130">
        <f t="shared" si="4"/>
        <v>0</v>
      </c>
      <c r="I43" s="130">
        <f t="shared" si="1"/>
        <v>0</v>
      </c>
      <c r="J43" s="130">
        <f t="shared" si="2"/>
        <v>0</v>
      </c>
      <c r="K43" s="63"/>
      <c r="L43" s="26">
        <v>0</v>
      </c>
      <c r="M43" s="1"/>
      <c r="N43" s="1"/>
      <c r="O43" s="1"/>
      <c r="P43" s="1"/>
      <c r="Q43" s="1"/>
      <c r="R43" s="1"/>
      <c r="S43" s="1"/>
      <c r="T43" s="1"/>
      <c r="U43" s="1"/>
      <c r="V43" s="1"/>
      <c r="W43" s="1"/>
      <c r="X43" s="1"/>
      <c r="Y43" s="1"/>
      <c r="Z43" s="1"/>
      <c r="AA43" s="1"/>
      <c r="AB43" s="1"/>
      <c r="AC43" s="1"/>
      <c r="AD43" s="1"/>
    </row>
    <row r="44" spans="1:30" s="1" customFormat="1" ht="27" customHeight="1" x14ac:dyDescent="0.35">
      <c r="C44" s="95" t="s">
        <v>31</v>
      </c>
      <c r="D44" s="30">
        <f>SUM(D30:D43)</f>
        <v>0</v>
      </c>
      <c r="G44" s="73">
        <f>SUM(G30:G43)</f>
        <v>0</v>
      </c>
      <c r="H44" s="36">
        <f>SUM(H30:H43)</f>
        <v>0</v>
      </c>
      <c r="I44" s="36">
        <f t="shared" ref="I44:J44" si="7">SUM(I30:I43)</f>
        <v>0</v>
      </c>
      <c r="J44" s="36">
        <f t="shared" si="7"/>
        <v>0</v>
      </c>
      <c r="K44" s="135"/>
      <c r="L44" s="25"/>
    </row>
    <row r="45" spans="1:30" s="1" customFormat="1" ht="14.5" customHeight="1" thickBot="1" x14ac:dyDescent="0.4">
      <c r="D45" s="29"/>
      <c r="G45" s="29"/>
    </row>
    <row r="46" spans="1:30" s="1" customFormat="1" ht="37.25" customHeight="1" x14ac:dyDescent="0.35">
      <c r="D46" s="29"/>
      <c r="N46" s="190" t="s">
        <v>733</v>
      </c>
      <c r="O46" s="191"/>
      <c r="P46" s="191"/>
      <c r="Q46" s="192"/>
      <c r="S46" s="190" t="s">
        <v>789</v>
      </c>
      <c r="T46" s="191"/>
      <c r="U46" s="192"/>
    </row>
    <row r="47" spans="1:30" s="1" customFormat="1" ht="41.5" customHeight="1" x14ac:dyDescent="0.35">
      <c r="D47" s="54" t="s">
        <v>706</v>
      </c>
      <c r="E47" s="54" t="s">
        <v>683</v>
      </c>
      <c r="G47" s="54" t="s">
        <v>746</v>
      </c>
      <c r="H47" s="54" t="s">
        <v>698</v>
      </c>
      <c r="I47" s="54" t="s">
        <v>699</v>
      </c>
      <c r="J47" s="54" t="s">
        <v>700</v>
      </c>
      <c r="K47" s="134"/>
      <c r="N47" s="193"/>
      <c r="O47" s="194"/>
      <c r="P47" s="194"/>
      <c r="Q47" s="195"/>
      <c r="S47" s="193"/>
      <c r="T47" s="194"/>
      <c r="U47" s="195"/>
    </row>
    <row r="48" spans="1:30" s="1" customFormat="1" ht="29" customHeight="1" thickBot="1" x14ac:dyDescent="0.6">
      <c r="C48" s="64" t="s">
        <v>728</v>
      </c>
      <c r="D48" s="73">
        <f>SUM(D26+D44)</f>
        <v>0</v>
      </c>
      <c r="E48" s="75" t="s">
        <v>729</v>
      </c>
      <c r="F48" s="74"/>
      <c r="G48" s="73">
        <f>SUM(G26+G44)</f>
        <v>0</v>
      </c>
      <c r="H48" s="36">
        <f>SUM(H44+H26)</f>
        <v>0</v>
      </c>
      <c r="I48" s="36">
        <f>SUM(I44+I26)</f>
        <v>0</v>
      </c>
      <c r="J48" s="36">
        <f>SUM(J44+J26)</f>
        <v>0</v>
      </c>
      <c r="K48" s="135"/>
      <c r="N48" s="184">
        <f>H48+I48</f>
        <v>0</v>
      </c>
      <c r="O48" s="185"/>
      <c r="P48" s="185"/>
      <c r="Q48" s="186"/>
      <c r="S48" s="187" t="str">
        <f>IFERROR(N48/G48,"-")</f>
        <v>-</v>
      </c>
      <c r="T48" s="188"/>
      <c r="U48" s="189"/>
    </row>
    <row r="49" spans="4:17" s="1" customFormat="1" ht="16.5" customHeight="1" x14ac:dyDescent="0.55000000000000004">
      <c r="D49" s="29"/>
      <c r="N49" s="65"/>
      <c r="O49" s="65"/>
      <c r="P49" s="65"/>
      <c r="Q49" s="65"/>
    </row>
    <row r="50" spans="4:17" s="1" customFormat="1" ht="15" customHeight="1" x14ac:dyDescent="0.55000000000000004">
      <c r="N50" s="65"/>
      <c r="O50" s="65"/>
      <c r="P50" s="65"/>
      <c r="Q50" s="65"/>
    </row>
    <row r="51" spans="4:17" s="1" customFormat="1" x14ac:dyDescent="0.35"/>
    <row r="52" spans="4:17" s="1" customFormat="1" x14ac:dyDescent="0.35"/>
    <row r="53" spans="4:17" s="1" customFormat="1" x14ac:dyDescent="0.35"/>
    <row r="54" spans="4:17" s="1" customFormat="1" x14ac:dyDescent="0.35"/>
    <row r="55" spans="4:17" s="1" customFormat="1" x14ac:dyDescent="0.35"/>
    <row r="56" spans="4:17" s="1" customFormat="1" x14ac:dyDescent="0.35"/>
    <row r="57" spans="4:17" s="1" customFormat="1" x14ac:dyDescent="0.35"/>
    <row r="58" spans="4:17" s="1" customFormat="1" x14ac:dyDescent="0.35"/>
    <row r="59" spans="4:17" s="1" customFormat="1" x14ac:dyDescent="0.35"/>
    <row r="60" spans="4:17" s="1" customFormat="1" x14ac:dyDescent="0.35"/>
    <row r="61" spans="4:17" s="1" customFormat="1" x14ac:dyDescent="0.35"/>
    <row r="62" spans="4:17" s="1" customFormat="1" x14ac:dyDescent="0.35"/>
    <row r="63" spans="4:17" s="1" customFormat="1" x14ac:dyDescent="0.35"/>
    <row r="64" spans="4:17"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pans="14:17" s="1" customFormat="1" x14ac:dyDescent="0.35"/>
    <row r="82" spans="14:17" s="1" customFormat="1" x14ac:dyDescent="0.35"/>
    <row r="83" spans="14:17" s="1" customFormat="1" x14ac:dyDescent="0.35"/>
    <row r="84" spans="14:17" s="1" customFormat="1" x14ac:dyDescent="0.35">
      <c r="N84"/>
      <c r="O84"/>
      <c r="P84"/>
      <c r="Q84"/>
    </row>
    <row r="85" spans="14:17" s="1" customFormat="1" x14ac:dyDescent="0.35">
      <c r="N85"/>
      <c r="O85"/>
      <c r="P85"/>
      <c r="Q85"/>
    </row>
    <row r="86" spans="14:17" s="1" customFormat="1" x14ac:dyDescent="0.35">
      <c r="N86"/>
      <c r="O86"/>
      <c r="P86"/>
      <c r="Q86"/>
    </row>
    <row r="87" spans="14:17" s="1" customFormat="1" x14ac:dyDescent="0.35">
      <c r="N87"/>
      <c r="O87"/>
      <c r="P87"/>
      <c r="Q87"/>
    </row>
    <row r="88" spans="14:17" s="1" customFormat="1" x14ac:dyDescent="0.35">
      <c r="N88"/>
      <c r="O88"/>
      <c r="P88"/>
      <c r="Q88"/>
    </row>
  </sheetData>
  <mergeCells count="30">
    <mergeCell ref="S17:U17"/>
    <mergeCell ref="S18:U19"/>
    <mergeCell ref="S29:U29"/>
    <mergeCell ref="S30:U30"/>
    <mergeCell ref="S42:U42"/>
    <mergeCell ref="S34:U34"/>
    <mergeCell ref="S38:U38"/>
    <mergeCell ref="N18:Q19"/>
    <mergeCell ref="N29:Q29"/>
    <mergeCell ref="N30:Q30"/>
    <mergeCell ref="B3:Q7"/>
    <mergeCell ref="B9:C9"/>
    <mergeCell ref="B10:Q10"/>
    <mergeCell ref="N17:Q17"/>
    <mergeCell ref="B11:Q11"/>
    <mergeCell ref="B12:O12"/>
    <mergeCell ref="B14:C14"/>
    <mergeCell ref="N48:Q48"/>
    <mergeCell ref="S48:U48"/>
    <mergeCell ref="N32:Q33"/>
    <mergeCell ref="S32:U33"/>
    <mergeCell ref="S36:U37"/>
    <mergeCell ref="N36:Q37"/>
    <mergeCell ref="N40:Q41"/>
    <mergeCell ref="S40:U41"/>
    <mergeCell ref="N46:Q47"/>
    <mergeCell ref="S46:U47"/>
    <mergeCell ref="N34:Q34"/>
    <mergeCell ref="N38:Q38"/>
    <mergeCell ref="N42:Q42"/>
  </mergeCells>
  <dataValidations count="1">
    <dataValidation type="list" allowBlank="1" showInputMessage="1" showErrorMessage="1" sqref="E18:E28 E30:E43" xr:uid="{CF0129D4-773C-455F-A15C-6300A2178717}">
      <formula1>"Direct,Indirect,External Cost,N/A"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F99-BA25-4616-BBEB-7698F3809623}">
  <sheetPr>
    <tabColor theme="0" tint="-0.34998626667073579"/>
  </sheetPr>
  <dimension ref="A1:AL73"/>
  <sheetViews>
    <sheetView zoomScale="50" zoomScaleNormal="50" workbookViewId="0"/>
  </sheetViews>
  <sheetFormatPr defaultColWidth="0" defaultRowHeight="14.5" zeroHeight="1" x14ac:dyDescent="0.35"/>
  <cols>
    <col min="1" max="1" width="3.1796875" customWidth="1"/>
    <col min="2" max="2" width="6.1796875" bestFit="1" customWidth="1"/>
    <col min="3" max="3" width="41.1796875" bestFit="1" customWidth="1"/>
    <col min="4" max="4" width="37" bestFit="1" customWidth="1"/>
    <col min="5" max="5" width="37" customWidth="1"/>
    <col min="6" max="38" width="8.81640625" customWidth="1"/>
    <col min="39" max="16384" width="8.81640625" hidden="1"/>
  </cols>
  <sheetData>
    <row r="1" spans="1:35" s="14" customFormat="1" ht="27" customHeight="1" x14ac:dyDescent="0.55000000000000004">
      <c r="A1" s="15" t="s">
        <v>715</v>
      </c>
    </row>
    <row r="2" spans="1:35" s="1" customFormat="1" x14ac:dyDescent="0.35">
      <c r="G2" s="17">
        <v>3</v>
      </c>
      <c r="H2" s="17">
        <f>G2+1</f>
        <v>4</v>
      </c>
      <c r="I2" s="17">
        <f t="shared" ref="I2:AI2" si="0">H2+1</f>
        <v>5</v>
      </c>
      <c r="J2" s="17">
        <f t="shared" si="0"/>
        <v>6</v>
      </c>
      <c r="K2" s="17">
        <f t="shared" si="0"/>
        <v>7</v>
      </c>
      <c r="L2" s="17">
        <f t="shared" si="0"/>
        <v>8</v>
      </c>
      <c r="M2" s="17">
        <f t="shared" si="0"/>
        <v>9</v>
      </c>
      <c r="N2" s="17">
        <f t="shared" si="0"/>
        <v>10</v>
      </c>
      <c r="O2" s="17">
        <f t="shared" si="0"/>
        <v>11</v>
      </c>
      <c r="P2" s="17">
        <f t="shared" si="0"/>
        <v>12</v>
      </c>
      <c r="Q2" s="17">
        <f t="shared" si="0"/>
        <v>13</v>
      </c>
      <c r="R2" s="17">
        <f t="shared" si="0"/>
        <v>14</v>
      </c>
      <c r="S2" s="17">
        <f t="shared" si="0"/>
        <v>15</v>
      </c>
      <c r="T2" s="17">
        <f t="shared" si="0"/>
        <v>16</v>
      </c>
      <c r="U2" s="17">
        <f t="shared" si="0"/>
        <v>17</v>
      </c>
      <c r="V2" s="17">
        <f t="shared" si="0"/>
        <v>18</v>
      </c>
      <c r="W2" s="17">
        <f t="shared" si="0"/>
        <v>19</v>
      </c>
      <c r="X2" s="17">
        <f t="shared" si="0"/>
        <v>20</v>
      </c>
      <c r="Y2" s="17">
        <f t="shared" si="0"/>
        <v>21</v>
      </c>
      <c r="Z2" s="17">
        <f t="shared" si="0"/>
        <v>22</v>
      </c>
      <c r="AA2" s="17">
        <f t="shared" si="0"/>
        <v>23</v>
      </c>
      <c r="AB2" s="17">
        <f t="shared" si="0"/>
        <v>24</v>
      </c>
      <c r="AC2" s="17">
        <f t="shared" si="0"/>
        <v>25</v>
      </c>
      <c r="AD2" s="17">
        <f t="shared" si="0"/>
        <v>26</v>
      </c>
      <c r="AE2" s="17">
        <f t="shared" si="0"/>
        <v>27</v>
      </c>
      <c r="AF2" s="17">
        <f t="shared" si="0"/>
        <v>28</v>
      </c>
      <c r="AG2" s="17">
        <f t="shared" si="0"/>
        <v>29</v>
      </c>
      <c r="AH2" s="17">
        <f t="shared" si="0"/>
        <v>30</v>
      </c>
      <c r="AI2" s="17">
        <f t="shared" si="0"/>
        <v>31</v>
      </c>
    </row>
    <row r="3" spans="1:35" s="1" customFormat="1" ht="14.5" customHeight="1" x14ac:dyDescent="0.35">
      <c r="B3" s="209" t="s">
        <v>811</v>
      </c>
      <c r="C3" s="209"/>
      <c r="D3" s="209"/>
      <c r="E3" s="209"/>
      <c r="F3" s="209"/>
      <c r="G3" s="209"/>
      <c r="H3" s="209"/>
      <c r="I3" s="209"/>
      <c r="J3" s="209"/>
      <c r="K3" s="209"/>
      <c r="L3" s="209"/>
      <c r="M3" s="209"/>
      <c r="N3" s="209"/>
      <c r="O3" s="209"/>
      <c r="P3" s="209"/>
      <c r="Q3" s="209"/>
      <c r="R3" s="209"/>
    </row>
    <row r="4" spans="1:35" s="1" customFormat="1" ht="33.75" customHeight="1" x14ac:dyDescent="0.35">
      <c r="B4" s="209"/>
      <c r="C4" s="209"/>
      <c r="D4" s="209"/>
      <c r="E4" s="209"/>
      <c r="F4" s="209"/>
      <c r="G4" s="209"/>
      <c r="H4" s="209"/>
      <c r="I4" s="209"/>
      <c r="J4" s="209"/>
      <c r="K4" s="209"/>
      <c r="L4" s="209"/>
      <c r="M4" s="209"/>
      <c r="N4" s="209"/>
      <c r="O4" s="209"/>
      <c r="P4" s="209"/>
      <c r="Q4" s="209"/>
      <c r="R4" s="209"/>
    </row>
    <row r="5" spans="1:35" s="1" customFormat="1" ht="28.5" customHeight="1" x14ac:dyDescent="0.35">
      <c r="B5" s="209"/>
      <c r="C5" s="209"/>
      <c r="D5" s="209"/>
      <c r="E5" s="209"/>
      <c r="F5" s="209"/>
      <c r="G5" s="209"/>
      <c r="H5" s="209"/>
      <c r="I5" s="209"/>
      <c r="J5" s="209"/>
      <c r="K5" s="209"/>
      <c r="L5" s="209"/>
      <c r="M5" s="209"/>
      <c r="N5" s="209"/>
      <c r="O5" s="209"/>
      <c r="P5" s="209"/>
      <c r="Q5" s="209"/>
      <c r="R5" s="209"/>
    </row>
    <row r="6" spans="1:35" s="1" customFormat="1" ht="21" customHeight="1" x14ac:dyDescent="0.35">
      <c r="B6" s="209"/>
      <c r="C6" s="209"/>
      <c r="D6" s="209"/>
      <c r="E6" s="209"/>
      <c r="F6" s="209"/>
      <c r="G6" s="209"/>
      <c r="H6" s="209"/>
      <c r="I6" s="209"/>
      <c r="J6" s="209"/>
      <c r="K6" s="209"/>
      <c r="L6" s="209"/>
      <c r="M6" s="209"/>
      <c r="N6" s="209"/>
      <c r="O6" s="209"/>
      <c r="P6" s="209"/>
      <c r="Q6" s="209"/>
      <c r="R6" s="209"/>
    </row>
    <row r="7" spans="1:35" s="1" customFormat="1" ht="57" customHeight="1" x14ac:dyDescent="0.35">
      <c r="B7" s="209"/>
      <c r="C7" s="209"/>
      <c r="D7" s="209"/>
      <c r="E7" s="209"/>
      <c r="F7" s="209"/>
      <c r="G7" s="209"/>
      <c r="H7" s="209"/>
      <c r="I7" s="209"/>
      <c r="J7" s="209"/>
      <c r="K7" s="209"/>
      <c r="L7" s="209"/>
      <c r="M7" s="209"/>
      <c r="N7" s="209"/>
      <c r="O7" s="209"/>
      <c r="P7" s="209"/>
      <c r="Q7" s="209"/>
      <c r="R7" s="209"/>
    </row>
    <row r="8" spans="1:35" s="1" customFormat="1" x14ac:dyDescent="0.35">
      <c r="F8" s="17">
        <v>0</v>
      </c>
      <c r="G8" s="17">
        <f t="shared" ref="G8" si="1">F8+1</f>
        <v>1</v>
      </c>
      <c r="H8" s="17">
        <f t="shared" ref="H8:H9" si="2">G8+1</f>
        <v>2</v>
      </c>
      <c r="I8" s="17">
        <f t="shared" ref="I8:I9" si="3">H8+1</f>
        <v>3</v>
      </c>
    </row>
    <row r="9" spans="1:35" s="1" customFormat="1" ht="14.5" customHeight="1" x14ac:dyDescent="0.35">
      <c r="F9" s="126">
        <v>1</v>
      </c>
      <c r="G9" s="17">
        <f>F9+1</f>
        <v>2</v>
      </c>
      <c r="H9" s="17">
        <f t="shared" si="2"/>
        <v>3</v>
      </c>
      <c r="I9" s="17">
        <f t="shared" si="3"/>
        <v>4</v>
      </c>
    </row>
    <row r="10" spans="1:35" s="1" customFormat="1" x14ac:dyDescent="0.35">
      <c r="B10" s="52" t="s">
        <v>714</v>
      </c>
      <c r="F10" s="25">
        <v>3</v>
      </c>
      <c r="G10" s="25">
        <f>F10+1</f>
        <v>4</v>
      </c>
      <c r="H10" s="25">
        <f t="shared" ref="H10:AH10" si="4">G10+1</f>
        <v>5</v>
      </c>
      <c r="I10" s="25">
        <f t="shared" si="4"/>
        <v>6</v>
      </c>
      <c r="J10" s="25">
        <f t="shared" si="4"/>
        <v>7</v>
      </c>
      <c r="K10" s="25">
        <f t="shared" si="4"/>
        <v>8</v>
      </c>
      <c r="L10" s="25">
        <f t="shared" si="4"/>
        <v>9</v>
      </c>
      <c r="M10" s="25">
        <f t="shared" si="4"/>
        <v>10</v>
      </c>
      <c r="N10" s="25">
        <f t="shared" si="4"/>
        <v>11</v>
      </c>
      <c r="O10" s="25">
        <f t="shared" si="4"/>
        <v>12</v>
      </c>
      <c r="P10" s="25">
        <f t="shared" si="4"/>
        <v>13</v>
      </c>
      <c r="Q10" s="25">
        <f t="shared" si="4"/>
        <v>14</v>
      </c>
      <c r="R10" s="25">
        <f t="shared" si="4"/>
        <v>15</v>
      </c>
      <c r="S10" s="25">
        <f t="shared" si="4"/>
        <v>16</v>
      </c>
      <c r="T10" s="25">
        <f t="shared" si="4"/>
        <v>17</v>
      </c>
      <c r="U10" s="25">
        <f t="shared" si="4"/>
        <v>18</v>
      </c>
      <c r="V10" s="25">
        <f t="shared" si="4"/>
        <v>19</v>
      </c>
      <c r="W10" s="25">
        <f t="shared" si="4"/>
        <v>20</v>
      </c>
      <c r="X10" s="25">
        <f t="shared" si="4"/>
        <v>21</v>
      </c>
      <c r="Y10" s="25">
        <f t="shared" si="4"/>
        <v>22</v>
      </c>
      <c r="Z10" s="25">
        <f t="shared" si="4"/>
        <v>23</v>
      </c>
      <c r="AA10" s="25">
        <f t="shared" si="4"/>
        <v>24</v>
      </c>
      <c r="AB10" s="25">
        <f t="shared" si="4"/>
        <v>25</v>
      </c>
      <c r="AC10" s="25">
        <f t="shared" si="4"/>
        <v>26</v>
      </c>
      <c r="AD10" s="25">
        <f t="shared" si="4"/>
        <v>27</v>
      </c>
      <c r="AE10" s="25">
        <f t="shared" si="4"/>
        <v>28</v>
      </c>
      <c r="AF10" s="25">
        <f t="shared" si="4"/>
        <v>29</v>
      </c>
      <c r="AG10" s="25">
        <f t="shared" si="4"/>
        <v>30</v>
      </c>
      <c r="AH10" s="25">
        <f t="shared" si="4"/>
        <v>31</v>
      </c>
    </row>
    <row r="11" spans="1:35" s="1" customFormat="1" ht="43.5" x14ac:dyDescent="0.35">
      <c r="B11" s="8" t="s">
        <v>4</v>
      </c>
      <c r="C11" s="8" t="s">
        <v>686</v>
      </c>
      <c r="D11" s="8" t="s">
        <v>664</v>
      </c>
      <c r="E11" s="125" t="s">
        <v>823</v>
      </c>
      <c r="F11" s="8">
        <v>2022</v>
      </c>
      <c r="G11" s="8">
        <v>2023</v>
      </c>
      <c r="H11" s="8">
        <v>2024</v>
      </c>
      <c r="I11" s="8">
        <v>2025</v>
      </c>
      <c r="J11" s="8">
        <v>2026</v>
      </c>
      <c r="K11" s="8">
        <v>2027</v>
      </c>
      <c r="L11" s="8">
        <v>2028</v>
      </c>
      <c r="M11" s="8">
        <v>2029</v>
      </c>
      <c r="N11" s="8">
        <v>2030</v>
      </c>
      <c r="O11" s="8">
        <v>2031</v>
      </c>
      <c r="P11" s="8">
        <v>2032</v>
      </c>
      <c r="Q11" s="8">
        <v>2033</v>
      </c>
      <c r="R11" s="8">
        <v>2034</v>
      </c>
      <c r="S11" s="8">
        <v>2035</v>
      </c>
      <c r="T11" s="8">
        <v>2036</v>
      </c>
      <c r="U11" s="8">
        <v>2037</v>
      </c>
      <c r="V11" s="8">
        <v>2038</v>
      </c>
      <c r="W11" s="8">
        <v>2039</v>
      </c>
      <c r="X11" s="8">
        <v>2040</v>
      </c>
      <c r="Y11" s="8">
        <v>2041</v>
      </c>
      <c r="Z11" s="8">
        <v>2042</v>
      </c>
      <c r="AA11" s="8">
        <v>2043</v>
      </c>
      <c r="AB11" s="8">
        <v>2044</v>
      </c>
      <c r="AC11" s="8">
        <v>2045</v>
      </c>
      <c r="AD11" s="8">
        <v>2046</v>
      </c>
      <c r="AE11" s="8">
        <v>2047</v>
      </c>
      <c r="AF11" s="8">
        <v>2048</v>
      </c>
      <c r="AG11" s="8">
        <v>2049</v>
      </c>
      <c r="AH11" s="8">
        <v>2050</v>
      </c>
    </row>
    <row r="12" spans="1:35" s="1" customFormat="1" x14ac:dyDescent="0.35">
      <c r="B12" s="18">
        <v>1</v>
      </c>
      <c r="C12" s="18" t="s">
        <v>9</v>
      </c>
      <c r="D12" s="18" t="s">
        <v>701</v>
      </c>
      <c r="E12" s="38">
        <v>2040</v>
      </c>
      <c r="F12" s="23">
        <f>(((((((IF($E12=2050,VLOOKUP($D12,'2050'!$A$1:$AE$19,F$10,FALSE),IF($E12=2045,VLOOKUP($D12,'2045'!$A$1:$AE$19,F$10,FALSE),IF($E12=2040,VLOOKUP($D12,'2040'!$A$1:$AE$19,F$10,FALSE),IF($E12=2035,VLOOKUP($D12,'2035'!$A$1:$AE$19,F$10,FALSE),IF($E12=2030,VLOOKUP($D12,'2030'!$A$1:$AE$19,F$10,FALSE),IF($E12="Business As Usual",VLOOKUP($D12,'Business As Usual'!$A$1:$AE$19,F$10,FALSE),IF($E12="Bespoke",VLOOKUP($C12,$C$41:$AH$60,F$37,FALSE),0)))))))*(1-'High Level'!$F18))))))))</f>
        <v>0</v>
      </c>
      <c r="G12" s="23">
        <f>(((((((IF($E12=2050,VLOOKUP($D12,'2050'!$A$1:$AE$19,G$10,FALSE),IF($E12=2045,VLOOKUP($D12,'2045'!$A$1:$AE$19,G$10,FALSE),IF($E12=2040,VLOOKUP($D12,'2040'!$A$1:$AE$19,G$10,FALSE),IF($E12=2035,VLOOKUP($D12,'2035'!$A$1:$AE$19,G$10,FALSE),IF($E12=2030,VLOOKUP($D12,'2030'!$A$1:$AE$19,G$10,FALSE),IF($E12="Business As Usual",VLOOKUP($D12,'Business As Usual'!$A$1:$AE$19,G$10,FALSE),IF($E12="Bespoke",VLOOKUP($C12,$C$41:$AH$60,G$37,FALSE),0)))))))*(1-'High Level'!$F18))))))))</f>
        <v>0.04</v>
      </c>
      <c r="H12" s="23">
        <f>(((((((IF($E12=2050,VLOOKUP($D12,'2050'!$A$1:$AE$19,H$10,FALSE),IF($E12=2045,VLOOKUP($D12,'2045'!$A$1:$AE$19,H$10,FALSE),IF($E12=2040,VLOOKUP($D12,'2040'!$A$1:$AE$19,H$10,FALSE),IF($E12=2035,VLOOKUP($D12,'2035'!$A$1:$AE$19,H$10,FALSE),IF($E12=2030,VLOOKUP($D12,'2030'!$A$1:$AE$19,H$10,FALSE),IF($E12="Business As Usual",VLOOKUP($D12,'Business As Usual'!$A$1:$AE$19,H$10,FALSE),IF($E12="Bespoke",VLOOKUP($C12,$C$41:$AH$60,H$37,FALSE),0)))))))*(1-'High Level'!$F18))))))))</f>
        <v>0.08</v>
      </c>
      <c r="I12" s="23">
        <f>(((((((IF($E12=2050,VLOOKUP($D12,'2050'!$A$1:$AE$19,I$10,FALSE),IF($E12=2045,VLOOKUP($D12,'2045'!$A$1:$AE$19,I$10,FALSE),IF($E12=2040,VLOOKUP($D12,'2040'!$A$1:$AE$19,I$10,FALSE),IF($E12=2035,VLOOKUP($D12,'2035'!$A$1:$AE$19,I$10,FALSE),IF($E12=2030,VLOOKUP($D12,'2030'!$A$1:$AE$19,I$10,FALSE),IF($E12="Business As Usual",VLOOKUP($D12,'Business As Usual'!$A$1:$AE$19,I$10,FALSE),IF($E12="Bespoke",VLOOKUP($C12,$C$41:$AH$60,I$37,FALSE),0)))))))*(1-'High Level'!$F18))))))))</f>
        <v>0.12</v>
      </c>
      <c r="J12" s="23">
        <f>(((((((IF($E12=2050,VLOOKUP($D12,'2050'!$A$1:$AE$19,J$10,FALSE),IF($E12=2045,VLOOKUP($D12,'2045'!$A$1:$AE$19,J$10,FALSE),IF($E12=2040,VLOOKUP($D12,'2040'!$A$1:$AE$19,J$10,FALSE),IF($E12=2035,VLOOKUP($D12,'2035'!$A$1:$AE$19,J$10,FALSE),IF($E12=2030,VLOOKUP($D12,'2030'!$A$1:$AE$19,J$10,FALSE),IF($E12="Business As Usual",VLOOKUP($D12,'Business As Usual'!$A$1:$AE$19,J$10,FALSE),IF($E12="Bespoke",VLOOKUP($C12,$C$41:$AH$60,J$37,FALSE),0)))))))*(1-'High Level'!$F18))))))))</f>
        <v>0.16</v>
      </c>
      <c r="K12" s="23">
        <f>(((((((IF($E12=2050,VLOOKUP($D12,'2050'!$A$1:$AE$19,K$10,FALSE),IF($E12=2045,VLOOKUP($D12,'2045'!$A$1:$AE$19,K$10,FALSE),IF($E12=2040,VLOOKUP($D12,'2040'!$A$1:$AE$19,K$10,FALSE),IF($E12=2035,VLOOKUP($D12,'2035'!$A$1:$AE$19,K$10,FALSE),IF($E12=2030,VLOOKUP($D12,'2030'!$A$1:$AE$19,K$10,FALSE),IF($E12="Business As Usual",VLOOKUP($D12,'Business As Usual'!$A$1:$AE$19,K$10,FALSE),IF($E12="Bespoke",VLOOKUP($C12,$C$41:$AH$60,K$37,FALSE),0)))))))*(1-'High Level'!$F18))))))))</f>
        <v>0.2</v>
      </c>
      <c r="L12" s="23">
        <f>(((((((IF($E12=2050,VLOOKUP($D12,'2050'!$A$1:$AE$19,L$10,FALSE),IF($E12=2045,VLOOKUP($D12,'2045'!$A$1:$AE$19,L$10,FALSE),IF($E12=2040,VLOOKUP($D12,'2040'!$A$1:$AE$19,L$10,FALSE),IF($E12=2035,VLOOKUP($D12,'2035'!$A$1:$AE$19,L$10,FALSE),IF($E12=2030,VLOOKUP($D12,'2030'!$A$1:$AE$19,L$10,FALSE),IF($E12="Business As Usual",VLOOKUP($D12,'Business As Usual'!$A$1:$AE$19,L$10,FALSE),IF($E12="Bespoke",VLOOKUP($C12,$C$41:$AH$60,L$37,FALSE),0)))))))*(1-'High Level'!$F18))))))))</f>
        <v>0.24000000000000002</v>
      </c>
      <c r="M12" s="23">
        <f>(((((((IF($E12=2050,VLOOKUP($D12,'2050'!$A$1:$AE$19,M$10,FALSE),IF($E12=2045,VLOOKUP($D12,'2045'!$A$1:$AE$19,M$10,FALSE),IF($E12=2040,VLOOKUP($D12,'2040'!$A$1:$AE$19,M$10,FALSE),IF($E12=2035,VLOOKUP($D12,'2035'!$A$1:$AE$19,M$10,FALSE),IF($E12=2030,VLOOKUP($D12,'2030'!$A$1:$AE$19,M$10,FALSE),IF($E12="Business As Usual",VLOOKUP($D12,'Business As Usual'!$A$1:$AE$19,M$10,FALSE),IF($E12="Bespoke",VLOOKUP($C12,$C$41:$AH$60,M$37,FALSE),0)))))))*(1-'High Level'!$F18))))))))</f>
        <v>0.28000000000000003</v>
      </c>
      <c r="N12" s="23">
        <f>(((((((IF($E12=2050,VLOOKUP($D12,'2050'!$A$1:$AE$19,N$10,FALSE),IF($E12=2045,VLOOKUP($D12,'2045'!$A$1:$AE$19,N$10,FALSE),IF($E12=2040,VLOOKUP($D12,'2040'!$A$1:$AE$19,N$10,FALSE),IF($E12=2035,VLOOKUP($D12,'2035'!$A$1:$AE$19,N$10,FALSE),IF($E12=2030,VLOOKUP($D12,'2030'!$A$1:$AE$19,N$10,FALSE),IF($E12="Business As Usual",VLOOKUP($D12,'Business As Usual'!$A$1:$AE$19,N$10,FALSE),IF($E12="Bespoke",VLOOKUP($C12,$C$41:$AH$60,N$37,FALSE),0)))))))*(1-'High Level'!$F18))))))))</f>
        <v>0.32</v>
      </c>
      <c r="O12" s="23">
        <f>(((((((IF($E12=2050,VLOOKUP($D12,'2050'!$A$1:$AE$19,O$10,FALSE),IF($E12=2045,VLOOKUP($D12,'2045'!$A$1:$AE$19,O$10,FALSE),IF($E12=2040,VLOOKUP($D12,'2040'!$A$1:$AE$19,O$10,FALSE),IF($E12=2035,VLOOKUP($D12,'2035'!$A$1:$AE$19,O$10,FALSE),IF($E12=2030,VLOOKUP($D12,'2030'!$A$1:$AE$19,O$10,FALSE),IF($E12="Business As Usual",VLOOKUP($D12,'Business As Usual'!$A$1:$AE$19,O$10,FALSE),IF($E12="Bespoke",VLOOKUP($C12,$C$41:$AH$60,O$37,FALSE),0)))))))*(1-'High Level'!$F18))))))))</f>
        <v>0.36</v>
      </c>
      <c r="P12" s="23">
        <f>(((((((IF($E12=2050,VLOOKUP($D12,'2050'!$A$1:$AE$19,P$10,FALSE),IF($E12=2045,VLOOKUP($D12,'2045'!$A$1:$AE$19,P$10,FALSE),IF($E12=2040,VLOOKUP($D12,'2040'!$A$1:$AE$19,P$10,FALSE),IF($E12=2035,VLOOKUP($D12,'2035'!$A$1:$AE$19,P$10,FALSE),IF($E12=2030,VLOOKUP($D12,'2030'!$A$1:$AE$19,P$10,FALSE),IF($E12="Business As Usual",VLOOKUP($D12,'Business As Usual'!$A$1:$AE$19,P$10,FALSE),IF($E12="Bespoke",VLOOKUP($C12,$C$41:$AH$60,P$37,FALSE),0)))))))*(1-'High Level'!$F18))))))))</f>
        <v>0.39999999999999997</v>
      </c>
      <c r="Q12" s="23">
        <f>(((((((IF($E12=2050,VLOOKUP($D12,'2050'!$A$1:$AE$19,Q$10,FALSE),IF($E12=2045,VLOOKUP($D12,'2045'!$A$1:$AE$19,Q$10,FALSE),IF($E12=2040,VLOOKUP($D12,'2040'!$A$1:$AE$19,Q$10,FALSE),IF($E12=2035,VLOOKUP($D12,'2035'!$A$1:$AE$19,Q$10,FALSE),IF($E12=2030,VLOOKUP($D12,'2030'!$A$1:$AE$19,Q$10,FALSE),IF($E12="Business As Usual",VLOOKUP($D12,'Business As Usual'!$A$1:$AE$19,Q$10,FALSE),IF($E12="Bespoke",VLOOKUP($C12,$C$41:$AH$60,Q$37,FALSE),0)))))))*(1-'High Level'!$F18))))))))</f>
        <v>0.43999999999999995</v>
      </c>
      <c r="R12" s="23">
        <f>(((((((IF($E12=2050,VLOOKUP($D12,'2050'!$A$1:$AE$19,R$10,FALSE),IF($E12=2045,VLOOKUP($D12,'2045'!$A$1:$AE$19,R$10,FALSE),IF($E12=2040,VLOOKUP($D12,'2040'!$A$1:$AE$19,R$10,FALSE),IF($E12=2035,VLOOKUP($D12,'2035'!$A$1:$AE$19,R$10,FALSE),IF($E12=2030,VLOOKUP($D12,'2030'!$A$1:$AE$19,R$10,FALSE),IF($E12="Business As Usual",VLOOKUP($D12,'Business As Usual'!$A$1:$AE$19,R$10,FALSE),IF($E12="Bespoke",VLOOKUP($C12,$C$41:$AH$60,R$37,FALSE),0)))))))*(1-'High Level'!$F18))))))))</f>
        <v>0.47999999999999993</v>
      </c>
      <c r="S12" s="23">
        <f>(((((((IF($E12=2050,VLOOKUP($D12,'2050'!$A$1:$AE$19,S$10,FALSE),IF($E12=2045,VLOOKUP($D12,'2045'!$A$1:$AE$19,S$10,FALSE),IF($E12=2040,VLOOKUP($D12,'2040'!$A$1:$AE$19,S$10,FALSE),IF($E12=2035,VLOOKUP($D12,'2035'!$A$1:$AE$19,S$10,FALSE),IF($E12=2030,VLOOKUP($D12,'2030'!$A$1:$AE$19,S$10,FALSE),IF($E12="Business As Usual",VLOOKUP($D12,'Business As Usual'!$A$1:$AE$19,S$10,FALSE),IF($E12="Bespoke",VLOOKUP($C12,$C$41:$AH$60,S$37,FALSE),0)))))))*(1-'High Level'!$F18))))))))</f>
        <v>0.55999999999999994</v>
      </c>
      <c r="T12" s="23">
        <f>(((((((IF($E12=2050,VLOOKUP($D12,'2050'!$A$1:$AE$19,T$10,FALSE),IF($E12=2045,VLOOKUP($D12,'2045'!$A$1:$AE$19,T$10,FALSE),IF($E12=2040,VLOOKUP($D12,'2040'!$A$1:$AE$19,T$10,FALSE),IF($E12=2035,VLOOKUP($D12,'2035'!$A$1:$AE$19,T$10,FALSE),IF($E12=2030,VLOOKUP($D12,'2030'!$A$1:$AE$19,T$10,FALSE),IF($E12="Business As Usual",VLOOKUP($D12,'Business As Usual'!$A$1:$AE$19,T$10,FALSE),IF($E12="Bespoke",VLOOKUP($C12,$C$41:$AH$60,T$37,FALSE),0)))))))*(1-'High Level'!$F18))))))))</f>
        <v>0.6399999999999999</v>
      </c>
      <c r="U12" s="23">
        <f>(((((((IF($E12=2050,VLOOKUP($D12,'2050'!$A$1:$AE$19,U$10,FALSE),IF($E12=2045,VLOOKUP($D12,'2045'!$A$1:$AE$19,U$10,FALSE),IF($E12=2040,VLOOKUP($D12,'2040'!$A$1:$AE$19,U$10,FALSE),IF($E12=2035,VLOOKUP($D12,'2035'!$A$1:$AE$19,U$10,FALSE),IF($E12=2030,VLOOKUP($D12,'2030'!$A$1:$AE$19,U$10,FALSE),IF($E12="Business As Usual",VLOOKUP($D12,'Business As Usual'!$A$1:$AE$19,U$10,FALSE),IF($E12="Bespoke",VLOOKUP($C12,$C$41:$AH$60,U$37,FALSE),0)))))))*(1-'High Level'!$F18))))))))</f>
        <v>0.71999999999999986</v>
      </c>
      <c r="V12" s="23">
        <f>(((((((IF($E12=2050,VLOOKUP($D12,'2050'!$A$1:$AE$19,V$10,FALSE),IF($E12=2045,VLOOKUP($D12,'2045'!$A$1:$AE$19,V$10,FALSE),IF($E12=2040,VLOOKUP($D12,'2040'!$A$1:$AE$19,V$10,FALSE),IF($E12=2035,VLOOKUP($D12,'2035'!$A$1:$AE$19,V$10,FALSE),IF($E12=2030,VLOOKUP($D12,'2030'!$A$1:$AE$19,V$10,FALSE),IF($E12="Business As Usual",VLOOKUP($D12,'Business As Usual'!$A$1:$AE$19,V$10,FALSE),IF($E12="Bespoke",VLOOKUP($C12,$C$41:$AH$60,V$37,FALSE),0)))))))*(1-'High Level'!$F18))))))))</f>
        <v>0.79999999999999982</v>
      </c>
      <c r="W12" s="23">
        <f>(((((((IF($E12=2050,VLOOKUP($D12,'2050'!$A$1:$AE$19,W$10,FALSE),IF($E12=2045,VLOOKUP($D12,'2045'!$A$1:$AE$19,W$10,FALSE),IF($E12=2040,VLOOKUP($D12,'2040'!$A$1:$AE$19,W$10,FALSE),IF($E12=2035,VLOOKUP($D12,'2035'!$A$1:$AE$19,W$10,FALSE),IF($E12=2030,VLOOKUP($D12,'2030'!$A$1:$AE$19,W$10,FALSE),IF($E12="Business As Usual",VLOOKUP($D12,'Business As Usual'!$A$1:$AE$19,W$10,FALSE),IF($E12="Bespoke",VLOOKUP($C12,$C$41:$AH$60,W$37,FALSE),0)))))))*(1-'High Level'!$F18))))))))</f>
        <v>0.87999999999999978</v>
      </c>
      <c r="X12" s="23">
        <f>(((((((IF($E12=2050,VLOOKUP($D12,'2050'!$A$1:$AE$19,X$10,FALSE),IF($E12=2045,VLOOKUP($D12,'2045'!$A$1:$AE$19,X$10,FALSE),IF($E12=2040,VLOOKUP($D12,'2040'!$A$1:$AE$19,X$10,FALSE),IF($E12=2035,VLOOKUP($D12,'2035'!$A$1:$AE$19,X$10,FALSE),IF($E12=2030,VLOOKUP($D12,'2030'!$A$1:$AE$19,X$10,FALSE),IF($E12="Business As Usual",VLOOKUP($D12,'Business As Usual'!$A$1:$AE$19,X$10,FALSE),IF($E12="Bespoke",VLOOKUP($C12,$C$41:$AH$60,X$37,FALSE),0)))))))*(1-'High Level'!$F18))))))))</f>
        <v>0.95999999999999974</v>
      </c>
      <c r="Y12" s="23">
        <f>(((((((IF($E12=2050,VLOOKUP($D12,'2050'!$A$1:$AE$19,Y$10,FALSE),IF($E12=2045,VLOOKUP($D12,'2045'!$A$1:$AE$19,Y$10,FALSE),IF($E12=2040,VLOOKUP($D12,'2040'!$A$1:$AE$19,Y$10,FALSE),IF($E12=2035,VLOOKUP($D12,'2035'!$A$1:$AE$19,Y$10,FALSE),IF($E12=2030,VLOOKUP($D12,'2030'!$A$1:$AE$19,Y$10,FALSE),IF($E12="Business As Usual",VLOOKUP($D12,'Business As Usual'!$A$1:$AE$19,Y$10,FALSE),IF($E12="Bespoke",VLOOKUP($C12,$C$41:$AH$60,Y$37,FALSE),0)))))))*(1-'High Level'!$F18))))))))</f>
        <v>0.99999999999999978</v>
      </c>
      <c r="Z12" s="23">
        <f>(((((((IF($E12=2050,VLOOKUP($D12,'2050'!$A$1:$AE$19,Z$10,FALSE),IF($E12=2045,VLOOKUP($D12,'2045'!$A$1:$AE$19,Z$10,FALSE),IF($E12=2040,VLOOKUP($D12,'2040'!$A$1:$AE$19,Z$10,FALSE),IF($E12=2035,VLOOKUP($D12,'2035'!$A$1:$AE$19,Z$10,FALSE),IF($E12=2030,VLOOKUP($D12,'2030'!$A$1:$AE$19,Z$10,FALSE),IF($E12="Business As Usual",VLOOKUP($D12,'Business As Usual'!$A$1:$AE$19,Z$10,FALSE),IF($E12="Bespoke",VLOOKUP($C12,$C$41:$AH$60,Z$37,FALSE),0)))))))*(1-'High Level'!$F18))))))))</f>
        <v>0.99999999999999978</v>
      </c>
      <c r="AA12" s="23">
        <f>(((((((IF($E12=2050,VLOOKUP($D12,'2050'!$A$1:$AE$19,AA$10,FALSE),IF($E12=2045,VLOOKUP($D12,'2045'!$A$1:$AE$19,AA$10,FALSE),IF($E12=2040,VLOOKUP($D12,'2040'!$A$1:$AE$19,AA$10,FALSE),IF($E12=2035,VLOOKUP($D12,'2035'!$A$1:$AE$19,AA$10,FALSE),IF($E12=2030,VLOOKUP($D12,'2030'!$A$1:$AE$19,AA$10,FALSE),IF($E12="Business As Usual",VLOOKUP($D12,'Business As Usual'!$A$1:$AE$19,AA$10,FALSE),IF($E12="Bespoke",VLOOKUP($C12,$C$41:$AH$60,AA$37,FALSE),0)))))))*(1-'High Level'!$F18))))))))</f>
        <v>0.99999999999999978</v>
      </c>
      <c r="AB12" s="23">
        <f>(((((((IF($E12=2050,VLOOKUP($D12,'2050'!$A$1:$AE$19,AB$10,FALSE),IF($E12=2045,VLOOKUP($D12,'2045'!$A$1:$AE$19,AB$10,FALSE),IF($E12=2040,VLOOKUP($D12,'2040'!$A$1:$AE$19,AB$10,FALSE),IF($E12=2035,VLOOKUP($D12,'2035'!$A$1:$AE$19,AB$10,FALSE),IF($E12=2030,VLOOKUP($D12,'2030'!$A$1:$AE$19,AB$10,FALSE),IF($E12="Business As Usual",VLOOKUP($D12,'Business As Usual'!$A$1:$AE$19,AB$10,FALSE),IF($E12="Bespoke",VLOOKUP($C12,$C$41:$AH$60,AB$37,FALSE),0)))))))*(1-'High Level'!$F18))))))))</f>
        <v>0.99999999999999978</v>
      </c>
      <c r="AC12" s="23">
        <f>(((((((IF($E12=2050,VLOOKUP($D12,'2050'!$A$1:$AE$19,AC$10,FALSE),IF($E12=2045,VLOOKUP($D12,'2045'!$A$1:$AE$19,AC$10,FALSE),IF($E12=2040,VLOOKUP($D12,'2040'!$A$1:$AE$19,AC$10,FALSE),IF($E12=2035,VLOOKUP($D12,'2035'!$A$1:$AE$19,AC$10,FALSE),IF($E12=2030,VLOOKUP($D12,'2030'!$A$1:$AE$19,AC$10,FALSE),IF($E12="Business As Usual",VLOOKUP($D12,'Business As Usual'!$A$1:$AE$19,AC$10,FALSE),IF($E12="Bespoke",VLOOKUP($C12,$C$41:$AH$60,AC$37,FALSE),0)))))))*(1-'High Level'!$F18))))))))</f>
        <v>0.99999999999999978</v>
      </c>
      <c r="AD12" s="23">
        <f>(((((((IF($E12=2050,VLOOKUP($D12,'2050'!$A$1:$AE$19,AD$10,FALSE),IF($E12=2045,VLOOKUP($D12,'2045'!$A$1:$AE$19,AD$10,FALSE),IF($E12=2040,VLOOKUP($D12,'2040'!$A$1:$AE$19,AD$10,FALSE),IF($E12=2035,VLOOKUP($D12,'2035'!$A$1:$AE$19,AD$10,FALSE),IF($E12=2030,VLOOKUP($D12,'2030'!$A$1:$AE$19,AD$10,FALSE),IF($E12="Business As Usual",VLOOKUP($D12,'Business As Usual'!$A$1:$AE$19,AD$10,FALSE),IF($E12="Bespoke",VLOOKUP($C12,$C$41:$AH$60,AD$37,FALSE),0)))))))*(1-'High Level'!$F18))))))))</f>
        <v>0.99999999999999978</v>
      </c>
      <c r="AE12" s="23">
        <f>(((((((IF($E12=2050,VLOOKUP($D12,'2050'!$A$1:$AE$19,AE$10,FALSE),IF($E12=2045,VLOOKUP($D12,'2045'!$A$1:$AE$19,AE$10,FALSE),IF($E12=2040,VLOOKUP($D12,'2040'!$A$1:$AE$19,AE$10,FALSE),IF($E12=2035,VLOOKUP($D12,'2035'!$A$1:$AE$19,AE$10,FALSE),IF($E12=2030,VLOOKUP($D12,'2030'!$A$1:$AE$19,AE$10,FALSE),IF($E12="Business As Usual",VLOOKUP($D12,'Business As Usual'!$A$1:$AE$19,AE$10,FALSE),IF($E12="Bespoke",VLOOKUP($C12,$C$41:$AH$60,AE$37,FALSE),0)))))))*(1-'High Level'!$F18))))))))</f>
        <v>0.99999999999999978</v>
      </c>
      <c r="AF12" s="23">
        <f>(((((((IF($E12=2050,VLOOKUP($D12,'2050'!$A$1:$AE$19,AF$10,FALSE),IF($E12=2045,VLOOKUP($D12,'2045'!$A$1:$AE$19,AF$10,FALSE),IF($E12=2040,VLOOKUP($D12,'2040'!$A$1:$AE$19,AF$10,FALSE),IF($E12=2035,VLOOKUP($D12,'2035'!$A$1:$AE$19,AF$10,FALSE),IF($E12=2030,VLOOKUP($D12,'2030'!$A$1:$AE$19,AF$10,FALSE),IF($E12="Business As Usual",VLOOKUP($D12,'Business As Usual'!$A$1:$AE$19,AF$10,FALSE),IF($E12="Bespoke",VLOOKUP($C12,$C$41:$AH$60,AF$37,FALSE),0)))))))*(1-'High Level'!$F18))))))))</f>
        <v>0.99999999999999978</v>
      </c>
      <c r="AG12" s="23">
        <f>(((((((IF($E12=2050,VLOOKUP($D12,'2050'!$A$1:$AE$19,AG$10,FALSE),IF($E12=2045,VLOOKUP($D12,'2045'!$A$1:$AE$19,AG$10,FALSE),IF($E12=2040,VLOOKUP($D12,'2040'!$A$1:$AE$19,AG$10,FALSE),IF($E12=2035,VLOOKUP($D12,'2035'!$A$1:$AE$19,AG$10,FALSE),IF($E12=2030,VLOOKUP($D12,'2030'!$A$1:$AE$19,AG$10,FALSE),IF($E12="Business As Usual",VLOOKUP($D12,'Business As Usual'!$A$1:$AE$19,AG$10,FALSE),IF($E12="Bespoke",VLOOKUP($C12,$C$41:$AH$60,AG$37,FALSE),0)))))))*(1-'High Level'!$F18))))))))</f>
        <v>0.99999999999999978</v>
      </c>
      <c r="AH12" s="23">
        <f>(((((((IF($E12=2050,VLOOKUP($D12,'2050'!$A$1:$AE$19,AH$10,FALSE),IF($E12=2045,VLOOKUP($D12,'2045'!$A$1:$AE$19,AH$10,FALSE),IF($E12=2040,VLOOKUP($D12,'2040'!$A$1:$AE$19,AH$10,FALSE),IF($E12=2035,VLOOKUP($D12,'2035'!$A$1:$AE$19,AH$10,FALSE),IF($E12=2030,VLOOKUP($D12,'2030'!$A$1:$AE$19,AH$10,FALSE),IF($E12="Business As Usual",VLOOKUP($D12,'Business As Usual'!$A$1:$AE$19,AH$10,FALSE),IF($E12="Bespoke",VLOOKUP($C12,$C$41:$AH$60,AH$37,FALSE),0)))))))*(1-'High Level'!$F18))))))))</f>
        <v>0.99999999999999978</v>
      </c>
    </row>
    <row r="13" spans="1:35" s="1" customFormat="1" x14ac:dyDescent="0.35">
      <c r="B13" s="18">
        <v>1</v>
      </c>
      <c r="C13" s="18" t="s">
        <v>10</v>
      </c>
      <c r="D13" s="18" t="s">
        <v>701</v>
      </c>
      <c r="E13" s="38">
        <v>2040</v>
      </c>
      <c r="F13" s="23">
        <f>(((((((IF($E13=2050,VLOOKUP($D13,'2050'!$A$1:$AE$19,F$10,FALSE),IF($E13=2045,VLOOKUP($D13,'2045'!$A$1:$AE$19,F$10,FALSE),IF($E13=2040,VLOOKUP($D13,'2040'!$A$1:$AE$19,F$10,FALSE),IF($E13=2035,VLOOKUP($D13,'2035'!$A$1:$AE$19,F$10,FALSE),IF($E13=2030,VLOOKUP($D13,'2030'!$A$1:$AE$19,F$10,FALSE),IF($E13="Business As Usual",VLOOKUP($D13,'Business As Usual'!$A$1:$AE$19,F$10,FALSE),IF($E13="Bespoke",VLOOKUP($C13,$C$41:$AH$60,F$37,FALSE),0)))))))*(1-'High Level'!$F19))))))))</f>
        <v>0</v>
      </c>
      <c r="G13" s="23">
        <f>(((((((IF($E13=2050,VLOOKUP($D13,'2050'!$A$1:$AE$19,G$10,FALSE),IF($E13=2045,VLOOKUP($D13,'2045'!$A$1:$AE$19,G$10,FALSE),IF($E13=2040,VLOOKUP($D13,'2040'!$A$1:$AE$19,G$10,FALSE),IF($E13=2035,VLOOKUP($D13,'2035'!$A$1:$AE$19,G$10,FALSE),IF($E13=2030,VLOOKUP($D13,'2030'!$A$1:$AE$19,G$10,FALSE),IF($E13="Business As Usual",VLOOKUP($D13,'Business As Usual'!$A$1:$AE$19,G$10,FALSE),IF($E13="Bespoke",VLOOKUP($C13,$C$41:$AH$60,G$37,FALSE),0)))))))*(1-'High Level'!$F19))))))))</f>
        <v>0.04</v>
      </c>
      <c r="H13" s="23">
        <f>(((((((IF($E13=2050,VLOOKUP($D13,'2050'!$A$1:$AE$19,H$10,FALSE),IF($E13=2045,VLOOKUP($D13,'2045'!$A$1:$AE$19,H$10,FALSE),IF($E13=2040,VLOOKUP($D13,'2040'!$A$1:$AE$19,H$10,FALSE),IF($E13=2035,VLOOKUP($D13,'2035'!$A$1:$AE$19,H$10,FALSE),IF($E13=2030,VLOOKUP($D13,'2030'!$A$1:$AE$19,H$10,FALSE),IF($E13="Business As Usual",VLOOKUP($D13,'Business As Usual'!$A$1:$AE$19,H$10,FALSE),IF($E13="Bespoke",VLOOKUP($C13,$C$41:$AH$60,H$37,FALSE),0)))))))*(1-'High Level'!$F19))))))))</f>
        <v>0.08</v>
      </c>
      <c r="I13" s="23">
        <f>(((((((IF($E13=2050,VLOOKUP($D13,'2050'!$A$1:$AE$19,I$10,FALSE),IF($E13=2045,VLOOKUP($D13,'2045'!$A$1:$AE$19,I$10,FALSE),IF($E13=2040,VLOOKUP($D13,'2040'!$A$1:$AE$19,I$10,FALSE),IF($E13=2035,VLOOKUP($D13,'2035'!$A$1:$AE$19,I$10,FALSE),IF($E13=2030,VLOOKUP($D13,'2030'!$A$1:$AE$19,I$10,FALSE),IF($E13="Business As Usual",VLOOKUP($D13,'Business As Usual'!$A$1:$AE$19,I$10,FALSE),IF($E13="Bespoke",VLOOKUP($C13,$C$41:$AH$60,I$37,FALSE),0)))))))*(1-'High Level'!$F19))))))))</f>
        <v>0.12</v>
      </c>
      <c r="J13" s="23">
        <f>(((((((IF($E13=2050,VLOOKUP($D13,'2050'!$A$1:$AE$19,J$10,FALSE),IF($E13=2045,VLOOKUP($D13,'2045'!$A$1:$AE$19,J$10,FALSE),IF($E13=2040,VLOOKUP($D13,'2040'!$A$1:$AE$19,J$10,FALSE),IF($E13=2035,VLOOKUP($D13,'2035'!$A$1:$AE$19,J$10,FALSE),IF($E13=2030,VLOOKUP($D13,'2030'!$A$1:$AE$19,J$10,FALSE),IF($E13="Business As Usual",VLOOKUP($D13,'Business As Usual'!$A$1:$AE$19,J$10,FALSE),IF($E13="Bespoke",VLOOKUP($C13,$C$41:$AH$60,J$37,FALSE),0)))))))*(1-'High Level'!$F19))))))))</f>
        <v>0.16</v>
      </c>
      <c r="K13" s="23">
        <f>(((((((IF($E13=2050,VLOOKUP($D13,'2050'!$A$1:$AE$19,K$10,FALSE),IF($E13=2045,VLOOKUP($D13,'2045'!$A$1:$AE$19,K$10,FALSE),IF($E13=2040,VLOOKUP($D13,'2040'!$A$1:$AE$19,K$10,FALSE),IF($E13=2035,VLOOKUP($D13,'2035'!$A$1:$AE$19,K$10,FALSE),IF($E13=2030,VLOOKUP($D13,'2030'!$A$1:$AE$19,K$10,FALSE),IF($E13="Business As Usual",VLOOKUP($D13,'Business As Usual'!$A$1:$AE$19,K$10,FALSE),IF($E13="Bespoke",VLOOKUP($C13,$C$41:$AH$60,K$37,FALSE),0)))))))*(1-'High Level'!$F19))))))))</f>
        <v>0.2</v>
      </c>
      <c r="L13" s="23">
        <f>(((((((IF($E13=2050,VLOOKUP($D13,'2050'!$A$1:$AE$19,L$10,FALSE),IF($E13=2045,VLOOKUP($D13,'2045'!$A$1:$AE$19,L$10,FALSE),IF($E13=2040,VLOOKUP($D13,'2040'!$A$1:$AE$19,L$10,FALSE),IF($E13=2035,VLOOKUP($D13,'2035'!$A$1:$AE$19,L$10,FALSE),IF($E13=2030,VLOOKUP($D13,'2030'!$A$1:$AE$19,L$10,FALSE),IF($E13="Business As Usual",VLOOKUP($D13,'Business As Usual'!$A$1:$AE$19,L$10,FALSE),IF($E13="Bespoke",VLOOKUP($C13,$C$41:$AH$60,L$37,FALSE),0)))))))*(1-'High Level'!$F19))))))))</f>
        <v>0.24000000000000002</v>
      </c>
      <c r="M13" s="23">
        <f>(((((((IF($E13=2050,VLOOKUP($D13,'2050'!$A$1:$AE$19,M$10,FALSE),IF($E13=2045,VLOOKUP($D13,'2045'!$A$1:$AE$19,M$10,FALSE),IF($E13=2040,VLOOKUP($D13,'2040'!$A$1:$AE$19,M$10,FALSE),IF($E13=2035,VLOOKUP($D13,'2035'!$A$1:$AE$19,M$10,FALSE),IF($E13=2030,VLOOKUP($D13,'2030'!$A$1:$AE$19,M$10,FALSE),IF($E13="Business As Usual",VLOOKUP($D13,'Business As Usual'!$A$1:$AE$19,M$10,FALSE),IF($E13="Bespoke",VLOOKUP($C13,$C$41:$AH$60,M$37,FALSE),0)))))))*(1-'High Level'!$F19))))))))</f>
        <v>0.28000000000000003</v>
      </c>
      <c r="N13" s="23">
        <f>(((((((IF($E13=2050,VLOOKUP($D13,'2050'!$A$1:$AE$19,N$10,FALSE),IF($E13=2045,VLOOKUP($D13,'2045'!$A$1:$AE$19,N$10,FALSE),IF($E13=2040,VLOOKUP($D13,'2040'!$A$1:$AE$19,N$10,FALSE),IF($E13=2035,VLOOKUP($D13,'2035'!$A$1:$AE$19,N$10,FALSE),IF($E13=2030,VLOOKUP($D13,'2030'!$A$1:$AE$19,N$10,FALSE),IF($E13="Business As Usual",VLOOKUP($D13,'Business As Usual'!$A$1:$AE$19,N$10,FALSE),IF($E13="Bespoke",VLOOKUP($C13,$C$41:$AH$60,N$37,FALSE),0)))))))*(1-'High Level'!$F19))))))))</f>
        <v>0.32</v>
      </c>
      <c r="O13" s="23">
        <f>(((((((IF($E13=2050,VLOOKUP($D13,'2050'!$A$1:$AE$19,O$10,FALSE),IF($E13=2045,VLOOKUP($D13,'2045'!$A$1:$AE$19,O$10,FALSE),IF($E13=2040,VLOOKUP($D13,'2040'!$A$1:$AE$19,O$10,FALSE),IF($E13=2035,VLOOKUP($D13,'2035'!$A$1:$AE$19,O$10,FALSE),IF($E13=2030,VLOOKUP($D13,'2030'!$A$1:$AE$19,O$10,FALSE),IF($E13="Business As Usual",VLOOKUP($D13,'Business As Usual'!$A$1:$AE$19,O$10,FALSE),IF($E13="Bespoke",VLOOKUP($C13,$C$41:$AH$60,O$37,FALSE),0)))))))*(1-'High Level'!$F19))))))))</f>
        <v>0.36</v>
      </c>
      <c r="P13" s="23">
        <f>(((((((IF($E13=2050,VLOOKUP($D13,'2050'!$A$1:$AE$19,P$10,FALSE),IF($E13=2045,VLOOKUP($D13,'2045'!$A$1:$AE$19,P$10,FALSE),IF($E13=2040,VLOOKUP($D13,'2040'!$A$1:$AE$19,P$10,FALSE),IF($E13=2035,VLOOKUP($D13,'2035'!$A$1:$AE$19,P$10,FALSE),IF($E13=2030,VLOOKUP($D13,'2030'!$A$1:$AE$19,P$10,FALSE),IF($E13="Business As Usual",VLOOKUP($D13,'Business As Usual'!$A$1:$AE$19,P$10,FALSE),IF($E13="Bespoke",VLOOKUP($C13,$C$41:$AH$60,P$37,FALSE),0)))))))*(1-'High Level'!$F19))))))))</f>
        <v>0.39999999999999997</v>
      </c>
      <c r="Q13" s="23">
        <f>(((((((IF($E13=2050,VLOOKUP($D13,'2050'!$A$1:$AE$19,Q$10,FALSE),IF($E13=2045,VLOOKUP($D13,'2045'!$A$1:$AE$19,Q$10,FALSE),IF($E13=2040,VLOOKUP($D13,'2040'!$A$1:$AE$19,Q$10,FALSE),IF($E13=2035,VLOOKUP($D13,'2035'!$A$1:$AE$19,Q$10,FALSE),IF($E13=2030,VLOOKUP($D13,'2030'!$A$1:$AE$19,Q$10,FALSE),IF($E13="Business As Usual",VLOOKUP($D13,'Business As Usual'!$A$1:$AE$19,Q$10,FALSE),IF($E13="Bespoke",VLOOKUP($C13,$C$41:$AH$60,Q$37,FALSE),0)))))))*(1-'High Level'!$F19))))))))</f>
        <v>0.43999999999999995</v>
      </c>
      <c r="R13" s="23">
        <f>(((((((IF($E13=2050,VLOOKUP($D13,'2050'!$A$1:$AE$19,R$10,FALSE),IF($E13=2045,VLOOKUP($D13,'2045'!$A$1:$AE$19,R$10,FALSE),IF($E13=2040,VLOOKUP($D13,'2040'!$A$1:$AE$19,R$10,FALSE),IF($E13=2035,VLOOKUP($D13,'2035'!$A$1:$AE$19,R$10,FALSE),IF($E13=2030,VLOOKUP($D13,'2030'!$A$1:$AE$19,R$10,FALSE),IF($E13="Business As Usual",VLOOKUP($D13,'Business As Usual'!$A$1:$AE$19,R$10,FALSE),IF($E13="Bespoke",VLOOKUP($C13,$C$41:$AH$60,R$37,FALSE),0)))))))*(1-'High Level'!$F19))))))))</f>
        <v>0.47999999999999993</v>
      </c>
      <c r="S13" s="23">
        <f>(((((((IF($E13=2050,VLOOKUP($D13,'2050'!$A$1:$AE$19,S$10,FALSE),IF($E13=2045,VLOOKUP($D13,'2045'!$A$1:$AE$19,S$10,FALSE),IF($E13=2040,VLOOKUP($D13,'2040'!$A$1:$AE$19,S$10,FALSE),IF($E13=2035,VLOOKUP($D13,'2035'!$A$1:$AE$19,S$10,FALSE),IF($E13=2030,VLOOKUP($D13,'2030'!$A$1:$AE$19,S$10,FALSE),IF($E13="Business As Usual",VLOOKUP($D13,'Business As Usual'!$A$1:$AE$19,S$10,FALSE),IF($E13="Bespoke",VLOOKUP($C13,$C$41:$AH$60,S$37,FALSE),0)))))))*(1-'High Level'!$F19))))))))</f>
        <v>0.55999999999999994</v>
      </c>
      <c r="T13" s="23">
        <f>(((((((IF($E13=2050,VLOOKUP($D13,'2050'!$A$1:$AE$19,T$10,FALSE),IF($E13=2045,VLOOKUP($D13,'2045'!$A$1:$AE$19,T$10,FALSE),IF($E13=2040,VLOOKUP($D13,'2040'!$A$1:$AE$19,T$10,FALSE),IF($E13=2035,VLOOKUP($D13,'2035'!$A$1:$AE$19,T$10,FALSE),IF($E13=2030,VLOOKUP($D13,'2030'!$A$1:$AE$19,T$10,FALSE),IF($E13="Business As Usual",VLOOKUP($D13,'Business As Usual'!$A$1:$AE$19,T$10,FALSE),IF($E13="Bespoke",VLOOKUP($C13,$C$41:$AH$60,T$37,FALSE),0)))))))*(1-'High Level'!$F19))))))))</f>
        <v>0.6399999999999999</v>
      </c>
      <c r="U13" s="23">
        <f>(((((((IF($E13=2050,VLOOKUP($D13,'2050'!$A$1:$AE$19,U$10,FALSE),IF($E13=2045,VLOOKUP($D13,'2045'!$A$1:$AE$19,U$10,FALSE),IF($E13=2040,VLOOKUP($D13,'2040'!$A$1:$AE$19,U$10,FALSE),IF($E13=2035,VLOOKUP($D13,'2035'!$A$1:$AE$19,U$10,FALSE),IF($E13=2030,VLOOKUP($D13,'2030'!$A$1:$AE$19,U$10,FALSE),IF($E13="Business As Usual",VLOOKUP($D13,'Business As Usual'!$A$1:$AE$19,U$10,FALSE),IF($E13="Bespoke",VLOOKUP($C13,$C$41:$AH$60,U$37,FALSE),0)))))))*(1-'High Level'!$F19))))))))</f>
        <v>0.71999999999999986</v>
      </c>
      <c r="V13" s="23">
        <f>(((((((IF($E13=2050,VLOOKUP($D13,'2050'!$A$1:$AE$19,V$10,FALSE),IF($E13=2045,VLOOKUP($D13,'2045'!$A$1:$AE$19,V$10,FALSE),IF($E13=2040,VLOOKUP($D13,'2040'!$A$1:$AE$19,V$10,FALSE),IF($E13=2035,VLOOKUP($D13,'2035'!$A$1:$AE$19,V$10,FALSE),IF($E13=2030,VLOOKUP($D13,'2030'!$A$1:$AE$19,V$10,FALSE),IF($E13="Business As Usual",VLOOKUP($D13,'Business As Usual'!$A$1:$AE$19,V$10,FALSE),IF($E13="Bespoke",VLOOKUP($C13,$C$41:$AH$60,V$37,FALSE),0)))))))*(1-'High Level'!$F19))))))))</f>
        <v>0.79999999999999982</v>
      </c>
      <c r="W13" s="23">
        <f>(((((((IF($E13=2050,VLOOKUP($D13,'2050'!$A$1:$AE$19,W$10,FALSE),IF($E13=2045,VLOOKUP($D13,'2045'!$A$1:$AE$19,W$10,FALSE),IF($E13=2040,VLOOKUP($D13,'2040'!$A$1:$AE$19,W$10,FALSE),IF($E13=2035,VLOOKUP($D13,'2035'!$A$1:$AE$19,W$10,FALSE),IF($E13=2030,VLOOKUP($D13,'2030'!$A$1:$AE$19,W$10,FALSE),IF($E13="Business As Usual",VLOOKUP($D13,'Business As Usual'!$A$1:$AE$19,W$10,FALSE),IF($E13="Bespoke",VLOOKUP($C13,$C$41:$AH$60,W$37,FALSE),0)))))))*(1-'High Level'!$F19))))))))</f>
        <v>0.87999999999999978</v>
      </c>
      <c r="X13" s="23">
        <f>(((((((IF($E13=2050,VLOOKUP($D13,'2050'!$A$1:$AE$19,X$10,FALSE),IF($E13=2045,VLOOKUP($D13,'2045'!$A$1:$AE$19,X$10,FALSE),IF($E13=2040,VLOOKUP($D13,'2040'!$A$1:$AE$19,X$10,FALSE),IF($E13=2035,VLOOKUP($D13,'2035'!$A$1:$AE$19,X$10,FALSE),IF($E13=2030,VLOOKUP($D13,'2030'!$A$1:$AE$19,X$10,FALSE),IF($E13="Business As Usual",VLOOKUP($D13,'Business As Usual'!$A$1:$AE$19,X$10,FALSE),IF($E13="Bespoke",VLOOKUP($C13,$C$41:$AH$60,X$37,FALSE),0)))))))*(1-'High Level'!$F19))))))))</f>
        <v>0.95999999999999974</v>
      </c>
      <c r="Y13" s="23">
        <f>(((((((IF($E13=2050,VLOOKUP($D13,'2050'!$A$1:$AE$19,Y$10,FALSE),IF($E13=2045,VLOOKUP($D13,'2045'!$A$1:$AE$19,Y$10,FALSE),IF($E13=2040,VLOOKUP($D13,'2040'!$A$1:$AE$19,Y$10,FALSE),IF($E13=2035,VLOOKUP($D13,'2035'!$A$1:$AE$19,Y$10,FALSE),IF($E13=2030,VLOOKUP($D13,'2030'!$A$1:$AE$19,Y$10,FALSE),IF($E13="Business As Usual",VLOOKUP($D13,'Business As Usual'!$A$1:$AE$19,Y$10,FALSE),IF($E13="Bespoke",VLOOKUP($C13,$C$41:$AH$60,Y$37,FALSE),0)))))))*(1-'High Level'!$F19))))))))</f>
        <v>0.99999999999999978</v>
      </c>
      <c r="Z13" s="23">
        <f>(((((((IF($E13=2050,VLOOKUP($D13,'2050'!$A$1:$AE$19,Z$10,FALSE),IF($E13=2045,VLOOKUP($D13,'2045'!$A$1:$AE$19,Z$10,FALSE),IF($E13=2040,VLOOKUP($D13,'2040'!$A$1:$AE$19,Z$10,FALSE),IF($E13=2035,VLOOKUP($D13,'2035'!$A$1:$AE$19,Z$10,FALSE),IF($E13=2030,VLOOKUP($D13,'2030'!$A$1:$AE$19,Z$10,FALSE),IF($E13="Business As Usual",VLOOKUP($D13,'Business As Usual'!$A$1:$AE$19,Z$10,FALSE),IF($E13="Bespoke",VLOOKUP($C13,$C$41:$AH$60,Z$37,FALSE),0)))))))*(1-'High Level'!$F19))))))))</f>
        <v>0.99999999999999978</v>
      </c>
      <c r="AA13" s="23">
        <f>(((((((IF($E13=2050,VLOOKUP($D13,'2050'!$A$1:$AE$19,AA$10,FALSE),IF($E13=2045,VLOOKUP($D13,'2045'!$A$1:$AE$19,AA$10,FALSE),IF($E13=2040,VLOOKUP($D13,'2040'!$A$1:$AE$19,AA$10,FALSE),IF($E13=2035,VLOOKUP($D13,'2035'!$A$1:$AE$19,AA$10,FALSE),IF($E13=2030,VLOOKUP($D13,'2030'!$A$1:$AE$19,AA$10,FALSE),IF($E13="Business As Usual",VLOOKUP($D13,'Business As Usual'!$A$1:$AE$19,AA$10,FALSE),IF($E13="Bespoke",VLOOKUP($C13,$C$41:$AH$60,AA$37,FALSE),0)))))))*(1-'High Level'!$F19))))))))</f>
        <v>0.99999999999999978</v>
      </c>
      <c r="AB13" s="23">
        <f>(((((((IF($E13=2050,VLOOKUP($D13,'2050'!$A$1:$AE$19,AB$10,FALSE),IF($E13=2045,VLOOKUP($D13,'2045'!$A$1:$AE$19,AB$10,FALSE),IF($E13=2040,VLOOKUP($D13,'2040'!$A$1:$AE$19,AB$10,FALSE),IF($E13=2035,VLOOKUP($D13,'2035'!$A$1:$AE$19,AB$10,FALSE),IF($E13=2030,VLOOKUP($D13,'2030'!$A$1:$AE$19,AB$10,FALSE),IF($E13="Business As Usual",VLOOKUP($D13,'Business As Usual'!$A$1:$AE$19,AB$10,FALSE),IF($E13="Bespoke",VLOOKUP($C13,$C$41:$AH$60,AB$37,FALSE),0)))))))*(1-'High Level'!$F19))))))))</f>
        <v>0.99999999999999978</v>
      </c>
      <c r="AC13" s="23">
        <f>(((((((IF($E13=2050,VLOOKUP($D13,'2050'!$A$1:$AE$19,AC$10,FALSE),IF($E13=2045,VLOOKUP($D13,'2045'!$A$1:$AE$19,AC$10,FALSE),IF($E13=2040,VLOOKUP($D13,'2040'!$A$1:$AE$19,AC$10,FALSE),IF($E13=2035,VLOOKUP($D13,'2035'!$A$1:$AE$19,AC$10,FALSE),IF($E13=2030,VLOOKUP($D13,'2030'!$A$1:$AE$19,AC$10,FALSE),IF($E13="Business As Usual",VLOOKUP($D13,'Business As Usual'!$A$1:$AE$19,AC$10,FALSE),IF($E13="Bespoke",VLOOKUP($C13,$C$41:$AH$60,AC$37,FALSE),0)))))))*(1-'High Level'!$F19))))))))</f>
        <v>0.99999999999999978</v>
      </c>
      <c r="AD13" s="23">
        <f>(((((((IF($E13=2050,VLOOKUP($D13,'2050'!$A$1:$AE$19,AD$10,FALSE),IF($E13=2045,VLOOKUP($D13,'2045'!$A$1:$AE$19,AD$10,FALSE),IF($E13=2040,VLOOKUP($D13,'2040'!$A$1:$AE$19,AD$10,FALSE),IF($E13=2035,VLOOKUP($D13,'2035'!$A$1:$AE$19,AD$10,FALSE),IF($E13=2030,VLOOKUP($D13,'2030'!$A$1:$AE$19,AD$10,FALSE),IF($E13="Business As Usual",VLOOKUP($D13,'Business As Usual'!$A$1:$AE$19,AD$10,FALSE),IF($E13="Bespoke",VLOOKUP($C13,$C$41:$AH$60,AD$37,FALSE),0)))))))*(1-'High Level'!$F19))))))))</f>
        <v>0.99999999999999978</v>
      </c>
      <c r="AE13" s="23">
        <f>(((((((IF($E13=2050,VLOOKUP($D13,'2050'!$A$1:$AE$19,AE$10,FALSE),IF($E13=2045,VLOOKUP($D13,'2045'!$A$1:$AE$19,AE$10,FALSE),IF($E13=2040,VLOOKUP($D13,'2040'!$A$1:$AE$19,AE$10,FALSE),IF($E13=2035,VLOOKUP($D13,'2035'!$A$1:$AE$19,AE$10,FALSE),IF($E13=2030,VLOOKUP($D13,'2030'!$A$1:$AE$19,AE$10,FALSE),IF($E13="Business As Usual",VLOOKUP($D13,'Business As Usual'!$A$1:$AE$19,AE$10,FALSE),IF($E13="Bespoke",VLOOKUP($C13,$C$41:$AH$60,AE$37,FALSE),0)))))))*(1-'High Level'!$F19))))))))</f>
        <v>0.99999999999999978</v>
      </c>
      <c r="AF13" s="23">
        <f>(((((((IF($E13=2050,VLOOKUP($D13,'2050'!$A$1:$AE$19,AF$10,FALSE),IF($E13=2045,VLOOKUP($D13,'2045'!$A$1:$AE$19,AF$10,FALSE),IF($E13=2040,VLOOKUP($D13,'2040'!$A$1:$AE$19,AF$10,FALSE),IF($E13=2035,VLOOKUP($D13,'2035'!$A$1:$AE$19,AF$10,FALSE),IF($E13=2030,VLOOKUP($D13,'2030'!$A$1:$AE$19,AF$10,FALSE),IF($E13="Business As Usual",VLOOKUP($D13,'Business As Usual'!$A$1:$AE$19,AF$10,FALSE),IF($E13="Bespoke",VLOOKUP($C13,$C$41:$AH$60,AF$37,FALSE),0)))))))*(1-'High Level'!$F19))))))))</f>
        <v>0.99999999999999978</v>
      </c>
      <c r="AG13" s="23">
        <f>(((((((IF($E13=2050,VLOOKUP($D13,'2050'!$A$1:$AE$19,AG$10,FALSE),IF($E13=2045,VLOOKUP($D13,'2045'!$A$1:$AE$19,AG$10,FALSE),IF($E13=2040,VLOOKUP($D13,'2040'!$A$1:$AE$19,AG$10,FALSE),IF($E13=2035,VLOOKUP($D13,'2035'!$A$1:$AE$19,AG$10,FALSE),IF($E13=2030,VLOOKUP($D13,'2030'!$A$1:$AE$19,AG$10,FALSE),IF($E13="Business As Usual",VLOOKUP($D13,'Business As Usual'!$A$1:$AE$19,AG$10,FALSE),IF($E13="Bespoke",VLOOKUP($C13,$C$41:$AH$60,AG$37,FALSE),0)))))))*(1-'High Level'!$F19))))))))</f>
        <v>0.99999999999999978</v>
      </c>
      <c r="AH13" s="23">
        <f>(((((((IF($E13=2050,VLOOKUP($D13,'2050'!$A$1:$AE$19,AH$10,FALSE),IF($E13=2045,VLOOKUP($D13,'2045'!$A$1:$AE$19,AH$10,FALSE),IF($E13=2040,VLOOKUP($D13,'2040'!$A$1:$AE$19,AH$10,FALSE),IF($E13=2035,VLOOKUP($D13,'2035'!$A$1:$AE$19,AH$10,FALSE),IF($E13=2030,VLOOKUP($D13,'2030'!$A$1:$AE$19,AH$10,FALSE),IF($E13="Business As Usual",VLOOKUP($D13,'Business As Usual'!$A$1:$AE$19,AH$10,FALSE),IF($E13="Bespoke",VLOOKUP($C13,$C$41:$AH$60,AH$37,FALSE),0)))))))*(1-'High Level'!$F19))))))))</f>
        <v>0.99999999999999978</v>
      </c>
    </row>
    <row r="14" spans="1:35" s="1" customFormat="1" x14ac:dyDescent="0.35">
      <c r="B14" s="18">
        <v>1</v>
      </c>
      <c r="C14" s="18" t="s">
        <v>11</v>
      </c>
      <c r="D14" s="18" t="s">
        <v>642</v>
      </c>
      <c r="E14" s="38">
        <v>2040</v>
      </c>
      <c r="F14" s="23">
        <f>(((((((IF($E14=2050,VLOOKUP($D14,'2050'!$A$1:$AE$19,F$10,FALSE),IF($E14=2045,VLOOKUP($D14,'2045'!$A$1:$AE$19,F$10,FALSE),IF($E14=2040,VLOOKUP($D14,'2040'!$A$1:$AE$19,F$10,FALSE),IF($E14=2035,VLOOKUP($D14,'2035'!$A$1:$AE$19,F$10,FALSE),IF($E14=2030,VLOOKUP($D14,'2030'!$A$1:$AE$19,F$10,FALSE),IF($E14="Business As Usual",VLOOKUP($D14,'Business As Usual'!$A$1:$AE$19,F$10,FALSE),IF($E14="Bespoke",VLOOKUP($C14,$C$41:$AH$60,F$37,FALSE),0)))))))*(1-'High Level'!$F20))))))))</f>
        <v>7.9734756373987775E-2</v>
      </c>
      <c r="G14" s="23">
        <f>(((((((IF($E14=2050,VLOOKUP($D14,'2050'!$A$1:$AE$19,G$10,FALSE),IF($E14=2045,VLOOKUP($D14,'2045'!$A$1:$AE$19,G$10,FALSE),IF($E14=2040,VLOOKUP($D14,'2040'!$A$1:$AE$19,G$10,FALSE),IF($E14=2035,VLOOKUP($D14,'2035'!$A$1:$AE$19,G$10,FALSE),IF($E14=2030,VLOOKUP($D14,'2030'!$A$1:$AE$19,G$10,FALSE),IF($E14="Business As Usual",VLOOKUP($D14,'Business As Usual'!$A$1:$AE$19,G$10,FALSE),IF($E14="Bespoke",VLOOKUP($C14,$C$41:$AH$60,G$37,FALSE),0)))))))*(1-'High Level'!$F20))))))))</f>
        <v>0.18296284282594072</v>
      </c>
      <c r="H14" s="23">
        <f>(((((((IF($E14=2050,VLOOKUP($D14,'2050'!$A$1:$AE$19,H$10,FALSE),IF($E14=2045,VLOOKUP($D14,'2045'!$A$1:$AE$19,H$10,FALSE),IF($E14=2040,VLOOKUP($D14,'2040'!$A$1:$AE$19,H$10,FALSE),IF($E14=2035,VLOOKUP($D14,'2035'!$A$1:$AE$19,H$10,FALSE),IF($E14=2030,VLOOKUP($D14,'2030'!$A$1:$AE$19,H$10,FALSE),IF($E14="Business As Usual",VLOOKUP($D14,'Business As Usual'!$A$1:$AE$19,H$10,FALSE),IF($E14="Bespoke",VLOOKUP($C14,$C$41:$AH$60,H$37,FALSE),0)))))))*(1-'High Level'!$F20))))))))</f>
        <v>0.29265484701382605</v>
      </c>
      <c r="I14" s="23">
        <f>(((((((IF($E14=2050,VLOOKUP($D14,'2050'!$A$1:$AE$19,I$10,FALSE),IF($E14=2045,VLOOKUP($D14,'2045'!$A$1:$AE$19,I$10,FALSE),IF($E14=2040,VLOOKUP($D14,'2040'!$A$1:$AE$19,I$10,FALSE),IF($E14=2035,VLOOKUP($D14,'2035'!$A$1:$AE$19,I$10,FALSE),IF($E14=2030,VLOOKUP($D14,'2030'!$A$1:$AE$19,I$10,FALSE),IF($E14="Business As Usual",VLOOKUP($D14,'Business As Usual'!$A$1:$AE$19,I$10,FALSE),IF($E14="Bespoke",VLOOKUP($C14,$C$41:$AH$60,I$37,FALSE),0)))))))*(1-'High Level'!$F20))))))))</f>
        <v>0.37286194819302321</v>
      </c>
      <c r="J14" s="23">
        <f>(((((((IF($E14=2050,VLOOKUP($D14,'2050'!$A$1:$AE$19,J$10,FALSE),IF($E14=2045,VLOOKUP($D14,'2045'!$A$1:$AE$19,J$10,FALSE),IF($E14=2040,VLOOKUP($D14,'2040'!$A$1:$AE$19,J$10,FALSE),IF($E14=2035,VLOOKUP($D14,'2035'!$A$1:$AE$19,J$10,FALSE),IF($E14=2030,VLOOKUP($D14,'2030'!$A$1:$AE$19,J$10,FALSE),IF($E14="Business As Usual",VLOOKUP($D14,'Business As Usual'!$A$1:$AE$19,J$10,FALSE),IF($E14="Bespoke",VLOOKUP($C14,$C$41:$AH$60,J$37,FALSE),0)))))))*(1-'High Level'!$F20))))))))</f>
        <v>0.46032798712607964</v>
      </c>
      <c r="K14" s="23">
        <f>(((((((IF($E14=2050,VLOOKUP($D14,'2050'!$A$1:$AE$19,K$10,FALSE),IF($E14=2045,VLOOKUP($D14,'2045'!$A$1:$AE$19,K$10,FALSE),IF($E14=2040,VLOOKUP($D14,'2040'!$A$1:$AE$19,K$10,FALSE),IF($E14=2035,VLOOKUP($D14,'2035'!$A$1:$AE$19,K$10,FALSE),IF($E14=2030,VLOOKUP($D14,'2030'!$A$1:$AE$19,K$10,FALSE),IF($E14="Business As Usual",VLOOKUP($D14,'Business As Usual'!$A$1:$AE$19,K$10,FALSE),IF($E14="Bespoke",VLOOKUP($C14,$C$41:$AH$60,K$37,FALSE),0)))))))*(1-'High Level'!$F20))))))))</f>
        <v>0.53398428302944922</v>
      </c>
      <c r="L14" s="23">
        <f>(((((((IF($E14=2050,VLOOKUP($D14,'2050'!$A$1:$AE$19,L$10,FALSE),IF($E14=2045,VLOOKUP($D14,'2045'!$A$1:$AE$19,L$10,FALSE),IF($E14=2040,VLOOKUP($D14,'2040'!$A$1:$AE$19,L$10,FALSE),IF($E14=2035,VLOOKUP($D14,'2035'!$A$1:$AE$19,L$10,FALSE),IF($E14=2030,VLOOKUP($D14,'2030'!$A$1:$AE$19,L$10,FALSE),IF($E14="Business As Usual",VLOOKUP($D14,'Business As Usual'!$A$1:$AE$19,L$10,FALSE),IF($E14="Bespoke",VLOOKUP($C14,$C$41:$AH$60,L$37,FALSE),0)))))))*(1-'High Level'!$F20))))))))</f>
        <v>0.59790793015489974</v>
      </c>
      <c r="M14" s="23">
        <f>(((((((IF($E14=2050,VLOOKUP($D14,'2050'!$A$1:$AE$19,M$10,FALSE),IF($E14=2045,VLOOKUP($D14,'2045'!$A$1:$AE$19,M$10,FALSE),IF($E14=2040,VLOOKUP($D14,'2040'!$A$1:$AE$19,M$10,FALSE),IF($E14=2035,VLOOKUP($D14,'2035'!$A$1:$AE$19,M$10,FALSE),IF($E14=2030,VLOOKUP($D14,'2030'!$A$1:$AE$19,M$10,FALSE),IF($E14="Business As Usual",VLOOKUP($D14,'Business As Usual'!$A$1:$AE$19,M$10,FALSE),IF($E14="Bespoke",VLOOKUP($C14,$C$41:$AH$60,M$37,FALSE),0)))))))*(1-'High Level'!$F20))))))))</f>
        <v>0.66780942830902246</v>
      </c>
      <c r="N14" s="23">
        <f>(((((((IF($E14=2050,VLOOKUP($D14,'2050'!$A$1:$AE$19,N$10,FALSE),IF($E14=2045,VLOOKUP($D14,'2045'!$A$1:$AE$19,N$10,FALSE),IF($E14=2040,VLOOKUP($D14,'2040'!$A$1:$AE$19,N$10,FALSE),IF($E14=2035,VLOOKUP($D14,'2035'!$A$1:$AE$19,N$10,FALSE),IF($E14=2030,VLOOKUP($D14,'2030'!$A$1:$AE$19,N$10,FALSE),IF($E14="Business As Usual",VLOOKUP($D14,'Business As Usual'!$A$1:$AE$19,N$10,FALSE),IF($E14="Bespoke",VLOOKUP($C14,$C$41:$AH$60,N$37,FALSE),0)))))))*(1-'High Level'!$F20))))))))</f>
        <v>0.73068441113157845</v>
      </c>
      <c r="O14" s="23">
        <f>(((((((IF($E14=2050,VLOOKUP($D14,'2050'!$A$1:$AE$19,O$10,FALSE),IF($E14=2045,VLOOKUP($D14,'2045'!$A$1:$AE$19,O$10,FALSE),IF($E14=2040,VLOOKUP($D14,'2040'!$A$1:$AE$19,O$10,FALSE),IF($E14=2035,VLOOKUP($D14,'2035'!$A$1:$AE$19,O$10,FALSE),IF($E14=2030,VLOOKUP($D14,'2030'!$A$1:$AE$19,O$10,FALSE),IF($E14="Business As Usual",VLOOKUP($D14,'Business As Usual'!$A$1:$AE$19,O$10,FALSE),IF($E14="Bespoke",VLOOKUP($C14,$C$41:$AH$60,O$37,FALSE),0)))))))*(1-'High Level'!$F20))))))))</f>
        <v>0.79016350081549747</v>
      </c>
      <c r="P14" s="23">
        <f>(((((((IF($E14=2050,VLOOKUP($D14,'2050'!$A$1:$AE$19,P$10,FALSE),IF($E14=2045,VLOOKUP($D14,'2045'!$A$1:$AE$19,P$10,FALSE),IF($E14=2040,VLOOKUP($D14,'2040'!$A$1:$AE$19,P$10,FALSE),IF($E14=2035,VLOOKUP($D14,'2035'!$A$1:$AE$19,P$10,FALSE),IF($E14=2030,VLOOKUP($D14,'2030'!$A$1:$AE$19,P$10,FALSE),IF($E14="Business As Usual",VLOOKUP($D14,'Business As Usual'!$A$1:$AE$19,P$10,FALSE),IF($E14="Bespoke",VLOOKUP($C14,$C$41:$AH$60,P$37,FALSE),0)))))))*(1-'High Level'!$F20))))))))</f>
        <v>0.79728438409176405</v>
      </c>
      <c r="Q14" s="23">
        <f>(((((((IF($E14=2050,VLOOKUP($D14,'2050'!$A$1:$AE$19,Q$10,FALSE),IF($E14=2045,VLOOKUP($D14,'2045'!$A$1:$AE$19,Q$10,FALSE),IF($E14=2040,VLOOKUP($D14,'2040'!$A$1:$AE$19,Q$10,FALSE),IF($E14=2035,VLOOKUP($D14,'2035'!$A$1:$AE$19,Q$10,FALSE),IF($E14=2030,VLOOKUP($D14,'2030'!$A$1:$AE$19,Q$10,FALSE),IF($E14="Business As Usual",VLOOKUP($D14,'Business As Usual'!$A$1:$AE$19,Q$10,FALSE),IF($E14="Bespoke",VLOOKUP($C14,$C$41:$AH$60,Q$37,FALSE),0)))))))*(1-'High Level'!$F20))))))))</f>
        <v>0.79728438409176405</v>
      </c>
      <c r="R14" s="23">
        <f>(((((((IF($E14=2050,VLOOKUP($D14,'2050'!$A$1:$AE$19,R$10,FALSE),IF($E14=2045,VLOOKUP($D14,'2045'!$A$1:$AE$19,R$10,FALSE),IF($E14=2040,VLOOKUP($D14,'2040'!$A$1:$AE$19,R$10,FALSE),IF($E14=2035,VLOOKUP($D14,'2035'!$A$1:$AE$19,R$10,FALSE),IF($E14=2030,VLOOKUP($D14,'2030'!$A$1:$AE$19,R$10,FALSE),IF($E14="Business As Usual",VLOOKUP($D14,'Business As Usual'!$A$1:$AE$19,R$10,FALSE),IF($E14="Bespoke",VLOOKUP($C14,$C$41:$AH$60,R$37,FALSE),0)))))))*(1-'High Level'!$F20))))))))</f>
        <v>0.79728438409176405</v>
      </c>
      <c r="S14" s="23">
        <f>(((((((IF($E14=2050,VLOOKUP($D14,'2050'!$A$1:$AE$19,S$10,FALSE),IF($E14=2045,VLOOKUP($D14,'2045'!$A$1:$AE$19,S$10,FALSE),IF($E14=2040,VLOOKUP($D14,'2040'!$A$1:$AE$19,S$10,FALSE),IF($E14=2035,VLOOKUP($D14,'2035'!$A$1:$AE$19,S$10,FALSE),IF($E14=2030,VLOOKUP($D14,'2030'!$A$1:$AE$19,S$10,FALSE),IF($E14="Business As Usual",VLOOKUP($D14,'Business As Usual'!$A$1:$AE$19,S$10,FALSE),IF($E14="Bespoke",VLOOKUP($C14,$C$41:$AH$60,S$37,FALSE),0)))))))*(1-'High Level'!$F20))))))))</f>
        <v>0.79728438409176405</v>
      </c>
      <c r="T14" s="23">
        <f>(((((((IF($E14=2050,VLOOKUP($D14,'2050'!$A$1:$AE$19,T$10,FALSE),IF($E14=2045,VLOOKUP($D14,'2045'!$A$1:$AE$19,T$10,FALSE),IF($E14=2040,VLOOKUP($D14,'2040'!$A$1:$AE$19,T$10,FALSE),IF($E14=2035,VLOOKUP($D14,'2035'!$A$1:$AE$19,T$10,FALSE),IF($E14=2030,VLOOKUP($D14,'2030'!$A$1:$AE$19,T$10,FALSE),IF($E14="Business As Usual",VLOOKUP($D14,'Business As Usual'!$A$1:$AE$19,T$10,FALSE),IF($E14="Bespoke",VLOOKUP($C14,$C$41:$AH$60,T$37,FALSE),0)))))))*(1-'High Level'!$F20))))))))</f>
        <v>0.79728438409176405</v>
      </c>
      <c r="U14" s="23">
        <f>(((((((IF($E14=2050,VLOOKUP($D14,'2050'!$A$1:$AE$19,U$10,FALSE),IF($E14=2045,VLOOKUP($D14,'2045'!$A$1:$AE$19,U$10,FALSE),IF($E14=2040,VLOOKUP($D14,'2040'!$A$1:$AE$19,U$10,FALSE),IF($E14=2035,VLOOKUP($D14,'2035'!$A$1:$AE$19,U$10,FALSE),IF($E14=2030,VLOOKUP($D14,'2030'!$A$1:$AE$19,U$10,FALSE),IF($E14="Business As Usual",VLOOKUP($D14,'Business As Usual'!$A$1:$AE$19,U$10,FALSE),IF($E14="Bespoke",VLOOKUP($C14,$C$41:$AH$60,U$37,FALSE),0)))))))*(1-'High Level'!$F20))))))))</f>
        <v>0.79728438409176405</v>
      </c>
      <c r="V14" s="23">
        <f>(((((((IF($E14=2050,VLOOKUP($D14,'2050'!$A$1:$AE$19,V$10,FALSE),IF($E14=2045,VLOOKUP($D14,'2045'!$A$1:$AE$19,V$10,FALSE),IF($E14=2040,VLOOKUP($D14,'2040'!$A$1:$AE$19,V$10,FALSE),IF($E14=2035,VLOOKUP($D14,'2035'!$A$1:$AE$19,V$10,FALSE),IF($E14=2030,VLOOKUP($D14,'2030'!$A$1:$AE$19,V$10,FALSE),IF($E14="Business As Usual",VLOOKUP($D14,'Business As Usual'!$A$1:$AE$19,V$10,FALSE),IF($E14="Bespoke",VLOOKUP($C14,$C$41:$AH$60,V$37,FALSE),0)))))))*(1-'High Level'!$F20))))))))</f>
        <v>0.79728438409176405</v>
      </c>
      <c r="W14" s="23">
        <f>(((((((IF($E14=2050,VLOOKUP($D14,'2050'!$A$1:$AE$19,W$10,FALSE),IF($E14=2045,VLOOKUP($D14,'2045'!$A$1:$AE$19,W$10,FALSE),IF($E14=2040,VLOOKUP($D14,'2040'!$A$1:$AE$19,W$10,FALSE),IF($E14=2035,VLOOKUP($D14,'2035'!$A$1:$AE$19,W$10,FALSE),IF($E14=2030,VLOOKUP($D14,'2030'!$A$1:$AE$19,W$10,FALSE),IF($E14="Business As Usual",VLOOKUP($D14,'Business As Usual'!$A$1:$AE$19,W$10,FALSE),IF($E14="Bespoke",VLOOKUP($C14,$C$41:$AH$60,W$37,FALSE),0)))))))*(1-'High Level'!$F20))))))))</f>
        <v>0.79728438409176405</v>
      </c>
      <c r="X14" s="23">
        <f>(((((((IF($E14=2050,VLOOKUP($D14,'2050'!$A$1:$AE$19,X$10,FALSE),IF($E14=2045,VLOOKUP($D14,'2045'!$A$1:$AE$19,X$10,FALSE),IF($E14=2040,VLOOKUP($D14,'2040'!$A$1:$AE$19,X$10,FALSE),IF($E14=2035,VLOOKUP($D14,'2035'!$A$1:$AE$19,X$10,FALSE),IF($E14=2030,VLOOKUP($D14,'2030'!$A$1:$AE$19,X$10,FALSE),IF($E14="Business As Usual",VLOOKUP($D14,'Business As Usual'!$A$1:$AE$19,X$10,FALSE),IF($E14="Bespoke",VLOOKUP($C14,$C$41:$AH$60,X$37,FALSE),0)))))))*(1-'High Level'!$F20))))))))</f>
        <v>0.79728438409176405</v>
      </c>
      <c r="Y14" s="23">
        <f>(((((((IF($E14=2050,VLOOKUP($D14,'2050'!$A$1:$AE$19,Y$10,FALSE),IF($E14=2045,VLOOKUP($D14,'2045'!$A$1:$AE$19,Y$10,FALSE),IF($E14=2040,VLOOKUP($D14,'2040'!$A$1:$AE$19,Y$10,FALSE),IF($E14=2035,VLOOKUP($D14,'2035'!$A$1:$AE$19,Y$10,FALSE),IF($E14=2030,VLOOKUP($D14,'2030'!$A$1:$AE$19,Y$10,FALSE),IF($E14="Business As Usual",VLOOKUP($D14,'Business As Usual'!$A$1:$AE$19,Y$10,FALSE),IF($E14="Bespoke",VLOOKUP($C14,$C$41:$AH$60,Y$37,FALSE),0)))))))*(1-'High Level'!$F20))))))))</f>
        <v>0.79728438409176405</v>
      </c>
      <c r="Z14" s="23">
        <f>(((((((IF($E14=2050,VLOOKUP($D14,'2050'!$A$1:$AE$19,Z$10,FALSE),IF($E14=2045,VLOOKUP($D14,'2045'!$A$1:$AE$19,Z$10,FALSE),IF($E14=2040,VLOOKUP($D14,'2040'!$A$1:$AE$19,Z$10,FALSE),IF($E14=2035,VLOOKUP($D14,'2035'!$A$1:$AE$19,Z$10,FALSE),IF($E14=2030,VLOOKUP($D14,'2030'!$A$1:$AE$19,Z$10,FALSE),IF($E14="Business As Usual",VLOOKUP($D14,'Business As Usual'!$A$1:$AE$19,Z$10,FALSE),IF($E14="Bespoke",VLOOKUP($C14,$C$41:$AH$60,Z$37,FALSE),0)))))))*(1-'High Level'!$F20))))))))</f>
        <v>0.79728438409176405</v>
      </c>
      <c r="AA14" s="23">
        <f>(((((((IF($E14=2050,VLOOKUP($D14,'2050'!$A$1:$AE$19,AA$10,FALSE),IF($E14=2045,VLOOKUP($D14,'2045'!$A$1:$AE$19,AA$10,FALSE),IF($E14=2040,VLOOKUP($D14,'2040'!$A$1:$AE$19,AA$10,FALSE),IF($E14=2035,VLOOKUP($D14,'2035'!$A$1:$AE$19,AA$10,FALSE),IF($E14=2030,VLOOKUP($D14,'2030'!$A$1:$AE$19,AA$10,FALSE),IF($E14="Business As Usual",VLOOKUP($D14,'Business As Usual'!$A$1:$AE$19,AA$10,FALSE),IF($E14="Bespoke",VLOOKUP($C14,$C$41:$AH$60,AA$37,FALSE),0)))))))*(1-'High Level'!$F20))))))))</f>
        <v>0.79728438409176405</v>
      </c>
      <c r="AB14" s="23">
        <f>(((((((IF($E14=2050,VLOOKUP($D14,'2050'!$A$1:$AE$19,AB$10,FALSE),IF($E14=2045,VLOOKUP($D14,'2045'!$A$1:$AE$19,AB$10,FALSE),IF($E14=2040,VLOOKUP($D14,'2040'!$A$1:$AE$19,AB$10,FALSE),IF($E14=2035,VLOOKUP($D14,'2035'!$A$1:$AE$19,AB$10,FALSE),IF($E14=2030,VLOOKUP($D14,'2030'!$A$1:$AE$19,AB$10,FALSE),IF($E14="Business As Usual",VLOOKUP($D14,'Business As Usual'!$A$1:$AE$19,AB$10,FALSE),IF($E14="Bespoke",VLOOKUP($C14,$C$41:$AH$60,AB$37,FALSE),0)))))))*(1-'High Level'!$F20))))))))</f>
        <v>0.79728438409176405</v>
      </c>
      <c r="AC14" s="23">
        <f>(((((((IF($E14=2050,VLOOKUP($D14,'2050'!$A$1:$AE$19,AC$10,FALSE),IF($E14=2045,VLOOKUP($D14,'2045'!$A$1:$AE$19,AC$10,FALSE),IF($E14=2040,VLOOKUP($D14,'2040'!$A$1:$AE$19,AC$10,FALSE),IF($E14=2035,VLOOKUP($D14,'2035'!$A$1:$AE$19,AC$10,FALSE),IF($E14=2030,VLOOKUP($D14,'2030'!$A$1:$AE$19,AC$10,FALSE),IF($E14="Business As Usual",VLOOKUP($D14,'Business As Usual'!$A$1:$AE$19,AC$10,FALSE),IF($E14="Bespoke",VLOOKUP($C14,$C$41:$AH$60,AC$37,FALSE),0)))))))*(1-'High Level'!$F20))))))))</f>
        <v>0.79728438409176405</v>
      </c>
      <c r="AD14" s="23">
        <f>(((((((IF($E14=2050,VLOOKUP($D14,'2050'!$A$1:$AE$19,AD$10,FALSE),IF($E14=2045,VLOOKUP($D14,'2045'!$A$1:$AE$19,AD$10,FALSE),IF($E14=2040,VLOOKUP($D14,'2040'!$A$1:$AE$19,AD$10,FALSE),IF($E14=2035,VLOOKUP($D14,'2035'!$A$1:$AE$19,AD$10,FALSE),IF($E14=2030,VLOOKUP($D14,'2030'!$A$1:$AE$19,AD$10,FALSE),IF($E14="Business As Usual",VLOOKUP($D14,'Business As Usual'!$A$1:$AE$19,AD$10,FALSE),IF($E14="Bespoke",VLOOKUP($C14,$C$41:$AH$60,AD$37,FALSE),0)))))))*(1-'High Level'!$F20))))))))</f>
        <v>0.79728438409176405</v>
      </c>
      <c r="AE14" s="23">
        <f>(((((((IF($E14=2050,VLOOKUP($D14,'2050'!$A$1:$AE$19,AE$10,FALSE),IF($E14=2045,VLOOKUP($D14,'2045'!$A$1:$AE$19,AE$10,FALSE),IF($E14=2040,VLOOKUP($D14,'2040'!$A$1:$AE$19,AE$10,FALSE),IF($E14=2035,VLOOKUP($D14,'2035'!$A$1:$AE$19,AE$10,FALSE),IF($E14=2030,VLOOKUP($D14,'2030'!$A$1:$AE$19,AE$10,FALSE),IF($E14="Business As Usual",VLOOKUP($D14,'Business As Usual'!$A$1:$AE$19,AE$10,FALSE),IF($E14="Bespoke",VLOOKUP($C14,$C$41:$AH$60,AE$37,FALSE),0)))))))*(1-'High Level'!$F20))))))))</f>
        <v>0.79728438409176405</v>
      </c>
      <c r="AF14" s="23">
        <f>(((((((IF($E14=2050,VLOOKUP($D14,'2050'!$A$1:$AE$19,AF$10,FALSE),IF($E14=2045,VLOOKUP($D14,'2045'!$A$1:$AE$19,AF$10,FALSE),IF($E14=2040,VLOOKUP($D14,'2040'!$A$1:$AE$19,AF$10,FALSE),IF($E14=2035,VLOOKUP($D14,'2035'!$A$1:$AE$19,AF$10,FALSE),IF($E14=2030,VLOOKUP($D14,'2030'!$A$1:$AE$19,AF$10,FALSE),IF($E14="Business As Usual",VLOOKUP($D14,'Business As Usual'!$A$1:$AE$19,AF$10,FALSE),IF($E14="Bespoke",VLOOKUP($C14,$C$41:$AH$60,AF$37,FALSE),0)))))))*(1-'High Level'!$F20))))))))</f>
        <v>0.79728438409176405</v>
      </c>
      <c r="AG14" s="23">
        <f>(((((((IF($E14=2050,VLOOKUP($D14,'2050'!$A$1:$AE$19,AG$10,FALSE),IF($E14=2045,VLOOKUP($D14,'2045'!$A$1:$AE$19,AG$10,FALSE),IF($E14=2040,VLOOKUP($D14,'2040'!$A$1:$AE$19,AG$10,FALSE),IF($E14=2035,VLOOKUP($D14,'2035'!$A$1:$AE$19,AG$10,FALSE),IF($E14=2030,VLOOKUP($D14,'2030'!$A$1:$AE$19,AG$10,FALSE),IF($E14="Business As Usual",VLOOKUP($D14,'Business As Usual'!$A$1:$AE$19,AG$10,FALSE),IF($E14="Bespoke",VLOOKUP($C14,$C$41:$AH$60,AG$37,FALSE),0)))))))*(1-'High Level'!$F20))))))))</f>
        <v>0.79728438409176405</v>
      </c>
      <c r="AH14" s="23">
        <f>(((((((IF($E14=2050,VLOOKUP($D14,'2050'!$A$1:$AE$19,AH$10,FALSE),IF($E14=2045,VLOOKUP($D14,'2045'!$A$1:$AE$19,AH$10,FALSE),IF($E14=2040,VLOOKUP($D14,'2040'!$A$1:$AE$19,AH$10,FALSE),IF($E14=2035,VLOOKUP($D14,'2035'!$A$1:$AE$19,AH$10,FALSE),IF($E14=2030,VLOOKUP($D14,'2030'!$A$1:$AE$19,AH$10,FALSE),IF($E14="Business As Usual",VLOOKUP($D14,'Business As Usual'!$A$1:$AE$19,AH$10,FALSE),IF($E14="Bespoke",VLOOKUP($C14,$C$41:$AH$60,AH$37,FALSE),0)))))))*(1-'High Level'!$F20))))))))</f>
        <v>0.79650743234592258</v>
      </c>
    </row>
    <row r="15" spans="1:35" s="1" customFormat="1" x14ac:dyDescent="0.35">
      <c r="B15" s="18">
        <v>1</v>
      </c>
      <c r="C15" s="18" t="s">
        <v>12</v>
      </c>
      <c r="D15" s="18" t="s">
        <v>646</v>
      </c>
      <c r="E15" s="38">
        <v>2040</v>
      </c>
      <c r="F15" s="23">
        <f>(((((((IF($E15=2050,VLOOKUP($D15,'2050'!$A$1:$AE$19,F$10,FALSE),IF($E15=2045,VLOOKUP($D15,'2045'!$A$1:$AE$19,F$10,FALSE),IF($E15=2040,VLOOKUP($D15,'2040'!$A$1:$AE$19,F$10,FALSE),IF($E15=2035,VLOOKUP($D15,'2035'!$A$1:$AE$19,F$10,FALSE),IF($E15=2030,VLOOKUP($D15,'2030'!$A$1:$AE$19,F$10,FALSE),IF($E15="Business As Usual",VLOOKUP($D15,'Business As Usual'!$A$1:$AE$19,F$10,FALSE),IF($E15="Bespoke",VLOOKUP($C15,$C$41:$AH$60,F$37,FALSE),0)))))))*(1-'High Level'!$F21))))))))</f>
        <v>3.8105771061397009E-2</v>
      </c>
      <c r="G15" s="23">
        <f>(((((((IF($E15=2050,VLOOKUP($D15,'2050'!$A$1:$AE$19,G$10,FALSE),IF($E15=2045,VLOOKUP($D15,'2045'!$A$1:$AE$19,G$10,FALSE),IF($E15=2040,VLOOKUP($D15,'2040'!$A$1:$AE$19,G$10,FALSE),IF($E15=2035,VLOOKUP($D15,'2035'!$A$1:$AE$19,G$10,FALSE),IF($E15=2030,VLOOKUP($D15,'2030'!$A$1:$AE$19,G$10,FALSE),IF($E15="Business As Usual",VLOOKUP($D15,'Business As Usual'!$A$1:$AE$19,G$10,FALSE),IF($E15="Bespoke",VLOOKUP($C15,$C$41:$AH$60,G$37,FALSE),0)))))))*(1-'High Level'!$F21))))))))</f>
        <v>8.5864570857198605E-2</v>
      </c>
      <c r="H15" s="23">
        <f>(((((((IF($E15=2050,VLOOKUP($D15,'2050'!$A$1:$AE$19,H$10,FALSE),IF($E15=2045,VLOOKUP($D15,'2045'!$A$1:$AE$19,H$10,FALSE),IF($E15=2040,VLOOKUP($D15,'2040'!$A$1:$AE$19,H$10,FALSE),IF($E15=2035,VLOOKUP($D15,'2035'!$A$1:$AE$19,H$10,FALSE),IF($E15=2030,VLOOKUP($D15,'2030'!$A$1:$AE$19,H$10,FALSE),IF($E15="Business As Usual",VLOOKUP($D15,'Business As Usual'!$A$1:$AE$19,H$10,FALSE),IF($E15="Bespoke",VLOOKUP($C15,$C$41:$AH$60,H$37,FALSE),0)))))))*(1-'High Level'!$F21))))))))</f>
        <v>0.14272094585183964</v>
      </c>
      <c r="I15" s="23">
        <f>(((((((IF($E15=2050,VLOOKUP($D15,'2050'!$A$1:$AE$19,I$10,FALSE),IF($E15=2045,VLOOKUP($D15,'2045'!$A$1:$AE$19,I$10,FALSE),IF($E15=2040,VLOOKUP($D15,'2040'!$A$1:$AE$19,I$10,FALSE),IF($E15=2035,VLOOKUP($D15,'2035'!$A$1:$AE$19,I$10,FALSE),IF($E15=2030,VLOOKUP($D15,'2030'!$A$1:$AE$19,I$10,FALSE),IF($E15="Business As Usual",VLOOKUP($D15,'Business As Usual'!$A$1:$AE$19,I$10,FALSE),IF($E15="Bespoke",VLOOKUP($C15,$C$41:$AH$60,I$37,FALSE),0)))))))*(1-'High Level'!$F21))))))))</f>
        <v>0.21510615910370276</v>
      </c>
      <c r="J15" s="23">
        <f>(((((((IF($E15=2050,VLOOKUP($D15,'2050'!$A$1:$AE$19,J$10,FALSE),IF($E15=2045,VLOOKUP($D15,'2045'!$A$1:$AE$19,J$10,FALSE),IF($E15=2040,VLOOKUP($D15,'2040'!$A$1:$AE$19,J$10,FALSE),IF($E15=2035,VLOOKUP($D15,'2035'!$A$1:$AE$19,J$10,FALSE),IF($E15=2030,VLOOKUP($D15,'2030'!$A$1:$AE$19,J$10,FALSE),IF($E15="Business As Usual",VLOOKUP($D15,'Business As Usual'!$A$1:$AE$19,J$10,FALSE),IF($E15="Bespoke",VLOOKUP($C15,$C$41:$AH$60,J$37,FALSE),0)))))))*(1-'High Level'!$F21))))))))</f>
        <v>0.27448921163463252</v>
      </c>
      <c r="K15" s="23">
        <f>(((((((IF($E15=2050,VLOOKUP($D15,'2050'!$A$1:$AE$19,K$10,FALSE),IF($E15=2045,VLOOKUP($D15,'2045'!$A$1:$AE$19,K$10,FALSE),IF($E15=2040,VLOOKUP($D15,'2040'!$A$1:$AE$19,K$10,FALSE),IF($E15=2035,VLOOKUP($D15,'2035'!$A$1:$AE$19,K$10,FALSE),IF($E15=2030,VLOOKUP($D15,'2030'!$A$1:$AE$19,K$10,FALSE),IF($E15="Business As Usual",VLOOKUP($D15,'Business As Usual'!$A$1:$AE$19,K$10,FALSE),IF($E15="Bespoke",VLOOKUP($C15,$C$41:$AH$60,K$37,FALSE),0)))))))*(1-'High Level'!$F21))))))))</f>
        <v>0.33579309096420645</v>
      </c>
      <c r="L15" s="23">
        <f>(((((((IF($E15=2050,VLOOKUP($D15,'2050'!$A$1:$AE$19,L$10,FALSE),IF($E15=2045,VLOOKUP($D15,'2045'!$A$1:$AE$19,L$10,FALSE),IF($E15=2040,VLOOKUP($D15,'2040'!$A$1:$AE$19,L$10,FALSE),IF($E15=2035,VLOOKUP($D15,'2035'!$A$1:$AE$19,L$10,FALSE),IF($E15=2030,VLOOKUP($D15,'2030'!$A$1:$AE$19,L$10,FALSE),IF($E15="Business As Usual",VLOOKUP($D15,'Business As Usual'!$A$1:$AE$19,L$10,FALSE),IF($E15="Bespoke",VLOOKUP($C15,$C$41:$AH$60,L$37,FALSE),0)))))))*(1-'High Level'!$F21))))))))</f>
        <v>0.39963001789222991</v>
      </c>
      <c r="M15" s="23">
        <f>(((((((IF($E15=2050,VLOOKUP($D15,'2050'!$A$1:$AE$19,M$10,FALSE),IF($E15=2045,VLOOKUP($D15,'2045'!$A$1:$AE$19,M$10,FALSE),IF($E15=2040,VLOOKUP($D15,'2040'!$A$1:$AE$19,M$10,FALSE),IF($E15=2035,VLOOKUP($D15,'2035'!$A$1:$AE$19,M$10,FALSE),IF($E15=2030,VLOOKUP($D15,'2030'!$A$1:$AE$19,M$10,FALSE),IF($E15="Business As Usual",VLOOKUP($D15,'Business As Usual'!$A$1:$AE$19,M$10,FALSE),IF($E15="Bespoke",VLOOKUP($C15,$C$41:$AH$60,M$37,FALSE),0)))))))*(1-'High Level'!$F21))))))))</f>
        <v>0.47262074706224877</v>
      </c>
      <c r="N15" s="23">
        <f>(((((((IF($E15=2050,VLOOKUP($D15,'2050'!$A$1:$AE$19,N$10,FALSE),IF($E15=2045,VLOOKUP($D15,'2045'!$A$1:$AE$19,N$10,FALSE),IF($E15=2040,VLOOKUP($D15,'2040'!$A$1:$AE$19,N$10,FALSE),IF($E15=2035,VLOOKUP($D15,'2035'!$A$1:$AE$19,N$10,FALSE),IF($E15=2030,VLOOKUP($D15,'2030'!$A$1:$AE$19,N$10,FALSE),IF($E15="Business As Usual",VLOOKUP($D15,'Business As Usual'!$A$1:$AE$19,N$10,FALSE),IF($E15="Bespoke",VLOOKUP($C15,$C$41:$AH$60,N$37,FALSE),0)))))))*(1-'High Level'!$F21))))))))</f>
        <v>0.55417473398618267</v>
      </c>
      <c r="O15" s="23">
        <f>(((((((IF($E15=2050,VLOOKUP($D15,'2050'!$A$1:$AE$19,O$10,FALSE),IF($E15=2045,VLOOKUP($D15,'2045'!$A$1:$AE$19,O$10,FALSE),IF($E15=2040,VLOOKUP($D15,'2040'!$A$1:$AE$19,O$10,FALSE),IF($E15=2035,VLOOKUP($D15,'2035'!$A$1:$AE$19,O$10,FALSE),IF($E15=2030,VLOOKUP($D15,'2030'!$A$1:$AE$19,O$10,FALSE),IF($E15="Business As Usual",VLOOKUP($D15,'Business As Usual'!$A$1:$AE$19,O$10,FALSE),IF($E15="Bespoke",VLOOKUP($C15,$C$41:$AH$60,O$37,FALSE),0)))))))*(1-'High Level'!$F21))))))))</f>
        <v>0.62653276711741912</v>
      </c>
      <c r="P15" s="23">
        <f>(((((((IF($E15=2050,VLOOKUP($D15,'2050'!$A$1:$AE$19,P$10,FALSE),IF($E15=2045,VLOOKUP($D15,'2045'!$A$1:$AE$19,P$10,FALSE),IF($E15=2040,VLOOKUP($D15,'2040'!$A$1:$AE$19,P$10,FALSE),IF($E15=2035,VLOOKUP($D15,'2035'!$A$1:$AE$19,P$10,FALSE),IF($E15=2030,VLOOKUP($D15,'2030'!$A$1:$AE$19,P$10,FALSE),IF($E15="Business As Usual",VLOOKUP($D15,'Business As Usual'!$A$1:$AE$19,P$10,FALSE),IF($E15="Bespoke",VLOOKUP($C15,$C$41:$AH$60,P$37,FALSE),0)))))))*(1-'High Level'!$F21))))))))</f>
        <v>0.6977020510491404</v>
      </c>
      <c r="Q15" s="23">
        <f>(((((((IF($E15=2050,VLOOKUP($D15,'2050'!$A$1:$AE$19,Q$10,FALSE),IF($E15=2045,VLOOKUP($D15,'2045'!$A$1:$AE$19,Q$10,FALSE),IF($E15=2040,VLOOKUP($D15,'2040'!$A$1:$AE$19,Q$10,FALSE),IF($E15=2035,VLOOKUP($D15,'2035'!$A$1:$AE$19,Q$10,FALSE),IF($E15=2030,VLOOKUP($D15,'2030'!$A$1:$AE$19,Q$10,FALSE),IF($E15="Business As Usual",VLOOKUP($D15,'Business As Usual'!$A$1:$AE$19,Q$10,FALSE),IF($E15="Bespoke",VLOOKUP($C15,$C$41:$AH$60,Q$37,FALSE),0)))))))*(1-'High Level'!$F21))))))))</f>
        <v>0.76289055999423927</v>
      </c>
      <c r="R15" s="23">
        <f>(((((((IF($E15=2050,VLOOKUP($D15,'2050'!$A$1:$AE$19,R$10,FALSE),IF($E15=2045,VLOOKUP($D15,'2045'!$A$1:$AE$19,R$10,FALSE),IF($E15=2040,VLOOKUP($D15,'2040'!$A$1:$AE$19,R$10,FALSE),IF($E15=2035,VLOOKUP($D15,'2035'!$A$1:$AE$19,R$10,FALSE),IF($E15=2030,VLOOKUP($D15,'2030'!$A$1:$AE$19,R$10,FALSE),IF($E15="Business As Usual",VLOOKUP($D15,'Business As Usual'!$A$1:$AE$19,R$10,FALSE),IF($E15="Bespoke",VLOOKUP($C15,$C$41:$AH$60,R$37,FALSE),0)))))))*(1-'High Level'!$F21))))))))</f>
        <v>0.82588325754833591</v>
      </c>
      <c r="S15" s="23">
        <f>(((((((IF($E15=2050,VLOOKUP($D15,'2050'!$A$1:$AE$19,S$10,FALSE),IF($E15=2045,VLOOKUP($D15,'2045'!$A$1:$AE$19,S$10,FALSE),IF($E15=2040,VLOOKUP($D15,'2040'!$A$1:$AE$19,S$10,FALSE),IF($E15=2035,VLOOKUP($D15,'2035'!$A$1:$AE$19,S$10,FALSE),IF($E15=2030,VLOOKUP($D15,'2030'!$A$1:$AE$19,S$10,FALSE),IF($E15="Business As Usual",VLOOKUP($D15,'Business As Usual'!$A$1:$AE$19,S$10,FALSE),IF($E15="Bespoke",VLOOKUP($C15,$C$41:$AH$60,S$37,FALSE),0)))))))*(1-'High Level'!$F21))))))))</f>
        <v>0.88800321682933403</v>
      </c>
      <c r="T15" s="23">
        <f>(((((((IF($E15=2050,VLOOKUP($D15,'2050'!$A$1:$AE$19,T$10,FALSE),IF($E15=2045,VLOOKUP($D15,'2045'!$A$1:$AE$19,T$10,FALSE),IF($E15=2040,VLOOKUP($D15,'2040'!$A$1:$AE$19,T$10,FALSE),IF($E15=2035,VLOOKUP($D15,'2035'!$A$1:$AE$19,T$10,FALSE),IF($E15=2030,VLOOKUP($D15,'2030'!$A$1:$AE$19,T$10,FALSE),IF($E15="Business As Usual",VLOOKUP($D15,'Business As Usual'!$A$1:$AE$19,T$10,FALSE),IF($E15="Bespoke",VLOOKUP($C15,$C$41:$AH$60,T$37,FALSE),0)))))))*(1-'High Level'!$F21))))))))</f>
        <v>0.94300890550437599</v>
      </c>
      <c r="U15" s="23">
        <f>(((((((IF($E15=2050,VLOOKUP($D15,'2050'!$A$1:$AE$19,U$10,FALSE),IF($E15=2045,VLOOKUP($D15,'2045'!$A$1:$AE$19,U$10,FALSE),IF($E15=2040,VLOOKUP($D15,'2040'!$A$1:$AE$19,U$10,FALSE),IF($E15=2035,VLOOKUP($D15,'2035'!$A$1:$AE$19,U$10,FALSE),IF($E15=2030,VLOOKUP($D15,'2030'!$A$1:$AE$19,U$10,FALSE),IF($E15="Business As Usual",VLOOKUP($D15,'Business As Usual'!$A$1:$AE$19,U$10,FALSE),IF($E15="Bespoke",VLOOKUP($C15,$C$41:$AH$60,U$37,FALSE),0)))))))*(1-'High Level'!$F21))))))))</f>
        <v>0.99215694269163979</v>
      </c>
      <c r="V15" s="23">
        <f>(((((((IF($E15=2050,VLOOKUP($D15,'2050'!$A$1:$AE$19,V$10,FALSE),IF($E15=2045,VLOOKUP($D15,'2045'!$A$1:$AE$19,V$10,FALSE),IF($E15=2040,VLOOKUP($D15,'2040'!$A$1:$AE$19,V$10,FALSE),IF($E15=2035,VLOOKUP($D15,'2035'!$A$1:$AE$19,V$10,FALSE),IF($E15=2030,VLOOKUP($D15,'2030'!$A$1:$AE$19,V$10,FALSE),IF($E15="Business As Usual",VLOOKUP($D15,'Business As Usual'!$A$1:$AE$19,V$10,FALSE),IF($E15="Bespoke",VLOOKUP($C15,$C$41:$AH$60,V$37,FALSE),0)))))))*(1-'High Level'!$F21))))))))</f>
        <v>0.99215694269163979</v>
      </c>
      <c r="W15" s="23">
        <f>(((((((IF($E15=2050,VLOOKUP($D15,'2050'!$A$1:$AE$19,W$10,FALSE),IF($E15=2045,VLOOKUP($D15,'2045'!$A$1:$AE$19,W$10,FALSE),IF($E15=2040,VLOOKUP($D15,'2040'!$A$1:$AE$19,W$10,FALSE),IF($E15=2035,VLOOKUP($D15,'2035'!$A$1:$AE$19,W$10,FALSE),IF($E15=2030,VLOOKUP($D15,'2030'!$A$1:$AE$19,W$10,FALSE),IF($E15="Business As Usual",VLOOKUP($D15,'Business As Usual'!$A$1:$AE$19,W$10,FALSE),IF($E15="Bespoke",VLOOKUP($C15,$C$41:$AH$60,W$37,FALSE),0)))))))*(1-'High Level'!$F21))))))))</f>
        <v>0.99215694269163979</v>
      </c>
      <c r="X15" s="23">
        <f>(((((((IF($E15=2050,VLOOKUP($D15,'2050'!$A$1:$AE$19,X$10,FALSE),IF($E15=2045,VLOOKUP($D15,'2045'!$A$1:$AE$19,X$10,FALSE),IF($E15=2040,VLOOKUP($D15,'2040'!$A$1:$AE$19,X$10,FALSE),IF($E15=2035,VLOOKUP($D15,'2035'!$A$1:$AE$19,X$10,FALSE),IF($E15=2030,VLOOKUP($D15,'2030'!$A$1:$AE$19,X$10,FALSE),IF($E15="Business As Usual",VLOOKUP($D15,'Business As Usual'!$A$1:$AE$19,X$10,FALSE),IF($E15="Bespoke",VLOOKUP($C15,$C$41:$AH$60,X$37,FALSE),0)))))))*(1-'High Level'!$F21))))))))</f>
        <v>0.99215694269163979</v>
      </c>
      <c r="Y15" s="23">
        <f>(((((((IF($E15=2050,VLOOKUP($D15,'2050'!$A$1:$AE$19,Y$10,FALSE),IF($E15=2045,VLOOKUP($D15,'2045'!$A$1:$AE$19,Y$10,FALSE),IF($E15=2040,VLOOKUP($D15,'2040'!$A$1:$AE$19,Y$10,FALSE),IF($E15=2035,VLOOKUP($D15,'2035'!$A$1:$AE$19,Y$10,FALSE),IF($E15=2030,VLOOKUP($D15,'2030'!$A$1:$AE$19,Y$10,FALSE),IF($E15="Business As Usual",VLOOKUP($D15,'Business As Usual'!$A$1:$AE$19,Y$10,FALSE),IF($E15="Bespoke",VLOOKUP($C15,$C$41:$AH$60,Y$37,FALSE),0)))))))*(1-'High Level'!$F21))))))))</f>
        <v>0.99215694269163979</v>
      </c>
      <c r="Z15" s="23">
        <f>(((((((IF($E15=2050,VLOOKUP($D15,'2050'!$A$1:$AE$19,Z$10,FALSE),IF($E15=2045,VLOOKUP($D15,'2045'!$A$1:$AE$19,Z$10,FALSE),IF($E15=2040,VLOOKUP($D15,'2040'!$A$1:$AE$19,Z$10,FALSE),IF($E15=2035,VLOOKUP($D15,'2035'!$A$1:$AE$19,Z$10,FALSE),IF($E15=2030,VLOOKUP($D15,'2030'!$A$1:$AE$19,Z$10,FALSE),IF($E15="Business As Usual",VLOOKUP($D15,'Business As Usual'!$A$1:$AE$19,Z$10,FALSE),IF($E15="Bespoke",VLOOKUP($C15,$C$41:$AH$60,Z$37,FALSE),0)))))))*(1-'High Level'!$F21))))))))</f>
        <v>0.99215694269163979</v>
      </c>
      <c r="AA15" s="23">
        <f>(((((((IF($E15=2050,VLOOKUP($D15,'2050'!$A$1:$AE$19,AA$10,FALSE),IF($E15=2045,VLOOKUP($D15,'2045'!$A$1:$AE$19,AA$10,FALSE),IF($E15=2040,VLOOKUP($D15,'2040'!$A$1:$AE$19,AA$10,FALSE),IF($E15=2035,VLOOKUP($D15,'2035'!$A$1:$AE$19,AA$10,FALSE),IF($E15=2030,VLOOKUP($D15,'2030'!$A$1:$AE$19,AA$10,FALSE),IF($E15="Business As Usual",VLOOKUP($D15,'Business As Usual'!$A$1:$AE$19,AA$10,FALSE),IF($E15="Bespoke",VLOOKUP($C15,$C$41:$AH$60,AA$37,FALSE),0)))))))*(1-'High Level'!$F21))))))))</f>
        <v>0.99215694269163979</v>
      </c>
      <c r="AB15" s="23">
        <f>(((((((IF($E15=2050,VLOOKUP($D15,'2050'!$A$1:$AE$19,AB$10,FALSE),IF($E15=2045,VLOOKUP($D15,'2045'!$A$1:$AE$19,AB$10,FALSE),IF($E15=2040,VLOOKUP($D15,'2040'!$A$1:$AE$19,AB$10,FALSE),IF($E15=2035,VLOOKUP($D15,'2035'!$A$1:$AE$19,AB$10,FALSE),IF($E15=2030,VLOOKUP($D15,'2030'!$A$1:$AE$19,AB$10,FALSE),IF($E15="Business As Usual",VLOOKUP($D15,'Business As Usual'!$A$1:$AE$19,AB$10,FALSE),IF($E15="Bespoke",VLOOKUP($C15,$C$41:$AH$60,AB$37,FALSE),0)))))))*(1-'High Level'!$F21))))))))</f>
        <v>0.99215694269163979</v>
      </c>
      <c r="AC15" s="23">
        <f>(((((((IF($E15=2050,VLOOKUP($D15,'2050'!$A$1:$AE$19,AC$10,FALSE),IF($E15=2045,VLOOKUP($D15,'2045'!$A$1:$AE$19,AC$10,FALSE),IF($E15=2040,VLOOKUP($D15,'2040'!$A$1:$AE$19,AC$10,FALSE),IF($E15=2035,VLOOKUP($D15,'2035'!$A$1:$AE$19,AC$10,FALSE),IF($E15=2030,VLOOKUP($D15,'2030'!$A$1:$AE$19,AC$10,FALSE),IF($E15="Business As Usual",VLOOKUP($D15,'Business As Usual'!$A$1:$AE$19,AC$10,FALSE),IF($E15="Bespoke",VLOOKUP($C15,$C$41:$AH$60,AC$37,FALSE),0)))))))*(1-'High Level'!$F21))))))))</f>
        <v>0.99215694269163979</v>
      </c>
      <c r="AD15" s="23">
        <f>(((((((IF($E15=2050,VLOOKUP($D15,'2050'!$A$1:$AE$19,AD$10,FALSE),IF($E15=2045,VLOOKUP($D15,'2045'!$A$1:$AE$19,AD$10,FALSE),IF($E15=2040,VLOOKUP($D15,'2040'!$A$1:$AE$19,AD$10,FALSE),IF($E15=2035,VLOOKUP($D15,'2035'!$A$1:$AE$19,AD$10,FALSE),IF($E15=2030,VLOOKUP($D15,'2030'!$A$1:$AE$19,AD$10,FALSE),IF($E15="Business As Usual",VLOOKUP($D15,'Business As Usual'!$A$1:$AE$19,AD$10,FALSE),IF($E15="Bespoke",VLOOKUP($C15,$C$41:$AH$60,AD$37,FALSE),0)))))))*(1-'High Level'!$F21))))))))</f>
        <v>0.99215694269163979</v>
      </c>
      <c r="AE15" s="23">
        <f>(((((((IF($E15=2050,VLOOKUP($D15,'2050'!$A$1:$AE$19,AE$10,FALSE),IF($E15=2045,VLOOKUP($D15,'2045'!$A$1:$AE$19,AE$10,FALSE),IF($E15=2040,VLOOKUP($D15,'2040'!$A$1:$AE$19,AE$10,FALSE),IF($E15=2035,VLOOKUP($D15,'2035'!$A$1:$AE$19,AE$10,FALSE),IF($E15=2030,VLOOKUP($D15,'2030'!$A$1:$AE$19,AE$10,FALSE),IF($E15="Business As Usual",VLOOKUP($D15,'Business As Usual'!$A$1:$AE$19,AE$10,FALSE),IF($E15="Bespoke",VLOOKUP($C15,$C$41:$AH$60,AE$37,FALSE),0)))))))*(1-'High Level'!$F21))))))))</f>
        <v>0.99215694269163979</v>
      </c>
      <c r="AF15" s="23">
        <f>(((((((IF($E15=2050,VLOOKUP($D15,'2050'!$A$1:$AE$19,AF$10,FALSE),IF($E15=2045,VLOOKUP($D15,'2045'!$A$1:$AE$19,AF$10,FALSE),IF($E15=2040,VLOOKUP($D15,'2040'!$A$1:$AE$19,AF$10,FALSE),IF($E15=2035,VLOOKUP($D15,'2035'!$A$1:$AE$19,AF$10,FALSE),IF($E15=2030,VLOOKUP($D15,'2030'!$A$1:$AE$19,AF$10,FALSE),IF($E15="Business As Usual",VLOOKUP($D15,'Business As Usual'!$A$1:$AE$19,AF$10,FALSE),IF($E15="Bespoke",VLOOKUP($C15,$C$41:$AH$60,AF$37,FALSE),0)))))))*(1-'High Level'!$F21))))))))</f>
        <v>0.99215694269163979</v>
      </c>
      <c r="AG15" s="23">
        <f>(((((((IF($E15=2050,VLOOKUP($D15,'2050'!$A$1:$AE$19,AG$10,FALSE),IF($E15=2045,VLOOKUP($D15,'2045'!$A$1:$AE$19,AG$10,FALSE),IF($E15=2040,VLOOKUP($D15,'2040'!$A$1:$AE$19,AG$10,FALSE),IF($E15=2035,VLOOKUP($D15,'2035'!$A$1:$AE$19,AG$10,FALSE),IF($E15=2030,VLOOKUP($D15,'2030'!$A$1:$AE$19,AG$10,FALSE),IF($E15="Business As Usual",VLOOKUP($D15,'Business As Usual'!$A$1:$AE$19,AG$10,FALSE),IF($E15="Bespoke",VLOOKUP($C15,$C$41:$AH$60,AG$37,FALSE),0)))))))*(1-'High Level'!$F21))))))))</f>
        <v>0.99215694269163979</v>
      </c>
      <c r="AH15" s="23">
        <f>(((((((IF($E15=2050,VLOOKUP($D15,'2050'!$A$1:$AE$19,AH$10,FALSE),IF($E15=2045,VLOOKUP($D15,'2045'!$A$1:$AE$19,AH$10,FALSE),IF($E15=2040,VLOOKUP($D15,'2040'!$A$1:$AE$19,AH$10,FALSE),IF($E15=2035,VLOOKUP($D15,'2035'!$A$1:$AE$19,AH$10,FALSE),IF($E15=2030,VLOOKUP($D15,'2030'!$A$1:$AE$19,AH$10,FALSE),IF($E15="Business As Usual",VLOOKUP($D15,'Business As Usual'!$A$1:$AE$19,AH$10,FALSE),IF($E15="Bespoke",VLOOKUP($C15,$C$41:$AH$60,AH$37,FALSE),0)))))))*(1-'High Level'!$F21))))))))</f>
        <v>0.99215694269163979</v>
      </c>
    </row>
    <row r="16" spans="1:35" s="1" customFormat="1" x14ac:dyDescent="0.35">
      <c r="B16" s="18">
        <v>1</v>
      </c>
      <c r="C16" s="18" t="s">
        <v>13</v>
      </c>
      <c r="D16" s="18" t="s">
        <v>652</v>
      </c>
      <c r="E16" s="38">
        <v>2040</v>
      </c>
      <c r="F16" s="23">
        <f>(((((((IF($E16=2050,VLOOKUP($D16,'2050'!$A$1:$AE$19,F$10,FALSE),IF($E16=2045,VLOOKUP($D16,'2045'!$A$1:$AE$19,F$10,FALSE),IF($E16=2040,VLOOKUP($D16,'2040'!$A$1:$AE$19,F$10,FALSE),IF($E16=2035,VLOOKUP($D16,'2035'!$A$1:$AE$19,F$10,FALSE),IF($E16=2030,VLOOKUP($D16,'2030'!$A$1:$AE$19,F$10,FALSE),IF($E16="Business As Usual",VLOOKUP($D16,'Business As Usual'!$A$1:$AE$19,F$10,FALSE),IF($E16="Bespoke",VLOOKUP($C16,$C$41:$AH$60,F$37,FALSE),0)))))))*(1-'High Level'!$F22))))))))</f>
        <v>4.6913136288764631E-2</v>
      </c>
      <c r="G16" s="23">
        <f>(((((((IF($E16=2050,VLOOKUP($D16,'2050'!$A$1:$AE$19,G$10,FALSE),IF($E16=2045,VLOOKUP($D16,'2045'!$A$1:$AE$19,G$10,FALSE),IF($E16=2040,VLOOKUP($D16,'2040'!$A$1:$AE$19,G$10,FALSE),IF($E16=2035,VLOOKUP($D16,'2035'!$A$1:$AE$19,G$10,FALSE),IF($E16=2030,VLOOKUP($D16,'2030'!$A$1:$AE$19,G$10,FALSE),IF($E16="Business As Usual",VLOOKUP($D16,'Business As Usual'!$A$1:$AE$19,G$10,FALSE),IF($E16="Bespoke",VLOOKUP($C16,$C$41:$AH$60,G$37,FALSE),0)))))))*(1-'High Level'!$F22))))))))</f>
        <v>7.4259812998713551E-2</v>
      </c>
      <c r="H16" s="23">
        <f>(((((((IF($E16=2050,VLOOKUP($D16,'2050'!$A$1:$AE$19,H$10,FALSE),IF($E16=2045,VLOOKUP($D16,'2045'!$A$1:$AE$19,H$10,FALSE),IF($E16=2040,VLOOKUP($D16,'2040'!$A$1:$AE$19,H$10,FALSE),IF($E16=2035,VLOOKUP($D16,'2035'!$A$1:$AE$19,H$10,FALSE),IF($E16=2030,VLOOKUP($D16,'2030'!$A$1:$AE$19,H$10,FALSE),IF($E16="Business As Usual",VLOOKUP($D16,'Business As Usual'!$A$1:$AE$19,H$10,FALSE),IF($E16="Bespoke",VLOOKUP($C16,$C$41:$AH$60,H$37,FALSE),0)))))))*(1-'High Level'!$F22))))))))</f>
        <v>0.10267911394363685</v>
      </c>
      <c r="I16" s="23">
        <f>(((((((IF($E16=2050,VLOOKUP($D16,'2050'!$A$1:$AE$19,I$10,FALSE),IF($E16=2045,VLOOKUP($D16,'2045'!$A$1:$AE$19,I$10,FALSE),IF($E16=2040,VLOOKUP($D16,'2040'!$A$1:$AE$19,I$10,FALSE),IF($E16=2035,VLOOKUP($D16,'2035'!$A$1:$AE$19,I$10,FALSE),IF($E16=2030,VLOOKUP($D16,'2030'!$A$1:$AE$19,I$10,FALSE),IF($E16="Business As Usual",VLOOKUP($D16,'Business As Usual'!$A$1:$AE$19,I$10,FALSE),IF($E16="Bespoke",VLOOKUP($C16,$C$41:$AH$60,I$37,FALSE),0)))))))*(1-'High Level'!$F22))))))))</f>
        <v>0.13344857083837752</v>
      </c>
      <c r="J16" s="23">
        <f>(((((((IF($E16=2050,VLOOKUP($D16,'2050'!$A$1:$AE$19,J$10,FALSE),IF($E16=2045,VLOOKUP($D16,'2045'!$A$1:$AE$19,J$10,FALSE),IF($E16=2040,VLOOKUP($D16,'2040'!$A$1:$AE$19,J$10,FALSE),IF($E16=2035,VLOOKUP($D16,'2035'!$A$1:$AE$19,J$10,FALSE),IF($E16=2030,VLOOKUP($D16,'2030'!$A$1:$AE$19,J$10,FALSE),IF($E16="Business As Usual",VLOOKUP($D16,'Business As Usual'!$A$1:$AE$19,J$10,FALSE),IF($E16="Bespoke",VLOOKUP($C16,$C$41:$AH$60,J$37,FALSE),0)))))))*(1-'High Level'!$F22))))))))</f>
        <v>0.16567929907720022</v>
      </c>
      <c r="K16" s="23">
        <f>(((((((IF($E16=2050,VLOOKUP($D16,'2050'!$A$1:$AE$19,K$10,FALSE),IF($E16=2045,VLOOKUP($D16,'2045'!$A$1:$AE$19,K$10,FALSE),IF($E16=2040,VLOOKUP($D16,'2040'!$A$1:$AE$19,K$10,FALSE),IF($E16=2035,VLOOKUP($D16,'2035'!$A$1:$AE$19,K$10,FALSE),IF($E16=2030,VLOOKUP($D16,'2030'!$A$1:$AE$19,K$10,FALSE),IF($E16="Business As Usual",VLOOKUP($D16,'Business As Usual'!$A$1:$AE$19,K$10,FALSE),IF($E16="Bespoke",VLOOKUP($C16,$C$41:$AH$60,K$37,FALSE),0)))))))*(1-'High Level'!$F22))))))))</f>
        <v>0.19729039122990005</v>
      </c>
      <c r="L16" s="23">
        <f>(((((((IF($E16=2050,VLOOKUP($D16,'2050'!$A$1:$AE$19,L$10,FALSE),IF($E16=2045,VLOOKUP($D16,'2045'!$A$1:$AE$19,L$10,FALSE),IF($E16=2040,VLOOKUP($D16,'2040'!$A$1:$AE$19,L$10,FALSE),IF($E16=2035,VLOOKUP($D16,'2035'!$A$1:$AE$19,L$10,FALSE),IF($E16=2030,VLOOKUP($D16,'2030'!$A$1:$AE$19,L$10,FALSE),IF($E16="Business As Usual",VLOOKUP($D16,'Business As Usual'!$A$1:$AE$19,L$10,FALSE),IF($E16="Bespoke",VLOOKUP($C16,$C$41:$AH$60,L$37,FALSE),0)))))))*(1-'High Level'!$F22))))))))</f>
        <v>0.22863281027722351</v>
      </c>
      <c r="M16" s="23">
        <f>(((((((IF($E16=2050,VLOOKUP($D16,'2050'!$A$1:$AE$19,M$10,FALSE),IF($E16=2045,VLOOKUP($D16,'2045'!$A$1:$AE$19,M$10,FALSE),IF($E16=2040,VLOOKUP($D16,'2040'!$A$1:$AE$19,M$10,FALSE),IF($E16=2035,VLOOKUP($D16,'2035'!$A$1:$AE$19,M$10,FALSE),IF($E16=2030,VLOOKUP($D16,'2030'!$A$1:$AE$19,M$10,FALSE),IF($E16="Business As Usual",VLOOKUP($D16,'Business As Usual'!$A$1:$AE$19,M$10,FALSE),IF($E16="Bespoke",VLOOKUP($C16,$C$41:$AH$60,M$37,FALSE),0)))))))*(1-'High Level'!$F22))))))))</f>
        <v>0.26103331850335443</v>
      </c>
      <c r="N16" s="23">
        <f>(((((((IF($E16=2050,VLOOKUP($D16,'2050'!$A$1:$AE$19,N$10,FALSE),IF($E16=2045,VLOOKUP($D16,'2045'!$A$1:$AE$19,N$10,FALSE),IF($E16=2040,VLOOKUP($D16,'2040'!$A$1:$AE$19,N$10,FALSE),IF($E16=2035,VLOOKUP($D16,'2035'!$A$1:$AE$19,N$10,FALSE),IF($E16=2030,VLOOKUP($D16,'2030'!$A$1:$AE$19,N$10,FALSE),IF($E16="Business As Usual",VLOOKUP($D16,'Business As Usual'!$A$1:$AE$19,N$10,FALSE),IF($E16="Bespoke",VLOOKUP($C16,$C$41:$AH$60,N$37,FALSE),0)))))))*(1-'High Level'!$F22))))))))</f>
        <v>0.29458574266581194</v>
      </c>
      <c r="O16" s="23">
        <f>(((((((IF($E16=2050,VLOOKUP($D16,'2050'!$A$1:$AE$19,O$10,FALSE),IF($E16=2045,VLOOKUP($D16,'2045'!$A$1:$AE$19,O$10,FALSE),IF($E16=2040,VLOOKUP($D16,'2040'!$A$1:$AE$19,O$10,FALSE),IF($E16=2035,VLOOKUP($D16,'2035'!$A$1:$AE$19,O$10,FALSE),IF($E16=2030,VLOOKUP($D16,'2030'!$A$1:$AE$19,O$10,FALSE),IF($E16="Business As Usual",VLOOKUP($D16,'Business As Usual'!$A$1:$AE$19,O$10,FALSE),IF($E16="Bespoke",VLOOKUP($C16,$C$41:$AH$60,O$37,FALSE),0)))))))*(1-'High Level'!$F22))))))))</f>
        <v>0.30708656958301794</v>
      </c>
      <c r="P16" s="23">
        <f>(((((((IF($E16=2050,VLOOKUP($D16,'2050'!$A$1:$AE$19,P$10,FALSE),IF($E16=2045,VLOOKUP($D16,'2045'!$A$1:$AE$19,P$10,FALSE),IF($E16=2040,VLOOKUP($D16,'2040'!$A$1:$AE$19,P$10,FALSE),IF($E16=2035,VLOOKUP($D16,'2035'!$A$1:$AE$19,P$10,FALSE),IF($E16=2030,VLOOKUP($D16,'2030'!$A$1:$AE$19,P$10,FALSE),IF($E16="Business As Usual",VLOOKUP($D16,'Business As Usual'!$A$1:$AE$19,P$10,FALSE),IF($E16="Bespoke",VLOOKUP($C16,$C$41:$AH$60,P$37,FALSE),0)))))))*(1-'High Level'!$F22))))))))</f>
        <v>0.3183029619620471</v>
      </c>
      <c r="Q16" s="23">
        <f>(((((((IF($E16=2050,VLOOKUP($D16,'2050'!$A$1:$AE$19,Q$10,FALSE),IF($E16=2045,VLOOKUP($D16,'2045'!$A$1:$AE$19,Q$10,FALSE),IF($E16=2040,VLOOKUP($D16,'2040'!$A$1:$AE$19,Q$10,FALSE),IF($E16=2035,VLOOKUP($D16,'2035'!$A$1:$AE$19,Q$10,FALSE),IF($E16=2030,VLOOKUP($D16,'2030'!$A$1:$AE$19,Q$10,FALSE),IF($E16="Business As Usual",VLOOKUP($D16,'Business As Usual'!$A$1:$AE$19,Q$10,FALSE),IF($E16="Bespoke",VLOOKUP($C16,$C$41:$AH$60,Q$37,FALSE),0)))))))*(1-'High Level'!$F22))))))))</f>
        <v>0.32768040587935726</v>
      </c>
      <c r="R16" s="23">
        <f>(((((((IF($E16=2050,VLOOKUP($D16,'2050'!$A$1:$AE$19,R$10,FALSE),IF($E16=2045,VLOOKUP($D16,'2045'!$A$1:$AE$19,R$10,FALSE),IF($E16=2040,VLOOKUP($D16,'2040'!$A$1:$AE$19,R$10,FALSE),IF($E16=2035,VLOOKUP($D16,'2035'!$A$1:$AE$19,R$10,FALSE),IF($E16=2030,VLOOKUP($D16,'2030'!$A$1:$AE$19,R$10,FALSE),IF($E16="Business As Usual",VLOOKUP($D16,'Business As Usual'!$A$1:$AE$19,R$10,FALSE),IF($E16="Bespoke",VLOOKUP($C16,$C$41:$AH$60,R$37,FALSE),0)))))))*(1-'High Level'!$F22))))))))</f>
        <v>0.33896402551655597</v>
      </c>
      <c r="S16" s="23">
        <f>(((((((IF($E16=2050,VLOOKUP($D16,'2050'!$A$1:$AE$19,S$10,FALSE),IF($E16=2045,VLOOKUP($D16,'2045'!$A$1:$AE$19,S$10,FALSE),IF($E16=2040,VLOOKUP($D16,'2040'!$A$1:$AE$19,S$10,FALSE),IF($E16=2035,VLOOKUP($D16,'2035'!$A$1:$AE$19,S$10,FALSE),IF($E16=2030,VLOOKUP($D16,'2030'!$A$1:$AE$19,S$10,FALSE),IF($E16="Business As Usual",VLOOKUP($D16,'Business As Usual'!$A$1:$AE$19,S$10,FALSE),IF($E16="Bespoke",VLOOKUP($C16,$C$41:$AH$60,S$37,FALSE),0)))))))*(1-'High Level'!$F22))))))))</f>
        <v>0.34490193339632857</v>
      </c>
      <c r="T16" s="23">
        <f>(((((((IF($E16=2050,VLOOKUP($D16,'2050'!$A$1:$AE$19,T$10,FALSE),IF($E16=2045,VLOOKUP($D16,'2045'!$A$1:$AE$19,T$10,FALSE),IF($E16=2040,VLOOKUP($D16,'2040'!$A$1:$AE$19,T$10,FALSE),IF($E16=2035,VLOOKUP($D16,'2035'!$A$1:$AE$19,T$10,FALSE),IF($E16=2030,VLOOKUP($D16,'2030'!$A$1:$AE$19,T$10,FALSE),IF($E16="Business As Usual",VLOOKUP($D16,'Business As Usual'!$A$1:$AE$19,T$10,FALSE),IF($E16="Bespoke",VLOOKUP($C16,$C$41:$AH$60,T$37,FALSE),0)))))))*(1-'High Level'!$F22))))))))</f>
        <v>0.35080240238111304</v>
      </c>
      <c r="U16" s="23">
        <f>(((((((IF($E16=2050,VLOOKUP($D16,'2050'!$A$1:$AE$19,U$10,FALSE),IF($E16=2045,VLOOKUP($D16,'2045'!$A$1:$AE$19,U$10,FALSE),IF($E16=2040,VLOOKUP($D16,'2040'!$A$1:$AE$19,U$10,FALSE),IF($E16=2035,VLOOKUP($D16,'2035'!$A$1:$AE$19,U$10,FALSE),IF($E16=2030,VLOOKUP($D16,'2030'!$A$1:$AE$19,U$10,FALSE),IF($E16="Business As Usual",VLOOKUP($D16,'Business As Usual'!$A$1:$AE$19,U$10,FALSE),IF($E16="Bespoke",VLOOKUP($C16,$C$41:$AH$60,U$37,FALSE),0)))))))*(1-'High Level'!$F22))))))))</f>
        <v>0.35678863918480042</v>
      </c>
      <c r="V16" s="23">
        <f>(((((((IF($E16=2050,VLOOKUP($D16,'2050'!$A$1:$AE$19,V$10,FALSE),IF($E16=2045,VLOOKUP($D16,'2045'!$A$1:$AE$19,V$10,FALSE),IF($E16=2040,VLOOKUP($D16,'2040'!$A$1:$AE$19,V$10,FALSE),IF($E16=2035,VLOOKUP($D16,'2035'!$A$1:$AE$19,V$10,FALSE),IF($E16=2030,VLOOKUP($D16,'2030'!$A$1:$AE$19,V$10,FALSE),IF($E16="Business As Usual",VLOOKUP($D16,'Business As Usual'!$A$1:$AE$19,V$10,FALSE),IF($E16="Bespoke",VLOOKUP($C16,$C$41:$AH$60,V$37,FALSE),0)))))))*(1-'High Level'!$F22))))))))</f>
        <v>0.35704122320408149</v>
      </c>
      <c r="W16" s="23">
        <f>(((((((IF($E16=2050,VLOOKUP($D16,'2050'!$A$1:$AE$19,W$10,FALSE),IF($E16=2045,VLOOKUP($D16,'2045'!$A$1:$AE$19,W$10,FALSE),IF($E16=2040,VLOOKUP($D16,'2040'!$A$1:$AE$19,W$10,FALSE),IF($E16=2035,VLOOKUP($D16,'2035'!$A$1:$AE$19,W$10,FALSE),IF($E16=2030,VLOOKUP($D16,'2030'!$A$1:$AE$19,W$10,FALSE),IF($E16="Business As Usual",VLOOKUP($D16,'Business As Usual'!$A$1:$AE$19,W$10,FALSE),IF($E16="Bespoke",VLOOKUP($C16,$C$41:$AH$60,W$37,FALSE),0)))))))*(1-'High Level'!$F22))))))))</f>
        <v>0.35704122320408149</v>
      </c>
      <c r="X16" s="23">
        <f>(((((((IF($E16=2050,VLOOKUP($D16,'2050'!$A$1:$AE$19,X$10,FALSE),IF($E16=2045,VLOOKUP($D16,'2045'!$A$1:$AE$19,X$10,FALSE),IF($E16=2040,VLOOKUP($D16,'2040'!$A$1:$AE$19,X$10,FALSE),IF($E16=2035,VLOOKUP($D16,'2035'!$A$1:$AE$19,X$10,FALSE),IF($E16=2030,VLOOKUP($D16,'2030'!$A$1:$AE$19,X$10,FALSE),IF($E16="Business As Usual",VLOOKUP($D16,'Business As Usual'!$A$1:$AE$19,X$10,FALSE),IF($E16="Bespoke",VLOOKUP($C16,$C$41:$AH$60,X$37,FALSE),0)))))))*(1-'High Level'!$F22))))))))</f>
        <v>0.35704122320408149</v>
      </c>
      <c r="Y16" s="23">
        <f>(((((((IF($E16=2050,VLOOKUP($D16,'2050'!$A$1:$AE$19,Y$10,FALSE),IF($E16=2045,VLOOKUP($D16,'2045'!$A$1:$AE$19,Y$10,FALSE),IF($E16=2040,VLOOKUP($D16,'2040'!$A$1:$AE$19,Y$10,FALSE),IF($E16=2035,VLOOKUP($D16,'2035'!$A$1:$AE$19,Y$10,FALSE),IF($E16=2030,VLOOKUP($D16,'2030'!$A$1:$AE$19,Y$10,FALSE),IF($E16="Business As Usual",VLOOKUP($D16,'Business As Usual'!$A$1:$AE$19,Y$10,FALSE),IF($E16="Bespoke",VLOOKUP($C16,$C$41:$AH$60,Y$37,FALSE),0)))))))*(1-'High Level'!$F22))))))))</f>
        <v>0.35704122320408149</v>
      </c>
      <c r="Z16" s="23">
        <f>(((((((IF($E16=2050,VLOOKUP($D16,'2050'!$A$1:$AE$19,Z$10,FALSE),IF($E16=2045,VLOOKUP($D16,'2045'!$A$1:$AE$19,Z$10,FALSE),IF($E16=2040,VLOOKUP($D16,'2040'!$A$1:$AE$19,Z$10,FALSE),IF($E16=2035,VLOOKUP($D16,'2035'!$A$1:$AE$19,Z$10,FALSE),IF($E16=2030,VLOOKUP($D16,'2030'!$A$1:$AE$19,Z$10,FALSE),IF($E16="Business As Usual",VLOOKUP($D16,'Business As Usual'!$A$1:$AE$19,Z$10,FALSE),IF($E16="Bespoke",VLOOKUP($C16,$C$41:$AH$60,Z$37,FALSE),0)))))))*(1-'High Level'!$F22))))))))</f>
        <v>0.35704122320408149</v>
      </c>
      <c r="AA16" s="23">
        <f>(((((((IF($E16=2050,VLOOKUP($D16,'2050'!$A$1:$AE$19,AA$10,FALSE),IF($E16=2045,VLOOKUP($D16,'2045'!$A$1:$AE$19,AA$10,FALSE),IF($E16=2040,VLOOKUP($D16,'2040'!$A$1:$AE$19,AA$10,FALSE),IF($E16=2035,VLOOKUP($D16,'2035'!$A$1:$AE$19,AA$10,FALSE),IF($E16=2030,VLOOKUP($D16,'2030'!$A$1:$AE$19,AA$10,FALSE),IF($E16="Business As Usual",VLOOKUP($D16,'Business As Usual'!$A$1:$AE$19,AA$10,FALSE),IF($E16="Bespoke",VLOOKUP($C16,$C$41:$AH$60,AA$37,FALSE),0)))))))*(1-'High Level'!$F22))))))))</f>
        <v>0.35704122320408149</v>
      </c>
      <c r="AB16" s="23">
        <f>(((((((IF($E16=2050,VLOOKUP($D16,'2050'!$A$1:$AE$19,AB$10,FALSE),IF($E16=2045,VLOOKUP($D16,'2045'!$A$1:$AE$19,AB$10,FALSE),IF($E16=2040,VLOOKUP($D16,'2040'!$A$1:$AE$19,AB$10,FALSE),IF($E16=2035,VLOOKUP($D16,'2035'!$A$1:$AE$19,AB$10,FALSE),IF($E16=2030,VLOOKUP($D16,'2030'!$A$1:$AE$19,AB$10,FALSE),IF($E16="Business As Usual",VLOOKUP($D16,'Business As Usual'!$A$1:$AE$19,AB$10,FALSE),IF($E16="Bespoke",VLOOKUP($C16,$C$41:$AH$60,AB$37,FALSE),0)))))))*(1-'High Level'!$F22))))))))</f>
        <v>0.35704122320408149</v>
      </c>
      <c r="AC16" s="23">
        <f>(((((((IF($E16=2050,VLOOKUP($D16,'2050'!$A$1:$AE$19,AC$10,FALSE),IF($E16=2045,VLOOKUP($D16,'2045'!$A$1:$AE$19,AC$10,FALSE),IF($E16=2040,VLOOKUP($D16,'2040'!$A$1:$AE$19,AC$10,FALSE),IF($E16=2035,VLOOKUP($D16,'2035'!$A$1:$AE$19,AC$10,FALSE),IF($E16=2030,VLOOKUP($D16,'2030'!$A$1:$AE$19,AC$10,FALSE),IF($E16="Business As Usual",VLOOKUP($D16,'Business As Usual'!$A$1:$AE$19,AC$10,FALSE),IF($E16="Bespoke",VLOOKUP($C16,$C$41:$AH$60,AC$37,FALSE),0)))))))*(1-'High Level'!$F22))))))))</f>
        <v>0.35704122320408149</v>
      </c>
      <c r="AD16" s="23">
        <f>(((((((IF($E16=2050,VLOOKUP($D16,'2050'!$A$1:$AE$19,AD$10,FALSE),IF($E16=2045,VLOOKUP($D16,'2045'!$A$1:$AE$19,AD$10,FALSE),IF($E16=2040,VLOOKUP($D16,'2040'!$A$1:$AE$19,AD$10,FALSE),IF($E16=2035,VLOOKUP($D16,'2035'!$A$1:$AE$19,AD$10,FALSE),IF($E16=2030,VLOOKUP($D16,'2030'!$A$1:$AE$19,AD$10,FALSE),IF($E16="Business As Usual",VLOOKUP($D16,'Business As Usual'!$A$1:$AE$19,AD$10,FALSE),IF($E16="Bespoke",VLOOKUP($C16,$C$41:$AH$60,AD$37,FALSE),0)))))))*(1-'High Level'!$F22))))))))</f>
        <v>0.35704122320408149</v>
      </c>
      <c r="AE16" s="23">
        <f>(((((((IF($E16=2050,VLOOKUP($D16,'2050'!$A$1:$AE$19,AE$10,FALSE),IF($E16=2045,VLOOKUP($D16,'2045'!$A$1:$AE$19,AE$10,FALSE),IF($E16=2040,VLOOKUP($D16,'2040'!$A$1:$AE$19,AE$10,FALSE),IF($E16=2035,VLOOKUP($D16,'2035'!$A$1:$AE$19,AE$10,FALSE),IF($E16=2030,VLOOKUP($D16,'2030'!$A$1:$AE$19,AE$10,FALSE),IF($E16="Business As Usual",VLOOKUP($D16,'Business As Usual'!$A$1:$AE$19,AE$10,FALSE),IF($E16="Bespoke",VLOOKUP($C16,$C$41:$AH$60,AE$37,FALSE),0)))))))*(1-'High Level'!$F22))))))))</f>
        <v>0.35704122320408149</v>
      </c>
      <c r="AF16" s="23">
        <f>(((((((IF($E16=2050,VLOOKUP($D16,'2050'!$A$1:$AE$19,AF$10,FALSE),IF($E16=2045,VLOOKUP($D16,'2045'!$A$1:$AE$19,AF$10,FALSE),IF($E16=2040,VLOOKUP($D16,'2040'!$A$1:$AE$19,AF$10,FALSE),IF($E16=2035,VLOOKUP($D16,'2035'!$A$1:$AE$19,AF$10,FALSE),IF($E16=2030,VLOOKUP($D16,'2030'!$A$1:$AE$19,AF$10,FALSE),IF($E16="Business As Usual",VLOOKUP($D16,'Business As Usual'!$A$1:$AE$19,AF$10,FALSE),IF($E16="Bespoke",VLOOKUP($C16,$C$41:$AH$60,AF$37,FALSE),0)))))))*(1-'High Level'!$F22))))))))</f>
        <v>0.35704122320408149</v>
      </c>
      <c r="AG16" s="23">
        <f>(((((((IF($E16=2050,VLOOKUP($D16,'2050'!$A$1:$AE$19,AG$10,FALSE),IF($E16=2045,VLOOKUP($D16,'2045'!$A$1:$AE$19,AG$10,FALSE),IF($E16=2040,VLOOKUP($D16,'2040'!$A$1:$AE$19,AG$10,FALSE),IF($E16=2035,VLOOKUP($D16,'2035'!$A$1:$AE$19,AG$10,FALSE),IF($E16=2030,VLOOKUP($D16,'2030'!$A$1:$AE$19,AG$10,FALSE),IF($E16="Business As Usual",VLOOKUP($D16,'Business As Usual'!$A$1:$AE$19,AG$10,FALSE),IF($E16="Bespoke",VLOOKUP($C16,$C$41:$AH$60,AG$37,FALSE),0)))))))*(1-'High Level'!$F22))))))))</f>
        <v>0.35704122320408149</v>
      </c>
      <c r="AH16" s="23">
        <f>(((((((IF($E16=2050,VLOOKUP($D16,'2050'!$A$1:$AE$19,AH$10,FALSE),IF($E16=2045,VLOOKUP($D16,'2045'!$A$1:$AE$19,AH$10,FALSE),IF($E16=2040,VLOOKUP($D16,'2040'!$A$1:$AE$19,AH$10,FALSE),IF($E16=2035,VLOOKUP($D16,'2035'!$A$1:$AE$19,AH$10,FALSE),IF($E16=2030,VLOOKUP($D16,'2030'!$A$1:$AE$19,AH$10,FALSE),IF($E16="Business As Usual",VLOOKUP($D16,'Business As Usual'!$A$1:$AE$19,AH$10,FALSE),IF($E16="Bespoke",VLOOKUP($C16,$C$41:$AH$60,AH$37,FALSE),0)))))))*(1-'High Level'!$F22))))))))</f>
        <v>0.35704122320408149</v>
      </c>
    </row>
    <row r="17" spans="2:34" s="1" customFormat="1" x14ac:dyDescent="0.35">
      <c r="B17" s="18">
        <v>2</v>
      </c>
      <c r="C17" s="18" t="s">
        <v>14</v>
      </c>
      <c r="D17" s="18" t="s">
        <v>644</v>
      </c>
      <c r="E17" s="38">
        <v>2040</v>
      </c>
      <c r="F17" s="23">
        <f>(((((((IF($E17=2050,VLOOKUP($D17,'2050'!$A$1:$AE$19,F$10,FALSE),IF($E17=2045,VLOOKUP($D17,'2045'!$A$1:$AE$19,F$10,FALSE),IF($E17=2040,VLOOKUP($D17,'2040'!$A$1:$AE$19,F$10,FALSE),IF($E17=2035,VLOOKUP($D17,'2035'!$A$1:$AE$19,F$10,FALSE),IF($E17=2030,VLOOKUP($D17,'2030'!$A$1:$AE$19,F$10,FALSE),IF($E17="Business As Usual",VLOOKUP($D17,'Business As Usual'!$A$1:$AE$19,F$10,FALSE),IF($E17="Bespoke",VLOOKUP($C17,$C$41:$AH$60,F$37,FALSE),0)))))))*(1-'High Level'!$F23))))))))</f>
        <v>6.9999999999999951E-2</v>
      </c>
      <c r="G17" s="23">
        <f>(((((((IF($E17=2050,VLOOKUP($D17,'2050'!$A$1:$AE$19,G$10,FALSE),IF($E17=2045,VLOOKUP($D17,'2045'!$A$1:$AE$19,G$10,FALSE),IF($E17=2040,VLOOKUP($D17,'2040'!$A$1:$AE$19,G$10,FALSE),IF($E17=2035,VLOOKUP($D17,'2035'!$A$1:$AE$19,G$10,FALSE),IF($E17=2030,VLOOKUP($D17,'2030'!$A$1:$AE$19,G$10,FALSE),IF($E17="Business As Usual",VLOOKUP($D17,'Business As Usual'!$A$1:$AE$19,G$10,FALSE),IF($E17="Bespoke",VLOOKUP($C17,$C$41:$AH$60,G$37,FALSE),0)))))))*(1-'High Level'!$F23))))))))</f>
        <v>0.13999999999999996</v>
      </c>
      <c r="H17" s="23">
        <f>(((((((IF($E17=2050,VLOOKUP($D17,'2050'!$A$1:$AE$19,H$10,FALSE),IF($E17=2045,VLOOKUP($D17,'2045'!$A$1:$AE$19,H$10,FALSE),IF($E17=2040,VLOOKUP($D17,'2040'!$A$1:$AE$19,H$10,FALSE),IF($E17=2035,VLOOKUP($D17,'2035'!$A$1:$AE$19,H$10,FALSE),IF($E17=2030,VLOOKUP($D17,'2030'!$A$1:$AE$19,H$10,FALSE),IF($E17="Business As Usual",VLOOKUP($D17,'Business As Usual'!$A$1:$AE$19,H$10,FALSE),IF($E17="Bespoke",VLOOKUP($C17,$C$41:$AH$60,H$37,FALSE),0)))))))*(1-'High Level'!$F23))))))))</f>
        <v>0.20999999999999996</v>
      </c>
      <c r="I17" s="23">
        <f>(((((((IF($E17=2050,VLOOKUP($D17,'2050'!$A$1:$AE$19,I$10,FALSE),IF($E17=2045,VLOOKUP($D17,'2045'!$A$1:$AE$19,I$10,FALSE),IF($E17=2040,VLOOKUP($D17,'2040'!$A$1:$AE$19,I$10,FALSE),IF($E17=2035,VLOOKUP($D17,'2035'!$A$1:$AE$19,I$10,FALSE),IF($E17=2030,VLOOKUP($D17,'2030'!$A$1:$AE$19,I$10,FALSE),IF($E17="Business As Usual",VLOOKUP($D17,'Business As Usual'!$A$1:$AE$19,I$10,FALSE),IF($E17="Bespoke",VLOOKUP($C17,$C$41:$AH$60,I$37,FALSE),0)))))))*(1-'High Level'!$F23))))))))</f>
        <v>0.27999999999999997</v>
      </c>
      <c r="J17" s="23">
        <f>(((((((IF($E17=2050,VLOOKUP($D17,'2050'!$A$1:$AE$19,J$10,FALSE),IF($E17=2045,VLOOKUP($D17,'2045'!$A$1:$AE$19,J$10,FALSE),IF($E17=2040,VLOOKUP($D17,'2040'!$A$1:$AE$19,J$10,FALSE),IF($E17=2035,VLOOKUP($D17,'2035'!$A$1:$AE$19,J$10,FALSE),IF($E17=2030,VLOOKUP($D17,'2030'!$A$1:$AE$19,J$10,FALSE),IF($E17="Business As Usual",VLOOKUP($D17,'Business As Usual'!$A$1:$AE$19,J$10,FALSE),IF($E17="Bespoke",VLOOKUP($C17,$C$41:$AH$60,J$37,FALSE),0)))))))*(1-'High Level'!$F23))))))))</f>
        <v>0.35</v>
      </c>
      <c r="K17" s="23">
        <f>(((((((IF($E17=2050,VLOOKUP($D17,'2050'!$A$1:$AE$19,K$10,FALSE),IF($E17=2045,VLOOKUP($D17,'2045'!$A$1:$AE$19,K$10,FALSE),IF($E17=2040,VLOOKUP($D17,'2040'!$A$1:$AE$19,K$10,FALSE),IF($E17=2035,VLOOKUP($D17,'2035'!$A$1:$AE$19,K$10,FALSE),IF($E17=2030,VLOOKUP($D17,'2030'!$A$1:$AE$19,K$10,FALSE),IF($E17="Business As Usual",VLOOKUP($D17,'Business As Usual'!$A$1:$AE$19,K$10,FALSE),IF($E17="Bespoke",VLOOKUP($C17,$C$41:$AH$60,K$37,FALSE),0)))))))*(1-'High Level'!$F23))))))))</f>
        <v>0.46294878783143373</v>
      </c>
      <c r="L17" s="23">
        <f>(((((((IF($E17=2050,VLOOKUP($D17,'2050'!$A$1:$AE$19,L$10,FALSE),IF($E17=2045,VLOOKUP($D17,'2045'!$A$1:$AE$19,L$10,FALSE),IF($E17=2040,VLOOKUP($D17,'2040'!$A$1:$AE$19,L$10,FALSE),IF($E17=2035,VLOOKUP($D17,'2035'!$A$1:$AE$19,L$10,FALSE),IF($E17=2030,VLOOKUP($D17,'2030'!$A$1:$AE$19,L$10,FALSE),IF($E17="Business As Usual",VLOOKUP($D17,'Business As Usual'!$A$1:$AE$19,L$10,FALSE),IF($E17="Bespoke",VLOOKUP($C17,$C$41:$AH$60,L$37,FALSE),0)))))))*(1-'High Level'!$F23))))))))</f>
        <v>0.52219040955991891</v>
      </c>
      <c r="M17" s="23">
        <f>(((((((IF($E17=2050,VLOOKUP($D17,'2050'!$A$1:$AE$19,M$10,FALSE),IF($E17=2045,VLOOKUP($D17,'2045'!$A$1:$AE$19,M$10,FALSE),IF($E17=2040,VLOOKUP($D17,'2040'!$A$1:$AE$19,M$10,FALSE),IF($E17=2035,VLOOKUP($D17,'2035'!$A$1:$AE$19,M$10,FALSE),IF($E17=2030,VLOOKUP($D17,'2030'!$A$1:$AE$19,M$10,FALSE),IF($E17="Business As Usual",VLOOKUP($D17,'Business As Usual'!$A$1:$AE$19,M$10,FALSE),IF($E17="Bespoke",VLOOKUP($C17,$C$41:$AH$60,M$37,FALSE),0)))))))*(1-'High Level'!$F23))))))))</f>
        <v>0.54944458986647993</v>
      </c>
      <c r="N17" s="23">
        <f>(((((((IF($E17=2050,VLOOKUP($D17,'2050'!$A$1:$AE$19,N$10,FALSE),IF($E17=2045,VLOOKUP($D17,'2045'!$A$1:$AE$19,N$10,FALSE),IF($E17=2040,VLOOKUP($D17,'2040'!$A$1:$AE$19,N$10,FALSE),IF($E17=2035,VLOOKUP($D17,'2035'!$A$1:$AE$19,N$10,FALSE),IF($E17=2030,VLOOKUP($D17,'2030'!$A$1:$AE$19,N$10,FALSE),IF($E17="Business As Usual",VLOOKUP($D17,'Business As Usual'!$A$1:$AE$19,N$10,FALSE),IF($E17="Bespoke",VLOOKUP($C17,$C$41:$AH$60,N$37,FALSE),0)))))))*(1-'High Level'!$F23))))))))</f>
        <v>0.62679056088082685</v>
      </c>
      <c r="O17" s="23">
        <f>(((((((IF($E17=2050,VLOOKUP($D17,'2050'!$A$1:$AE$19,O$10,FALSE),IF($E17=2045,VLOOKUP($D17,'2045'!$A$1:$AE$19,O$10,FALSE),IF($E17=2040,VLOOKUP($D17,'2040'!$A$1:$AE$19,O$10,FALSE),IF($E17=2035,VLOOKUP($D17,'2035'!$A$1:$AE$19,O$10,FALSE),IF($E17=2030,VLOOKUP($D17,'2030'!$A$1:$AE$19,O$10,FALSE),IF($E17="Business As Usual",VLOOKUP($D17,'Business As Usual'!$A$1:$AE$19,O$10,FALSE),IF($E17="Bespoke",VLOOKUP($C17,$C$41:$AH$60,O$37,FALSE),0)))))))*(1-'High Level'!$F23))))))))</f>
        <v>0.6827546116891382</v>
      </c>
      <c r="P17" s="23">
        <f>(((((((IF($E17=2050,VLOOKUP($D17,'2050'!$A$1:$AE$19,P$10,FALSE),IF($E17=2045,VLOOKUP($D17,'2045'!$A$1:$AE$19,P$10,FALSE),IF($E17=2040,VLOOKUP($D17,'2040'!$A$1:$AE$19,P$10,FALSE),IF($E17=2035,VLOOKUP($D17,'2035'!$A$1:$AE$19,P$10,FALSE),IF($E17=2030,VLOOKUP($D17,'2030'!$A$1:$AE$19,P$10,FALSE),IF($E17="Business As Usual",VLOOKUP($D17,'Business As Usual'!$A$1:$AE$19,P$10,FALSE),IF($E17="Bespoke",VLOOKUP($C17,$C$41:$AH$60,P$37,FALSE),0)))))))*(1-'High Level'!$F23))))))))</f>
        <v>0.75678854388835404</v>
      </c>
      <c r="Q17" s="23">
        <f>(((((((IF($E17=2050,VLOOKUP($D17,'2050'!$A$1:$AE$19,Q$10,FALSE),IF($E17=2045,VLOOKUP($D17,'2045'!$A$1:$AE$19,Q$10,FALSE),IF($E17=2040,VLOOKUP($D17,'2040'!$A$1:$AE$19,Q$10,FALSE),IF($E17=2035,VLOOKUP($D17,'2035'!$A$1:$AE$19,Q$10,FALSE),IF($E17=2030,VLOOKUP($D17,'2030'!$A$1:$AE$19,Q$10,FALSE),IF($E17="Business As Usual",VLOOKUP($D17,'Business As Usual'!$A$1:$AE$19,Q$10,FALSE),IF($E17="Bespoke",VLOOKUP($C17,$C$41:$AH$60,Q$37,FALSE),0)))))))*(1-'High Level'!$F23))))))))</f>
        <v>0.80171835629053134</v>
      </c>
      <c r="R17" s="23">
        <f>(((((((IF($E17=2050,VLOOKUP($D17,'2050'!$A$1:$AE$19,R$10,FALSE),IF($E17=2045,VLOOKUP($D17,'2045'!$A$1:$AE$19,R$10,FALSE),IF($E17=2040,VLOOKUP($D17,'2040'!$A$1:$AE$19,R$10,FALSE),IF($E17=2035,VLOOKUP($D17,'2035'!$A$1:$AE$19,R$10,FALSE),IF($E17=2030,VLOOKUP($D17,'2030'!$A$1:$AE$19,R$10,FALSE),IF($E17="Business As Usual",VLOOKUP($D17,'Business As Usual'!$A$1:$AE$19,R$10,FALSE),IF($E17="Bespoke",VLOOKUP($C17,$C$41:$AH$60,R$37,FALSE),0)))))))*(1-'High Level'!$F23))))))))</f>
        <v>0.83899413600795536</v>
      </c>
      <c r="S17" s="23">
        <f>(((((((IF($E17=2050,VLOOKUP($D17,'2050'!$A$1:$AE$19,S$10,FALSE),IF($E17=2045,VLOOKUP($D17,'2045'!$A$1:$AE$19,S$10,FALSE),IF($E17=2040,VLOOKUP($D17,'2040'!$A$1:$AE$19,S$10,FALSE),IF($E17=2035,VLOOKUP($D17,'2035'!$A$1:$AE$19,S$10,FALSE),IF($E17=2030,VLOOKUP($D17,'2030'!$A$1:$AE$19,S$10,FALSE),IF($E17="Business As Usual",VLOOKUP($D17,'Business As Usual'!$A$1:$AE$19,S$10,FALSE),IF($E17="Bespoke",VLOOKUP($C17,$C$41:$AH$60,S$37,FALSE),0)))))))*(1-'High Level'!$F23))))))))</f>
        <v>0.87526177176570041</v>
      </c>
      <c r="T17" s="23">
        <f>(((((((IF($E17=2050,VLOOKUP($D17,'2050'!$A$1:$AE$19,T$10,FALSE),IF($E17=2045,VLOOKUP($D17,'2045'!$A$1:$AE$19,T$10,FALSE),IF($E17=2040,VLOOKUP($D17,'2040'!$A$1:$AE$19,T$10,FALSE),IF($E17=2035,VLOOKUP($D17,'2035'!$A$1:$AE$19,T$10,FALSE),IF($E17=2030,VLOOKUP($D17,'2030'!$A$1:$AE$19,T$10,FALSE),IF($E17="Business As Usual",VLOOKUP($D17,'Business As Usual'!$A$1:$AE$19,T$10,FALSE),IF($E17="Bespoke",VLOOKUP($C17,$C$41:$AH$60,T$37,FALSE),0)))))))*(1-'High Level'!$F23))))))))</f>
        <v>0.87903985069245316</v>
      </c>
      <c r="U17" s="23">
        <f>(((((((IF($E17=2050,VLOOKUP($D17,'2050'!$A$1:$AE$19,U$10,FALSE),IF($E17=2045,VLOOKUP($D17,'2045'!$A$1:$AE$19,U$10,FALSE),IF($E17=2040,VLOOKUP($D17,'2040'!$A$1:$AE$19,U$10,FALSE),IF($E17=2035,VLOOKUP($D17,'2035'!$A$1:$AE$19,U$10,FALSE),IF($E17=2030,VLOOKUP($D17,'2030'!$A$1:$AE$19,U$10,FALSE),IF($E17="Business As Usual",VLOOKUP($D17,'Business As Usual'!$A$1:$AE$19,U$10,FALSE),IF($E17="Bespoke",VLOOKUP($C17,$C$41:$AH$60,U$37,FALSE),0)))))))*(1-'High Level'!$F23))))))))</f>
        <v>0.88603728605918086</v>
      </c>
      <c r="V17" s="23">
        <f>(((((((IF($E17=2050,VLOOKUP($D17,'2050'!$A$1:$AE$19,V$10,FALSE),IF($E17=2045,VLOOKUP($D17,'2045'!$A$1:$AE$19,V$10,FALSE),IF($E17=2040,VLOOKUP($D17,'2040'!$A$1:$AE$19,V$10,FALSE),IF($E17=2035,VLOOKUP($D17,'2035'!$A$1:$AE$19,V$10,FALSE),IF($E17=2030,VLOOKUP($D17,'2030'!$A$1:$AE$19,V$10,FALSE),IF($E17="Business As Usual",VLOOKUP($D17,'Business As Usual'!$A$1:$AE$19,V$10,FALSE),IF($E17="Bespoke",VLOOKUP($C17,$C$41:$AH$60,V$37,FALSE),0)))))))*(1-'High Level'!$F23))))))))</f>
        <v>0.88889879390633808</v>
      </c>
      <c r="W17" s="23">
        <f>(((((((IF($E17=2050,VLOOKUP($D17,'2050'!$A$1:$AE$19,W$10,FALSE),IF($E17=2045,VLOOKUP($D17,'2045'!$A$1:$AE$19,W$10,FALSE),IF($E17=2040,VLOOKUP($D17,'2040'!$A$1:$AE$19,W$10,FALSE),IF($E17=2035,VLOOKUP($D17,'2035'!$A$1:$AE$19,W$10,FALSE),IF($E17=2030,VLOOKUP($D17,'2030'!$A$1:$AE$19,W$10,FALSE),IF($E17="Business As Usual",VLOOKUP($D17,'Business As Usual'!$A$1:$AE$19,W$10,FALSE),IF($E17="Bespoke",VLOOKUP($C17,$C$41:$AH$60,W$37,FALSE),0)))))))*(1-'High Level'!$F23))))))))</f>
        <v>0.89158903718967231</v>
      </c>
      <c r="X17" s="23">
        <f>(((((((IF($E17=2050,VLOOKUP($D17,'2050'!$A$1:$AE$19,X$10,FALSE),IF($E17=2045,VLOOKUP($D17,'2045'!$A$1:$AE$19,X$10,FALSE),IF($E17=2040,VLOOKUP($D17,'2040'!$A$1:$AE$19,X$10,FALSE),IF($E17=2035,VLOOKUP($D17,'2035'!$A$1:$AE$19,X$10,FALSE),IF($E17=2030,VLOOKUP($D17,'2030'!$A$1:$AE$19,X$10,FALSE),IF($E17="Business As Usual",VLOOKUP($D17,'Business As Usual'!$A$1:$AE$19,X$10,FALSE),IF($E17="Bespoke",VLOOKUP($C17,$C$41:$AH$60,X$37,FALSE),0)))))))*(1-'High Level'!$F23))))))))</f>
        <v>0.89730645562557476</v>
      </c>
      <c r="Y17" s="23">
        <f>(((((((IF($E17=2050,VLOOKUP($D17,'2050'!$A$1:$AE$19,Y$10,FALSE),IF($E17=2045,VLOOKUP($D17,'2045'!$A$1:$AE$19,Y$10,FALSE),IF($E17=2040,VLOOKUP($D17,'2040'!$A$1:$AE$19,Y$10,FALSE),IF($E17=2035,VLOOKUP($D17,'2035'!$A$1:$AE$19,Y$10,FALSE),IF($E17=2030,VLOOKUP($D17,'2030'!$A$1:$AE$19,Y$10,FALSE),IF($E17="Business As Usual",VLOOKUP($D17,'Business As Usual'!$A$1:$AE$19,Y$10,FALSE),IF($E17="Bespoke",VLOOKUP($C17,$C$41:$AH$60,Y$37,FALSE),0)))))))*(1-'High Level'!$F23))))))))</f>
        <v>0.92452298049119541</v>
      </c>
      <c r="Z17" s="23">
        <f>(((((((IF($E17=2050,VLOOKUP($D17,'2050'!$A$1:$AE$19,Z$10,FALSE),IF($E17=2045,VLOOKUP($D17,'2045'!$A$1:$AE$19,Z$10,FALSE),IF($E17=2040,VLOOKUP($D17,'2040'!$A$1:$AE$19,Z$10,FALSE),IF($E17=2035,VLOOKUP($D17,'2035'!$A$1:$AE$19,Z$10,FALSE),IF($E17=2030,VLOOKUP($D17,'2030'!$A$1:$AE$19,Z$10,FALSE),IF($E17="Business As Usual",VLOOKUP($D17,'Business As Usual'!$A$1:$AE$19,Z$10,FALSE),IF($E17="Bespoke",VLOOKUP($C17,$C$41:$AH$60,Z$37,FALSE),0)))))))*(1-'High Level'!$F23))))))))</f>
        <v>0.93055412494863532</v>
      </c>
      <c r="AA17" s="23">
        <f>(((((((IF($E17=2050,VLOOKUP($D17,'2050'!$A$1:$AE$19,AA$10,FALSE),IF($E17=2045,VLOOKUP($D17,'2045'!$A$1:$AE$19,AA$10,FALSE),IF($E17=2040,VLOOKUP($D17,'2040'!$A$1:$AE$19,AA$10,FALSE),IF($E17=2035,VLOOKUP($D17,'2035'!$A$1:$AE$19,AA$10,FALSE),IF($E17=2030,VLOOKUP($D17,'2030'!$A$1:$AE$19,AA$10,FALSE),IF($E17="Business As Usual",VLOOKUP($D17,'Business As Usual'!$A$1:$AE$19,AA$10,FALSE),IF($E17="Bespoke",VLOOKUP($C17,$C$41:$AH$60,AA$37,FALSE),0)))))))*(1-'High Level'!$F23))))))))</f>
        <v>0.93315340062909713</v>
      </c>
      <c r="AB17" s="23">
        <f>(((((((IF($E17=2050,VLOOKUP($D17,'2050'!$A$1:$AE$19,AB$10,FALSE),IF($E17=2045,VLOOKUP($D17,'2045'!$A$1:$AE$19,AB$10,FALSE),IF($E17=2040,VLOOKUP($D17,'2040'!$A$1:$AE$19,AB$10,FALSE),IF($E17=2035,VLOOKUP($D17,'2035'!$A$1:$AE$19,AB$10,FALSE),IF($E17=2030,VLOOKUP($D17,'2030'!$A$1:$AE$19,AB$10,FALSE),IF($E17="Business As Usual",VLOOKUP($D17,'Business As Usual'!$A$1:$AE$19,AB$10,FALSE),IF($E17="Bespoke",VLOOKUP($C17,$C$41:$AH$60,AB$37,FALSE),0)))))))*(1-'High Level'!$F23))))))))</f>
        <v>0.93664013771663879</v>
      </c>
      <c r="AC17" s="23">
        <f>(((((((IF($E17=2050,VLOOKUP($D17,'2050'!$A$1:$AE$19,AC$10,FALSE),IF($E17=2045,VLOOKUP($D17,'2045'!$A$1:$AE$19,AC$10,FALSE),IF($E17=2040,VLOOKUP($D17,'2040'!$A$1:$AE$19,AC$10,FALSE),IF($E17=2035,VLOOKUP($D17,'2035'!$A$1:$AE$19,AC$10,FALSE),IF($E17=2030,VLOOKUP($D17,'2030'!$A$1:$AE$19,AC$10,FALSE),IF($E17="Business As Usual",VLOOKUP($D17,'Business As Usual'!$A$1:$AE$19,AC$10,FALSE),IF($E17="Bespoke",VLOOKUP($C17,$C$41:$AH$60,AC$37,FALSE),0)))))))*(1-'High Level'!$F23))))))))</f>
        <v>0.95439112839592788</v>
      </c>
      <c r="AD17" s="23">
        <f>(((((((IF($E17=2050,VLOOKUP($D17,'2050'!$A$1:$AE$19,AD$10,FALSE),IF($E17=2045,VLOOKUP($D17,'2045'!$A$1:$AE$19,AD$10,FALSE),IF($E17=2040,VLOOKUP($D17,'2040'!$A$1:$AE$19,AD$10,FALSE),IF($E17=2035,VLOOKUP($D17,'2035'!$A$1:$AE$19,AD$10,FALSE),IF($E17=2030,VLOOKUP($D17,'2030'!$A$1:$AE$19,AD$10,FALSE),IF($E17="Business As Usual",VLOOKUP($D17,'Business As Usual'!$A$1:$AE$19,AD$10,FALSE),IF($E17="Bespoke",VLOOKUP($C17,$C$41:$AH$60,AD$37,FALSE),0)))))))*(1-'High Level'!$F23))))))))</f>
        <v>0.9594417737172708</v>
      </c>
      <c r="AE17" s="23">
        <f>(((((((IF($E17=2050,VLOOKUP($D17,'2050'!$A$1:$AE$19,AE$10,FALSE),IF($E17=2045,VLOOKUP($D17,'2045'!$A$1:$AE$19,AE$10,FALSE),IF($E17=2040,VLOOKUP($D17,'2040'!$A$1:$AE$19,AE$10,FALSE),IF($E17=2035,VLOOKUP($D17,'2035'!$A$1:$AE$19,AE$10,FALSE),IF($E17=2030,VLOOKUP($D17,'2030'!$A$1:$AE$19,AE$10,FALSE),IF($E17="Business As Usual",VLOOKUP($D17,'Business As Usual'!$A$1:$AE$19,AE$10,FALSE),IF($E17="Bespoke",VLOOKUP($C17,$C$41:$AH$60,AE$37,FALSE),0)))))))*(1-'High Level'!$F23))))))))</f>
        <v>0.96770727627100861</v>
      </c>
      <c r="AF17" s="23">
        <f>(((((((IF($E17=2050,VLOOKUP($D17,'2050'!$A$1:$AE$19,AF$10,FALSE),IF($E17=2045,VLOOKUP($D17,'2045'!$A$1:$AE$19,AF$10,FALSE),IF($E17=2040,VLOOKUP($D17,'2040'!$A$1:$AE$19,AF$10,FALSE),IF($E17=2035,VLOOKUP($D17,'2035'!$A$1:$AE$19,AF$10,FALSE),IF($E17=2030,VLOOKUP($D17,'2030'!$A$1:$AE$19,AF$10,FALSE),IF($E17="Business As Usual",VLOOKUP($D17,'Business As Usual'!$A$1:$AE$19,AF$10,FALSE),IF($E17="Bespoke",VLOOKUP($C17,$C$41:$AH$60,AF$37,FALSE),0)))))))*(1-'High Level'!$F23))))))))</f>
        <v>0.97004582514399162</v>
      </c>
      <c r="AG17" s="23">
        <f>(((((((IF($E17=2050,VLOOKUP($D17,'2050'!$A$1:$AE$19,AG$10,FALSE),IF($E17=2045,VLOOKUP($D17,'2045'!$A$1:$AE$19,AG$10,FALSE),IF($E17=2040,VLOOKUP($D17,'2040'!$A$1:$AE$19,AG$10,FALSE),IF($E17=2035,VLOOKUP($D17,'2035'!$A$1:$AE$19,AG$10,FALSE),IF($E17=2030,VLOOKUP($D17,'2030'!$A$1:$AE$19,AG$10,FALSE),IF($E17="Business As Usual",VLOOKUP($D17,'Business As Usual'!$A$1:$AE$19,AG$10,FALSE),IF($E17="Bespoke",VLOOKUP($C17,$C$41:$AH$60,AG$37,FALSE),0)))))))*(1-'High Level'!$F23))))))))</f>
        <v>0.97320874883297548</v>
      </c>
      <c r="AH17" s="23">
        <f>(((((((IF($E17=2050,VLOOKUP($D17,'2050'!$A$1:$AE$19,AH$10,FALSE),IF($E17=2045,VLOOKUP($D17,'2045'!$A$1:$AE$19,AH$10,FALSE),IF($E17=2040,VLOOKUP($D17,'2040'!$A$1:$AE$19,AH$10,FALSE),IF($E17=2035,VLOOKUP($D17,'2035'!$A$1:$AE$19,AH$10,FALSE),IF($E17=2030,VLOOKUP($D17,'2030'!$A$1:$AE$19,AH$10,FALSE),IF($E17="Business As Usual",VLOOKUP($D17,'Business As Usual'!$A$1:$AE$19,AH$10,FALSE),IF($E17="Bespoke",VLOOKUP($C17,$C$41:$AH$60,AH$37,FALSE),0)))))))*(1-'High Level'!$F23))))))))</f>
        <v>0.97575161326510729</v>
      </c>
    </row>
    <row r="18" spans="2:34" s="1" customFormat="1" x14ac:dyDescent="0.35">
      <c r="B18" s="18">
        <v>2</v>
      </c>
      <c r="C18" s="18" t="s">
        <v>15</v>
      </c>
      <c r="D18" s="18" t="s">
        <v>644</v>
      </c>
      <c r="E18" s="38">
        <v>2040</v>
      </c>
      <c r="F18" s="23">
        <f>(((((((IF($E18=2050,VLOOKUP($D18,'2050'!$A$1:$AE$19,F$10,FALSE),IF($E18=2045,VLOOKUP($D18,'2045'!$A$1:$AE$19,F$10,FALSE),IF($E18=2040,VLOOKUP($D18,'2040'!$A$1:$AE$19,F$10,FALSE),IF($E18=2035,VLOOKUP($D18,'2035'!$A$1:$AE$19,F$10,FALSE),IF($E18=2030,VLOOKUP($D18,'2030'!$A$1:$AE$19,F$10,FALSE),IF($E18="Business As Usual",VLOOKUP($D18,'Business As Usual'!$A$1:$AE$19,F$10,FALSE),IF($E18="Bespoke",VLOOKUP($C18,$C$41:$AH$60,F$37,FALSE),0)))))))*(1-'High Level'!$F24))))))))</f>
        <v>6.9999999999999951E-2</v>
      </c>
      <c r="G18" s="23">
        <f>(((((((IF($E18=2050,VLOOKUP($D18,'2050'!$A$1:$AE$19,G$10,FALSE),IF($E18=2045,VLOOKUP($D18,'2045'!$A$1:$AE$19,G$10,FALSE),IF($E18=2040,VLOOKUP($D18,'2040'!$A$1:$AE$19,G$10,FALSE),IF($E18=2035,VLOOKUP($D18,'2035'!$A$1:$AE$19,G$10,FALSE),IF($E18=2030,VLOOKUP($D18,'2030'!$A$1:$AE$19,G$10,FALSE),IF($E18="Business As Usual",VLOOKUP($D18,'Business As Usual'!$A$1:$AE$19,G$10,FALSE),IF($E18="Bespoke",VLOOKUP($C18,$C$41:$AH$60,G$37,FALSE),0)))))))*(1-'High Level'!$F24))))))))</f>
        <v>0.13999999999999996</v>
      </c>
      <c r="H18" s="23">
        <f>(((((((IF($E18=2050,VLOOKUP($D18,'2050'!$A$1:$AE$19,H$10,FALSE),IF($E18=2045,VLOOKUP($D18,'2045'!$A$1:$AE$19,H$10,FALSE),IF($E18=2040,VLOOKUP($D18,'2040'!$A$1:$AE$19,H$10,FALSE),IF($E18=2035,VLOOKUP($D18,'2035'!$A$1:$AE$19,H$10,FALSE),IF($E18=2030,VLOOKUP($D18,'2030'!$A$1:$AE$19,H$10,FALSE),IF($E18="Business As Usual",VLOOKUP($D18,'Business As Usual'!$A$1:$AE$19,H$10,FALSE),IF($E18="Bespoke",VLOOKUP($C18,$C$41:$AH$60,H$37,FALSE),0)))))))*(1-'High Level'!$F24))))))))</f>
        <v>0.20999999999999996</v>
      </c>
      <c r="I18" s="23">
        <f>(((((((IF($E18=2050,VLOOKUP($D18,'2050'!$A$1:$AE$19,I$10,FALSE),IF($E18=2045,VLOOKUP($D18,'2045'!$A$1:$AE$19,I$10,FALSE),IF($E18=2040,VLOOKUP($D18,'2040'!$A$1:$AE$19,I$10,FALSE),IF($E18=2035,VLOOKUP($D18,'2035'!$A$1:$AE$19,I$10,FALSE),IF($E18=2030,VLOOKUP($D18,'2030'!$A$1:$AE$19,I$10,FALSE),IF($E18="Business As Usual",VLOOKUP($D18,'Business As Usual'!$A$1:$AE$19,I$10,FALSE),IF($E18="Bespoke",VLOOKUP($C18,$C$41:$AH$60,I$37,FALSE),0)))))))*(1-'High Level'!$F24))))))))</f>
        <v>0.27999999999999997</v>
      </c>
      <c r="J18" s="23">
        <f>(((((((IF($E18=2050,VLOOKUP($D18,'2050'!$A$1:$AE$19,J$10,FALSE),IF($E18=2045,VLOOKUP($D18,'2045'!$A$1:$AE$19,J$10,FALSE),IF($E18=2040,VLOOKUP($D18,'2040'!$A$1:$AE$19,J$10,FALSE),IF($E18=2035,VLOOKUP($D18,'2035'!$A$1:$AE$19,J$10,FALSE),IF($E18=2030,VLOOKUP($D18,'2030'!$A$1:$AE$19,J$10,FALSE),IF($E18="Business As Usual",VLOOKUP($D18,'Business As Usual'!$A$1:$AE$19,J$10,FALSE),IF($E18="Bespoke",VLOOKUP($C18,$C$41:$AH$60,J$37,FALSE),0)))))))*(1-'High Level'!$F24))))))))</f>
        <v>0.35</v>
      </c>
      <c r="K18" s="23">
        <f>(((((((IF($E18=2050,VLOOKUP($D18,'2050'!$A$1:$AE$19,K$10,FALSE),IF($E18=2045,VLOOKUP($D18,'2045'!$A$1:$AE$19,K$10,FALSE),IF($E18=2040,VLOOKUP($D18,'2040'!$A$1:$AE$19,K$10,FALSE),IF($E18=2035,VLOOKUP($D18,'2035'!$A$1:$AE$19,K$10,FALSE),IF($E18=2030,VLOOKUP($D18,'2030'!$A$1:$AE$19,K$10,FALSE),IF($E18="Business As Usual",VLOOKUP($D18,'Business As Usual'!$A$1:$AE$19,K$10,FALSE),IF($E18="Bespoke",VLOOKUP($C18,$C$41:$AH$60,K$37,FALSE),0)))))))*(1-'High Level'!$F24))))))))</f>
        <v>0.46294878783143373</v>
      </c>
      <c r="L18" s="23">
        <f>(((((((IF($E18=2050,VLOOKUP($D18,'2050'!$A$1:$AE$19,L$10,FALSE),IF($E18=2045,VLOOKUP($D18,'2045'!$A$1:$AE$19,L$10,FALSE),IF($E18=2040,VLOOKUP($D18,'2040'!$A$1:$AE$19,L$10,FALSE),IF($E18=2035,VLOOKUP($D18,'2035'!$A$1:$AE$19,L$10,FALSE),IF($E18=2030,VLOOKUP($D18,'2030'!$A$1:$AE$19,L$10,FALSE),IF($E18="Business As Usual",VLOOKUP($D18,'Business As Usual'!$A$1:$AE$19,L$10,FALSE),IF($E18="Bespoke",VLOOKUP($C18,$C$41:$AH$60,L$37,FALSE),0)))))))*(1-'High Level'!$F24))))))))</f>
        <v>0.52219040955991891</v>
      </c>
      <c r="M18" s="23">
        <f>(((((((IF($E18=2050,VLOOKUP($D18,'2050'!$A$1:$AE$19,M$10,FALSE),IF($E18=2045,VLOOKUP($D18,'2045'!$A$1:$AE$19,M$10,FALSE),IF($E18=2040,VLOOKUP($D18,'2040'!$A$1:$AE$19,M$10,FALSE),IF($E18=2035,VLOOKUP($D18,'2035'!$A$1:$AE$19,M$10,FALSE),IF($E18=2030,VLOOKUP($D18,'2030'!$A$1:$AE$19,M$10,FALSE),IF($E18="Business As Usual",VLOOKUP($D18,'Business As Usual'!$A$1:$AE$19,M$10,FALSE),IF($E18="Bespoke",VLOOKUP($C18,$C$41:$AH$60,M$37,FALSE),0)))))))*(1-'High Level'!$F24))))))))</f>
        <v>0.54944458986647993</v>
      </c>
      <c r="N18" s="23">
        <f>(((((((IF($E18=2050,VLOOKUP($D18,'2050'!$A$1:$AE$19,N$10,FALSE),IF($E18=2045,VLOOKUP($D18,'2045'!$A$1:$AE$19,N$10,FALSE),IF($E18=2040,VLOOKUP($D18,'2040'!$A$1:$AE$19,N$10,FALSE),IF($E18=2035,VLOOKUP($D18,'2035'!$A$1:$AE$19,N$10,FALSE),IF($E18=2030,VLOOKUP($D18,'2030'!$A$1:$AE$19,N$10,FALSE),IF($E18="Business As Usual",VLOOKUP($D18,'Business As Usual'!$A$1:$AE$19,N$10,FALSE),IF($E18="Bespoke",VLOOKUP($C18,$C$41:$AH$60,N$37,FALSE),0)))))))*(1-'High Level'!$F24))))))))</f>
        <v>0.62679056088082685</v>
      </c>
      <c r="O18" s="23">
        <f>(((((((IF($E18=2050,VLOOKUP($D18,'2050'!$A$1:$AE$19,O$10,FALSE),IF($E18=2045,VLOOKUP($D18,'2045'!$A$1:$AE$19,O$10,FALSE),IF($E18=2040,VLOOKUP($D18,'2040'!$A$1:$AE$19,O$10,FALSE),IF($E18=2035,VLOOKUP($D18,'2035'!$A$1:$AE$19,O$10,FALSE),IF($E18=2030,VLOOKUP($D18,'2030'!$A$1:$AE$19,O$10,FALSE),IF($E18="Business As Usual",VLOOKUP($D18,'Business As Usual'!$A$1:$AE$19,O$10,FALSE),IF($E18="Bespoke",VLOOKUP($C18,$C$41:$AH$60,O$37,FALSE),0)))))))*(1-'High Level'!$F24))))))))</f>
        <v>0.6827546116891382</v>
      </c>
      <c r="P18" s="23">
        <f>(((((((IF($E18=2050,VLOOKUP($D18,'2050'!$A$1:$AE$19,P$10,FALSE),IF($E18=2045,VLOOKUP($D18,'2045'!$A$1:$AE$19,P$10,FALSE),IF($E18=2040,VLOOKUP($D18,'2040'!$A$1:$AE$19,P$10,FALSE),IF($E18=2035,VLOOKUP($D18,'2035'!$A$1:$AE$19,P$10,FALSE),IF($E18=2030,VLOOKUP($D18,'2030'!$A$1:$AE$19,P$10,FALSE),IF($E18="Business As Usual",VLOOKUP($D18,'Business As Usual'!$A$1:$AE$19,P$10,FALSE),IF($E18="Bespoke",VLOOKUP($C18,$C$41:$AH$60,P$37,FALSE),0)))))))*(1-'High Level'!$F24))))))))</f>
        <v>0.75678854388835404</v>
      </c>
      <c r="Q18" s="23">
        <f>(((((((IF($E18=2050,VLOOKUP($D18,'2050'!$A$1:$AE$19,Q$10,FALSE),IF($E18=2045,VLOOKUP($D18,'2045'!$A$1:$AE$19,Q$10,FALSE),IF($E18=2040,VLOOKUP($D18,'2040'!$A$1:$AE$19,Q$10,FALSE),IF($E18=2035,VLOOKUP($D18,'2035'!$A$1:$AE$19,Q$10,FALSE),IF($E18=2030,VLOOKUP($D18,'2030'!$A$1:$AE$19,Q$10,FALSE),IF($E18="Business As Usual",VLOOKUP($D18,'Business As Usual'!$A$1:$AE$19,Q$10,FALSE),IF($E18="Bespoke",VLOOKUP($C18,$C$41:$AH$60,Q$37,FALSE),0)))))))*(1-'High Level'!$F24))))))))</f>
        <v>0.80171835629053134</v>
      </c>
      <c r="R18" s="23">
        <f>(((((((IF($E18=2050,VLOOKUP($D18,'2050'!$A$1:$AE$19,R$10,FALSE),IF($E18=2045,VLOOKUP($D18,'2045'!$A$1:$AE$19,R$10,FALSE),IF($E18=2040,VLOOKUP($D18,'2040'!$A$1:$AE$19,R$10,FALSE),IF($E18=2035,VLOOKUP($D18,'2035'!$A$1:$AE$19,R$10,FALSE),IF($E18=2030,VLOOKUP($D18,'2030'!$A$1:$AE$19,R$10,FALSE),IF($E18="Business As Usual",VLOOKUP($D18,'Business As Usual'!$A$1:$AE$19,R$10,FALSE),IF($E18="Bespoke",VLOOKUP($C18,$C$41:$AH$60,R$37,FALSE),0)))))))*(1-'High Level'!$F24))))))))</f>
        <v>0.83899413600795536</v>
      </c>
      <c r="S18" s="23">
        <f>(((((((IF($E18=2050,VLOOKUP($D18,'2050'!$A$1:$AE$19,S$10,FALSE),IF($E18=2045,VLOOKUP($D18,'2045'!$A$1:$AE$19,S$10,FALSE),IF($E18=2040,VLOOKUP($D18,'2040'!$A$1:$AE$19,S$10,FALSE),IF($E18=2035,VLOOKUP($D18,'2035'!$A$1:$AE$19,S$10,FALSE),IF($E18=2030,VLOOKUP($D18,'2030'!$A$1:$AE$19,S$10,FALSE),IF($E18="Business As Usual",VLOOKUP($D18,'Business As Usual'!$A$1:$AE$19,S$10,FALSE),IF($E18="Bespoke",VLOOKUP($C18,$C$41:$AH$60,S$37,FALSE),0)))))))*(1-'High Level'!$F24))))))))</f>
        <v>0.87526177176570041</v>
      </c>
      <c r="T18" s="23">
        <f>(((((((IF($E18=2050,VLOOKUP($D18,'2050'!$A$1:$AE$19,T$10,FALSE),IF($E18=2045,VLOOKUP($D18,'2045'!$A$1:$AE$19,T$10,FALSE),IF($E18=2040,VLOOKUP($D18,'2040'!$A$1:$AE$19,T$10,FALSE),IF($E18=2035,VLOOKUP($D18,'2035'!$A$1:$AE$19,T$10,FALSE),IF($E18=2030,VLOOKUP($D18,'2030'!$A$1:$AE$19,T$10,FALSE),IF($E18="Business As Usual",VLOOKUP($D18,'Business As Usual'!$A$1:$AE$19,T$10,FALSE),IF($E18="Bespoke",VLOOKUP($C18,$C$41:$AH$60,T$37,FALSE),0)))))))*(1-'High Level'!$F24))))))))</f>
        <v>0.87903985069245316</v>
      </c>
      <c r="U18" s="23">
        <f>(((((((IF($E18=2050,VLOOKUP($D18,'2050'!$A$1:$AE$19,U$10,FALSE),IF($E18=2045,VLOOKUP($D18,'2045'!$A$1:$AE$19,U$10,FALSE),IF($E18=2040,VLOOKUP($D18,'2040'!$A$1:$AE$19,U$10,FALSE),IF($E18=2035,VLOOKUP($D18,'2035'!$A$1:$AE$19,U$10,FALSE),IF($E18=2030,VLOOKUP($D18,'2030'!$A$1:$AE$19,U$10,FALSE),IF($E18="Business As Usual",VLOOKUP($D18,'Business As Usual'!$A$1:$AE$19,U$10,FALSE),IF($E18="Bespoke",VLOOKUP($C18,$C$41:$AH$60,U$37,FALSE),0)))))))*(1-'High Level'!$F24))))))))</f>
        <v>0.88603728605918086</v>
      </c>
      <c r="V18" s="23">
        <f>(((((((IF($E18=2050,VLOOKUP($D18,'2050'!$A$1:$AE$19,V$10,FALSE),IF($E18=2045,VLOOKUP($D18,'2045'!$A$1:$AE$19,V$10,FALSE),IF($E18=2040,VLOOKUP($D18,'2040'!$A$1:$AE$19,V$10,FALSE),IF($E18=2035,VLOOKUP($D18,'2035'!$A$1:$AE$19,V$10,FALSE),IF($E18=2030,VLOOKUP($D18,'2030'!$A$1:$AE$19,V$10,FALSE),IF($E18="Business As Usual",VLOOKUP($D18,'Business As Usual'!$A$1:$AE$19,V$10,FALSE),IF($E18="Bespoke",VLOOKUP($C18,$C$41:$AH$60,V$37,FALSE),0)))))))*(1-'High Level'!$F24))))))))</f>
        <v>0.88889879390633808</v>
      </c>
      <c r="W18" s="23">
        <f>(((((((IF($E18=2050,VLOOKUP($D18,'2050'!$A$1:$AE$19,W$10,FALSE),IF($E18=2045,VLOOKUP($D18,'2045'!$A$1:$AE$19,W$10,FALSE),IF($E18=2040,VLOOKUP($D18,'2040'!$A$1:$AE$19,W$10,FALSE),IF($E18=2035,VLOOKUP($D18,'2035'!$A$1:$AE$19,W$10,FALSE),IF($E18=2030,VLOOKUP($D18,'2030'!$A$1:$AE$19,W$10,FALSE),IF($E18="Business As Usual",VLOOKUP($D18,'Business As Usual'!$A$1:$AE$19,W$10,FALSE),IF($E18="Bespoke",VLOOKUP($C18,$C$41:$AH$60,W$37,FALSE),0)))))))*(1-'High Level'!$F24))))))))</f>
        <v>0.89158903718967231</v>
      </c>
      <c r="X18" s="23">
        <f>(((((((IF($E18=2050,VLOOKUP($D18,'2050'!$A$1:$AE$19,X$10,FALSE),IF($E18=2045,VLOOKUP($D18,'2045'!$A$1:$AE$19,X$10,FALSE),IF($E18=2040,VLOOKUP($D18,'2040'!$A$1:$AE$19,X$10,FALSE),IF($E18=2035,VLOOKUP($D18,'2035'!$A$1:$AE$19,X$10,FALSE),IF($E18=2030,VLOOKUP($D18,'2030'!$A$1:$AE$19,X$10,FALSE),IF($E18="Business As Usual",VLOOKUP($D18,'Business As Usual'!$A$1:$AE$19,X$10,FALSE),IF($E18="Bespoke",VLOOKUP($C18,$C$41:$AH$60,X$37,FALSE),0)))))))*(1-'High Level'!$F24))))))))</f>
        <v>0.89730645562557476</v>
      </c>
      <c r="Y18" s="23">
        <f>(((((((IF($E18=2050,VLOOKUP($D18,'2050'!$A$1:$AE$19,Y$10,FALSE),IF($E18=2045,VLOOKUP($D18,'2045'!$A$1:$AE$19,Y$10,FALSE),IF($E18=2040,VLOOKUP($D18,'2040'!$A$1:$AE$19,Y$10,FALSE),IF($E18=2035,VLOOKUP($D18,'2035'!$A$1:$AE$19,Y$10,FALSE),IF($E18=2030,VLOOKUP($D18,'2030'!$A$1:$AE$19,Y$10,FALSE),IF($E18="Business As Usual",VLOOKUP($D18,'Business As Usual'!$A$1:$AE$19,Y$10,FALSE),IF($E18="Bespoke",VLOOKUP($C18,$C$41:$AH$60,Y$37,FALSE),0)))))))*(1-'High Level'!$F24))))))))</f>
        <v>0.92452298049119541</v>
      </c>
      <c r="Z18" s="23">
        <f>(((((((IF($E18=2050,VLOOKUP($D18,'2050'!$A$1:$AE$19,Z$10,FALSE),IF($E18=2045,VLOOKUP($D18,'2045'!$A$1:$AE$19,Z$10,FALSE),IF($E18=2040,VLOOKUP($D18,'2040'!$A$1:$AE$19,Z$10,FALSE),IF($E18=2035,VLOOKUP($D18,'2035'!$A$1:$AE$19,Z$10,FALSE),IF($E18=2030,VLOOKUP($D18,'2030'!$A$1:$AE$19,Z$10,FALSE),IF($E18="Business As Usual",VLOOKUP($D18,'Business As Usual'!$A$1:$AE$19,Z$10,FALSE),IF($E18="Bespoke",VLOOKUP($C18,$C$41:$AH$60,Z$37,FALSE),0)))))))*(1-'High Level'!$F24))))))))</f>
        <v>0.93055412494863532</v>
      </c>
      <c r="AA18" s="23">
        <f>(((((((IF($E18=2050,VLOOKUP($D18,'2050'!$A$1:$AE$19,AA$10,FALSE),IF($E18=2045,VLOOKUP($D18,'2045'!$A$1:$AE$19,AA$10,FALSE),IF($E18=2040,VLOOKUP($D18,'2040'!$A$1:$AE$19,AA$10,FALSE),IF($E18=2035,VLOOKUP($D18,'2035'!$A$1:$AE$19,AA$10,FALSE),IF($E18=2030,VLOOKUP($D18,'2030'!$A$1:$AE$19,AA$10,FALSE),IF($E18="Business As Usual",VLOOKUP($D18,'Business As Usual'!$A$1:$AE$19,AA$10,FALSE),IF($E18="Bespoke",VLOOKUP($C18,$C$41:$AH$60,AA$37,FALSE),0)))))))*(1-'High Level'!$F24))))))))</f>
        <v>0.93315340062909713</v>
      </c>
      <c r="AB18" s="23">
        <f>(((((((IF($E18=2050,VLOOKUP($D18,'2050'!$A$1:$AE$19,AB$10,FALSE),IF($E18=2045,VLOOKUP($D18,'2045'!$A$1:$AE$19,AB$10,FALSE),IF($E18=2040,VLOOKUP($D18,'2040'!$A$1:$AE$19,AB$10,FALSE),IF($E18=2035,VLOOKUP($D18,'2035'!$A$1:$AE$19,AB$10,FALSE),IF($E18=2030,VLOOKUP($D18,'2030'!$A$1:$AE$19,AB$10,FALSE),IF($E18="Business As Usual",VLOOKUP($D18,'Business As Usual'!$A$1:$AE$19,AB$10,FALSE),IF($E18="Bespoke",VLOOKUP($C18,$C$41:$AH$60,AB$37,FALSE),0)))))))*(1-'High Level'!$F24))))))))</f>
        <v>0.93664013771663879</v>
      </c>
      <c r="AC18" s="23">
        <f>(((((((IF($E18=2050,VLOOKUP($D18,'2050'!$A$1:$AE$19,AC$10,FALSE),IF($E18=2045,VLOOKUP($D18,'2045'!$A$1:$AE$19,AC$10,FALSE),IF($E18=2040,VLOOKUP($D18,'2040'!$A$1:$AE$19,AC$10,FALSE),IF($E18=2035,VLOOKUP($D18,'2035'!$A$1:$AE$19,AC$10,FALSE),IF($E18=2030,VLOOKUP($D18,'2030'!$A$1:$AE$19,AC$10,FALSE),IF($E18="Business As Usual",VLOOKUP($D18,'Business As Usual'!$A$1:$AE$19,AC$10,FALSE),IF($E18="Bespoke",VLOOKUP($C18,$C$41:$AH$60,AC$37,FALSE),0)))))))*(1-'High Level'!$F24))))))))</f>
        <v>0.95439112839592788</v>
      </c>
      <c r="AD18" s="23">
        <f>(((((((IF($E18=2050,VLOOKUP($D18,'2050'!$A$1:$AE$19,AD$10,FALSE),IF($E18=2045,VLOOKUP($D18,'2045'!$A$1:$AE$19,AD$10,FALSE),IF($E18=2040,VLOOKUP($D18,'2040'!$A$1:$AE$19,AD$10,FALSE),IF($E18=2035,VLOOKUP($D18,'2035'!$A$1:$AE$19,AD$10,FALSE),IF($E18=2030,VLOOKUP($D18,'2030'!$A$1:$AE$19,AD$10,FALSE),IF($E18="Business As Usual",VLOOKUP($D18,'Business As Usual'!$A$1:$AE$19,AD$10,FALSE),IF($E18="Bespoke",VLOOKUP($C18,$C$41:$AH$60,AD$37,FALSE),0)))))))*(1-'High Level'!$F24))))))))</f>
        <v>0.9594417737172708</v>
      </c>
      <c r="AE18" s="23">
        <f>(((((((IF($E18=2050,VLOOKUP($D18,'2050'!$A$1:$AE$19,AE$10,FALSE),IF($E18=2045,VLOOKUP($D18,'2045'!$A$1:$AE$19,AE$10,FALSE),IF($E18=2040,VLOOKUP($D18,'2040'!$A$1:$AE$19,AE$10,FALSE),IF($E18=2035,VLOOKUP($D18,'2035'!$A$1:$AE$19,AE$10,FALSE),IF($E18=2030,VLOOKUP($D18,'2030'!$A$1:$AE$19,AE$10,FALSE),IF($E18="Business As Usual",VLOOKUP($D18,'Business As Usual'!$A$1:$AE$19,AE$10,FALSE),IF($E18="Bespoke",VLOOKUP($C18,$C$41:$AH$60,AE$37,FALSE),0)))))))*(1-'High Level'!$F24))))))))</f>
        <v>0.96770727627100861</v>
      </c>
      <c r="AF18" s="23">
        <f>(((((((IF($E18=2050,VLOOKUP($D18,'2050'!$A$1:$AE$19,AF$10,FALSE),IF($E18=2045,VLOOKUP($D18,'2045'!$A$1:$AE$19,AF$10,FALSE),IF($E18=2040,VLOOKUP($D18,'2040'!$A$1:$AE$19,AF$10,FALSE),IF($E18=2035,VLOOKUP($D18,'2035'!$A$1:$AE$19,AF$10,FALSE),IF($E18=2030,VLOOKUP($D18,'2030'!$A$1:$AE$19,AF$10,FALSE),IF($E18="Business As Usual",VLOOKUP($D18,'Business As Usual'!$A$1:$AE$19,AF$10,FALSE),IF($E18="Bespoke",VLOOKUP($C18,$C$41:$AH$60,AF$37,FALSE),0)))))))*(1-'High Level'!$F24))))))))</f>
        <v>0.97004582514399162</v>
      </c>
      <c r="AG18" s="23">
        <f>(((((((IF($E18=2050,VLOOKUP($D18,'2050'!$A$1:$AE$19,AG$10,FALSE),IF($E18=2045,VLOOKUP($D18,'2045'!$A$1:$AE$19,AG$10,FALSE),IF($E18=2040,VLOOKUP($D18,'2040'!$A$1:$AE$19,AG$10,FALSE),IF($E18=2035,VLOOKUP($D18,'2035'!$A$1:$AE$19,AG$10,FALSE),IF($E18=2030,VLOOKUP($D18,'2030'!$A$1:$AE$19,AG$10,FALSE),IF($E18="Business As Usual",VLOOKUP($D18,'Business As Usual'!$A$1:$AE$19,AG$10,FALSE),IF($E18="Bespoke",VLOOKUP($C18,$C$41:$AH$60,AG$37,FALSE),0)))))))*(1-'High Level'!$F24))))))))</f>
        <v>0.97320874883297548</v>
      </c>
      <c r="AH18" s="23">
        <f>(((((((IF($E18=2050,VLOOKUP($D18,'2050'!$A$1:$AE$19,AH$10,FALSE),IF($E18=2045,VLOOKUP($D18,'2045'!$A$1:$AE$19,AH$10,FALSE),IF($E18=2040,VLOOKUP($D18,'2040'!$A$1:$AE$19,AH$10,FALSE),IF($E18=2035,VLOOKUP($D18,'2035'!$A$1:$AE$19,AH$10,FALSE),IF($E18=2030,VLOOKUP($D18,'2030'!$A$1:$AE$19,AH$10,FALSE),IF($E18="Business As Usual",VLOOKUP($D18,'Business As Usual'!$A$1:$AE$19,AH$10,FALSE),IF($E18="Bespoke",VLOOKUP($C18,$C$41:$AH$60,AH$37,FALSE),0)))))))*(1-'High Level'!$F24))))))))</f>
        <v>0.97575161326510729</v>
      </c>
    </row>
    <row r="19" spans="2:34" s="1" customFormat="1" x14ac:dyDescent="0.35">
      <c r="B19" s="18">
        <v>2</v>
      </c>
      <c r="C19" s="18" t="s">
        <v>16</v>
      </c>
      <c r="D19" s="18" t="s">
        <v>644</v>
      </c>
      <c r="E19" s="38">
        <v>2040</v>
      </c>
      <c r="F19" s="23">
        <f>(((((((IF($E19=2050,VLOOKUP($D19,'2050'!$A$1:$AE$19,F$10,FALSE),IF($E19=2045,VLOOKUP($D19,'2045'!$A$1:$AE$19,F$10,FALSE),IF($E19=2040,VLOOKUP($D19,'2040'!$A$1:$AE$19,F$10,FALSE),IF($E19=2035,VLOOKUP($D19,'2035'!$A$1:$AE$19,F$10,FALSE),IF($E19=2030,VLOOKUP($D19,'2030'!$A$1:$AE$19,F$10,FALSE),IF($E19="Business As Usual",VLOOKUP($D19,'Business As Usual'!$A$1:$AE$19,F$10,FALSE),IF($E19="Bespoke",VLOOKUP($C19,$C$41:$AH$60,F$37,FALSE),0)))))))*(1-'High Level'!$F25))))))))</f>
        <v>6.9999999999999951E-2</v>
      </c>
      <c r="G19" s="23">
        <f>(((((((IF($E19=2050,VLOOKUP($D19,'2050'!$A$1:$AE$19,G$10,FALSE),IF($E19=2045,VLOOKUP($D19,'2045'!$A$1:$AE$19,G$10,FALSE),IF($E19=2040,VLOOKUP($D19,'2040'!$A$1:$AE$19,G$10,FALSE),IF($E19=2035,VLOOKUP($D19,'2035'!$A$1:$AE$19,G$10,FALSE),IF($E19=2030,VLOOKUP($D19,'2030'!$A$1:$AE$19,G$10,FALSE),IF($E19="Business As Usual",VLOOKUP($D19,'Business As Usual'!$A$1:$AE$19,G$10,FALSE),IF($E19="Bespoke",VLOOKUP($C19,$C$41:$AH$60,G$37,FALSE),0)))))))*(1-'High Level'!$F25))))))))</f>
        <v>0.13999999999999996</v>
      </c>
      <c r="H19" s="23">
        <f>(((((((IF($E19=2050,VLOOKUP($D19,'2050'!$A$1:$AE$19,H$10,FALSE),IF($E19=2045,VLOOKUP($D19,'2045'!$A$1:$AE$19,H$10,FALSE),IF($E19=2040,VLOOKUP($D19,'2040'!$A$1:$AE$19,H$10,FALSE),IF($E19=2035,VLOOKUP($D19,'2035'!$A$1:$AE$19,H$10,FALSE),IF($E19=2030,VLOOKUP($D19,'2030'!$A$1:$AE$19,H$10,FALSE),IF($E19="Business As Usual",VLOOKUP($D19,'Business As Usual'!$A$1:$AE$19,H$10,FALSE),IF($E19="Bespoke",VLOOKUP($C19,$C$41:$AH$60,H$37,FALSE),0)))))))*(1-'High Level'!$F25))))))))</f>
        <v>0.20999999999999996</v>
      </c>
      <c r="I19" s="23">
        <f>(((((((IF($E19=2050,VLOOKUP($D19,'2050'!$A$1:$AE$19,I$10,FALSE),IF($E19=2045,VLOOKUP($D19,'2045'!$A$1:$AE$19,I$10,FALSE),IF($E19=2040,VLOOKUP($D19,'2040'!$A$1:$AE$19,I$10,FALSE),IF($E19=2035,VLOOKUP($D19,'2035'!$A$1:$AE$19,I$10,FALSE),IF($E19=2030,VLOOKUP($D19,'2030'!$A$1:$AE$19,I$10,FALSE),IF($E19="Business As Usual",VLOOKUP($D19,'Business As Usual'!$A$1:$AE$19,I$10,FALSE),IF($E19="Bespoke",VLOOKUP($C19,$C$41:$AH$60,I$37,FALSE),0)))))))*(1-'High Level'!$F25))))))))</f>
        <v>0.27999999999999997</v>
      </c>
      <c r="J19" s="23">
        <f>(((((((IF($E19=2050,VLOOKUP($D19,'2050'!$A$1:$AE$19,J$10,FALSE),IF($E19=2045,VLOOKUP($D19,'2045'!$A$1:$AE$19,J$10,FALSE),IF($E19=2040,VLOOKUP($D19,'2040'!$A$1:$AE$19,J$10,FALSE),IF($E19=2035,VLOOKUP($D19,'2035'!$A$1:$AE$19,J$10,FALSE),IF($E19=2030,VLOOKUP($D19,'2030'!$A$1:$AE$19,J$10,FALSE),IF($E19="Business As Usual",VLOOKUP($D19,'Business As Usual'!$A$1:$AE$19,J$10,FALSE),IF($E19="Bespoke",VLOOKUP($C19,$C$41:$AH$60,J$37,FALSE),0)))))))*(1-'High Level'!$F25))))))))</f>
        <v>0.35</v>
      </c>
      <c r="K19" s="23">
        <f>(((((((IF($E19=2050,VLOOKUP($D19,'2050'!$A$1:$AE$19,K$10,FALSE),IF($E19=2045,VLOOKUP($D19,'2045'!$A$1:$AE$19,K$10,FALSE),IF($E19=2040,VLOOKUP($D19,'2040'!$A$1:$AE$19,K$10,FALSE),IF($E19=2035,VLOOKUP($D19,'2035'!$A$1:$AE$19,K$10,FALSE),IF($E19=2030,VLOOKUP($D19,'2030'!$A$1:$AE$19,K$10,FALSE),IF($E19="Business As Usual",VLOOKUP($D19,'Business As Usual'!$A$1:$AE$19,K$10,FALSE),IF($E19="Bespoke",VLOOKUP($C19,$C$41:$AH$60,K$37,FALSE),0)))))))*(1-'High Level'!$F25))))))))</f>
        <v>0.46294878783143373</v>
      </c>
      <c r="L19" s="23">
        <f>(((((((IF($E19=2050,VLOOKUP($D19,'2050'!$A$1:$AE$19,L$10,FALSE),IF($E19=2045,VLOOKUP($D19,'2045'!$A$1:$AE$19,L$10,FALSE),IF($E19=2040,VLOOKUP($D19,'2040'!$A$1:$AE$19,L$10,FALSE),IF($E19=2035,VLOOKUP($D19,'2035'!$A$1:$AE$19,L$10,FALSE),IF($E19=2030,VLOOKUP($D19,'2030'!$A$1:$AE$19,L$10,FALSE),IF($E19="Business As Usual",VLOOKUP($D19,'Business As Usual'!$A$1:$AE$19,L$10,FALSE),IF($E19="Bespoke",VLOOKUP($C19,$C$41:$AH$60,L$37,FALSE),0)))))))*(1-'High Level'!$F25))))))))</f>
        <v>0.52219040955991891</v>
      </c>
      <c r="M19" s="23">
        <f>(((((((IF($E19=2050,VLOOKUP($D19,'2050'!$A$1:$AE$19,M$10,FALSE),IF($E19=2045,VLOOKUP($D19,'2045'!$A$1:$AE$19,M$10,FALSE),IF($E19=2040,VLOOKUP($D19,'2040'!$A$1:$AE$19,M$10,FALSE),IF($E19=2035,VLOOKUP($D19,'2035'!$A$1:$AE$19,M$10,FALSE),IF($E19=2030,VLOOKUP($D19,'2030'!$A$1:$AE$19,M$10,FALSE),IF($E19="Business As Usual",VLOOKUP($D19,'Business As Usual'!$A$1:$AE$19,M$10,FALSE),IF($E19="Bespoke",VLOOKUP($C19,$C$41:$AH$60,M$37,FALSE),0)))))))*(1-'High Level'!$F25))))))))</f>
        <v>0.54944458986647993</v>
      </c>
      <c r="N19" s="23">
        <f>(((((((IF($E19=2050,VLOOKUP($D19,'2050'!$A$1:$AE$19,N$10,FALSE),IF($E19=2045,VLOOKUP($D19,'2045'!$A$1:$AE$19,N$10,FALSE),IF($E19=2040,VLOOKUP($D19,'2040'!$A$1:$AE$19,N$10,FALSE),IF($E19=2035,VLOOKUP($D19,'2035'!$A$1:$AE$19,N$10,FALSE),IF($E19=2030,VLOOKUP($D19,'2030'!$A$1:$AE$19,N$10,FALSE),IF($E19="Business As Usual",VLOOKUP($D19,'Business As Usual'!$A$1:$AE$19,N$10,FALSE),IF($E19="Bespoke",VLOOKUP($C19,$C$41:$AH$60,N$37,FALSE),0)))))))*(1-'High Level'!$F25))))))))</f>
        <v>0.62679056088082685</v>
      </c>
      <c r="O19" s="23">
        <f>(((((((IF($E19=2050,VLOOKUP($D19,'2050'!$A$1:$AE$19,O$10,FALSE),IF($E19=2045,VLOOKUP($D19,'2045'!$A$1:$AE$19,O$10,FALSE),IF($E19=2040,VLOOKUP($D19,'2040'!$A$1:$AE$19,O$10,FALSE),IF($E19=2035,VLOOKUP($D19,'2035'!$A$1:$AE$19,O$10,FALSE),IF($E19=2030,VLOOKUP($D19,'2030'!$A$1:$AE$19,O$10,FALSE),IF($E19="Business As Usual",VLOOKUP($D19,'Business As Usual'!$A$1:$AE$19,O$10,FALSE),IF($E19="Bespoke",VLOOKUP($C19,$C$41:$AH$60,O$37,FALSE),0)))))))*(1-'High Level'!$F25))))))))</f>
        <v>0.6827546116891382</v>
      </c>
      <c r="P19" s="23">
        <f>(((((((IF($E19=2050,VLOOKUP($D19,'2050'!$A$1:$AE$19,P$10,FALSE),IF($E19=2045,VLOOKUP($D19,'2045'!$A$1:$AE$19,P$10,FALSE),IF($E19=2040,VLOOKUP($D19,'2040'!$A$1:$AE$19,P$10,FALSE),IF($E19=2035,VLOOKUP($D19,'2035'!$A$1:$AE$19,P$10,FALSE),IF($E19=2030,VLOOKUP($D19,'2030'!$A$1:$AE$19,P$10,FALSE),IF($E19="Business As Usual",VLOOKUP($D19,'Business As Usual'!$A$1:$AE$19,P$10,FALSE),IF($E19="Bespoke",VLOOKUP($C19,$C$41:$AH$60,P$37,FALSE),0)))))))*(1-'High Level'!$F25))))))))</f>
        <v>0.75678854388835404</v>
      </c>
      <c r="Q19" s="23">
        <f>(((((((IF($E19=2050,VLOOKUP($D19,'2050'!$A$1:$AE$19,Q$10,FALSE),IF($E19=2045,VLOOKUP($D19,'2045'!$A$1:$AE$19,Q$10,FALSE),IF($E19=2040,VLOOKUP($D19,'2040'!$A$1:$AE$19,Q$10,FALSE),IF($E19=2035,VLOOKUP($D19,'2035'!$A$1:$AE$19,Q$10,FALSE),IF($E19=2030,VLOOKUP($D19,'2030'!$A$1:$AE$19,Q$10,FALSE),IF($E19="Business As Usual",VLOOKUP($D19,'Business As Usual'!$A$1:$AE$19,Q$10,FALSE),IF($E19="Bespoke",VLOOKUP($C19,$C$41:$AH$60,Q$37,FALSE),0)))))))*(1-'High Level'!$F25))))))))</f>
        <v>0.80171835629053134</v>
      </c>
      <c r="R19" s="23">
        <f>(((((((IF($E19=2050,VLOOKUP($D19,'2050'!$A$1:$AE$19,R$10,FALSE),IF($E19=2045,VLOOKUP($D19,'2045'!$A$1:$AE$19,R$10,FALSE),IF($E19=2040,VLOOKUP($D19,'2040'!$A$1:$AE$19,R$10,FALSE),IF($E19=2035,VLOOKUP($D19,'2035'!$A$1:$AE$19,R$10,FALSE),IF($E19=2030,VLOOKUP($D19,'2030'!$A$1:$AE$19,R$10,FALSE),IF($E19="Business As Usual",VLOOKUP($D19,'Business As Usual'!$A$1:$AE$19,R$10,FALSE),IF($E19="Bespoke",VLOOKUP($C19,$C$41:$AH$60,R$37,FALSE),0)))))))*(1-'High Level'!$F25))))))))</f>
        <v>0.83899413600795536</v>
      </c>
      <c r="S19" s="23">
        <f>(((((((IF($E19=2050,VLOOKUP($D19,'2050'!$A$1:$AE$19,S$10,FALSE),IF($E19=2045,VLOOKUP($D19,'2045'!$A$1:$AE$19,S$10,FALSE),IF($E19=2040,VLOOKUP($D19,'2040'!$A$1:$AE$19,S$10,FALSE),IF($E19=2035,VLOOKUP($D19,'2035'!$A$1:$AE$19,S$10,FALSE),IF($E19=2030,VLOOKUP($D19,'2030'!$A$1:$AE$19,S$10,FALSE),IF($E19="Business As Usual",VLOOKUP($D19,'Business As Usual'!$A$1:$AE$19,S$10,FALSE),IF($E19="Bespoke",VLOOKUP($C19,$C$41:$AH$60,S$37,FALSE),0)))))))*(1-'High Level'!$F25))))))))</f>
        <v>0.87526177176570041</v>
      </c>
      <c r="T19" s="23">
        <f>(((((((IF($E19=2050,VLOOKUP($D19,'2050'!$A$1:$AE$19,T$10,FALSE),IF($E19=2045,VLOOKUP($D19,'2045'!$A$1:$AE$19,T$10,FALSE),IF($E19=2040,VLOOKUP($D19,'2040'!$A$1:$AE$19,T$10,FALSE),IF($E19=2035,VLOOKUP($D19,'2035'!$A$1:$AE$19,T$10,FALSE),IF($E19=2030,VLOOKUP($D19,'2030'!$A$1:$AE$19,T$10,FALSE),IF($E19="Business As Usual",VLOOKUP($D19,'Business As Usual'!$A$1:$AE$19,T$10,FALSE),IF($E19="Bespoke",VLOOKUP($C19,$C$41:$AH$60,T$37,FALSE),0)))))))*(1-'High Level'!$F25))))))))</f>
        <v>0.87903985069245316</v>
      </c>
      <c r="U19" s="23">
        <f>(((((((IF($E19=2050,VLOOKUP($D19,'2050'!$A$1:$AE$19,U$10,FALSE),IF($E19=2045,VLOOKUP($D19,'2045'!$A$1:$AE$19,U$10,FALSE),IF($E19=2040,VLOOKUP($D19,'2040'!$A$1:$AE$19,U$10,FALSE),IF($E19=2035,VLOOKUP($D19,'2035'!$A$1:$AE$19,U$10,FALSE),IF($E19=2030,VLOOKUP($D19,'2030'!$A$1:$AE$19,U$10,FALSE),IF($E19="Business As Usual",VLOOKUP($D19,'Business As Usual'!$A$1:$AE$19,U$10,FALSE),IF($E19="Bespoke",VLOOKUP($C19,$C$41:$AH$60,U$37,FALSE),0)))))))*(1-'High Level'!$F25))))))))</f>
        <v>0.88603728605918086</v>
      </c>
      <c r="V19" s="23">
        <f>(((((((IF($E19=2050,VLOOKUP($D19,'2050'!$A$1:$AE$19,V$10,FALSE),IF($E19=2045,VLOOKUP($D19,'2045'!$A$1:$AE$19,V$10,FALSE),IF($E19=2040,VLOOKUP($D19,'2040'!$A$1:$AE$19,V$10,FALSE),IF($E19=2035,VLOOKUP($D19,'2035'!$A$1:$AE$19,V$10,FALSE),IF($E19=2030,VLOOKUP($D19,'2030'!$A$1:$AE$19,V$10,FALSE),IF($E19="Business As Usual",VLOOKUP($D19,'Business As Usual'!$A$1:$AE$19,V$10,FALSE),IF($E19="Bespoke",VLOOKUP($C19,$C$41:$AH$60,V$37,FALSE),0)))))))*(1-'High Level'!$F25))))))))</f>
        <v>0.88889879390633808</v>
      </c>
      <c r="W19" s="23">
        <f>(((((((IF($E19=2050,VLOOKUP($D19,'2050'!$A$1:$AE$19,W$10,FALSE),IF($E19=2045,VLOOKUP($D19,'2045'!$A$1:$AE$19,W$10,FALSE),IF($E19=2040,VLOOKUP($D19,'2040'!$A$1:$AE$19,W$10,FALSE),IF($E19=2035,VLOOKUP($D19,'2035'!$A$1:$AE$19,W$10,FALSE),IF($E19=2030,VLOOKUP($D19,'2030'!$A$1:$AE$19,W$10,FALSE),IF($E19="Business As Usual",VLOOKUP($D19,'Business As Usual'!$A$1:$AE$19,W$10,FALSE),IF($E19="Bespoke",VLOOKUP($C19,$C$41:$AH$60,W$37,FALSE),0)))))))*(1-'High Level'!$F25))))))))</f>
        <v>0.89158903718967231</v>
      </c>
      <c r="X19" s="23">
        <f>(((((((IF($E19=2050,VLOOKUP($D19,'2050'!$A$1:$AE$19,X$10,FALSE),IF($E19=2045,VLOOKUP($D19,'2045'!$A$1:$AE$19,X$10,FALSE),IF($E19=2040,VLOOKUP($D19,'2040'!$A$1:$AE$19,X$10,FALSE),IF($E19=2035,VLOOKUP($D19,'2035'!$A$1:$AE$19,X$10,FALSE),IF($E19=2030,VLOOKUP($D19,'2030'!$A$1:$AE$19,X$10,FALSE),IF($E19="Business As Usual",VLOOKUP($D19,'Business As Usual'!$A$1:$AE$19,X$10,FALSE),IF($E19="Bespoke",VLOOKUP($C19,$C$41:$AH$60,X$37,FALSE),0)))))))*(1-'High Level'!$F25))))))))</f>
        <v>0.89730645562557476</v>
      </c>
      <c r="Y19" s="23">
        <f>(((((((IF($E19=2050,VLOOKUP($D19,'2050'!$A$1:$AE$19,Y$10,FALSE),IF($E19=2045,VLOOKUP($D19,'2045'!$A$1:$AE$19,Y$10,FALSE),IF($E19=2040,VLOOKUP($D19,'2040'!$A$1:$AE$19,Y$10,FALSE),IF($E19=2035,VLOOKUP($D19,'2035'!$A$1:$AE$19,Y$10,FALSE),IF($E19=2030,VLOOKUP($D19,'2030'!$A$1:$AE$19,Y$10,FALSE),IF($E19="Business As Usual",VLOOKUP($D19,'Business As Usual'!$A$1:$AE$19,Y$10,FALSE),IF($E19="Bespoke",VLOOKUP($C19,$C$41:$AH$60,Y$37,FALSE),0)))))))*(1-'High Level'!$F25))))))))</f>
        <v>0.92452298049119541</v>
      </c>
      <c r="Z19" s="23">
        <f>(((((((IF($E19=2050,VLOOKUP($D19,'2050'!$A$1:$AE$19,Z$10,FALSE),IF($E19=2045,VLOOKUP($D19,'2045'!$A$1:$AE$19,Z$10,FALSE),IF($E19=2040,VLOOKUP($D19,'2040'!$A$1:$AE$19,Z$10,FALSE),IF($E19=2035,VLOOKUP($D19,'2035'!$A$1:$AE$19,Z$10,FALSE),IF($E19=2030,VLOOKUP($D19,'2030'!$A$1:$AE$19,Z$10,FALSE),IF($E19="Business As Usual",VLOOKUP($D19,'Business As Usual'!$A$1:$AE$19,Z$10,FALSE),IF($E19="Bespoke",VLOOKUP($C19,$C$41:$AH$60,Z$37,FALSE),0)))))))*(1-'High Level'!$F25))))))))</f>
        <v>0.93055412494863532</v>
      </c>
      <c r="AA19" s="23">
        <f>(((((((IF($E19=2050,VLOOKUP($D19,'2050'!$A$1:$AE$19,AA$10,FALSE),IF($E19=2045,VLOOKUP($D19,'2045'!$A$1:$AE$19,AA$10,FALSE),IF($E19=2040,VLOOKUP($D19,'2040'!$A$1:$AE$19,AA$10,FALSE),IF($E19=2035,VLOOKUP($D19,'2035'!$A$1:$AE$19,AA$10,FALSE),IF($E19=2030,VLOOKUP($D19,'2030'!$A$1:$AE$19,AA$10,FALSE),IF($E19="Business As Usual",VLOOKUP($D19,'Business As Usual'!$A$1:$AE$19,AA$10,FALSE),IF($E19="Bespoke",VLOOKUP($C19,$C$41:$AH$60,AA$37,FALSE),0)))))))*(1-'High Level'!$F25))))))))</f>
        <v>0.93315340062909713</v>
      </c>
      <c r="AB19" s="23">
        <f>(((((((IF($E19=2050,VLOOKUP($D19,'2050'!$A$1:$AE$19,AB$10,FALSE),IF($E19=2045,VLOOKUP($D19,'2045'!$A$1:$AE$19,AB$10,FALSE),IF($E19=2040,VLOOKUP($D19,'2040'!$A$1:$AE$19,AB$10,FALSE),IF($E19=2035,VLOOKUP($D19,'2035'!$A$1:$AE$19,AB$10,FALSE),IF($E19=2030,VLOOKUP($D19,'2030'!$A$1:$AE$19,AB$10,FALSE),IF($E19="Business As Usual",VLOOKUP($D19,'Business As Usual'!$A$1:$AE$19,AB$10,FALSE),IF($E19="Bespoke",VLOOKUP($C19,$C$41:$AH$60,AB$37,FALSE),0)))))))*(1-'High Level'!$F25))))))))</f>
        <v>0.93664013771663879</v>
      </c>
      <c r="AC19" s="23">
        <f>(((((((IF($E19=2050,VLOOKUP($D19,'2050'!$A$1:$AE$19,AC$10,FALSE),IF($E19=2045,VLOOKUP($D19,'2045'!$A$1:$AE$19,AC$10,FALSE),IF($E19=2040,VLOOKUP($D19,'2040'!$A$1:$AE$19,AC$10,FALSE),IF($E19=2035,VLOOKUP($D19,'2035'!$A$1:$AE$19,AC$10,FALSE),IF($E19=2030,VLOOKUP($D19,'2030'!$A$1:$AE$19,AC$10,FALSE),IF($E19="Business As Usual",VLOOKUP($D19,'Business As Usual'!$A$1:$AE$19,AC$10,FALSE),IF($E19="Bespoke",VLOOKUP($C19,$C$41:$AH$60,AC$37,FALSE),0)))))))*(1-'High Level'!$F25))))))))</f>
        <v>0.95439112839592788</v>
      </c>
      <c r="AD19" s="23">
        <f>(((((((IF($E19=2050,VLOOKUP($D19,'2050'!$A$1:$AE$19,AD$10,FALSE),IF($E19=2045,VLOOKUP($D19,'2045'!$A$1:$AE$19,AD$10,FALSE),IF($E19=2040,VLOOKUP($D19,'2040'!$A$1:$AE$19,AD$10,FALSE),IF($E19=2035,VLOOKUP($D19,'2035'!$A$1:$AE$19,AD$10,FALSE),IF($E19=2030,VLOOKUP($D19,'2030'!$A$1:$AE$19,AD$10,FALSE),IF($E19="Business As Usual",VLOOKUP($D19,'Business As Usual'!$A$1:$AE$19,AD$10,FALSE),IF($E19="Bespoke",VLOOKUP($C19,$C$41:$AH$60,AD$37,FALSE),0)))))))*(1-'High Level'!$F25))))))))</f>
        <v>0.9594417737172708</v>
      </c>
      <c r="AE19" s="23">
        <f>(((((((IF($E19=2050,VLOOKUP($D19,'2050'!$A$1:$AE$19,AE$10,FALSE),IF($E19=2045,VLOOKUP($D19,'2045'!$A$1:$AE$19,AE$10,FALSE),IF($E19=2040,VLOOKUP($D19,'2040'!$A$1:$AE$19,AE$10,FALSE),IF($E19=2035,VLOOKUP($D19,'2035'!$A$1:$AE$19,AE$10,FALSE),IF($E19=2030,VLOOKUP($D19,'2030'!$A$1:$AE$19,AE$10,FALSE),IF($E19="Business As Usual",VLOOKUP($D19,'Business As Usual'!$A$1:$AE$19,AE$10,FALSE),IF($E19="Bespoke",VLOOKUP($C19,$C$41:$AH$60,AE$37,FALSE),0)))))))*(1-'High Level'!$F25))))))))</f>
        <v>0.96770727627100861</v>
      </c>
      <c r="AF19" s="23">
        <f>(((((((IF($E19=2050,VLOOKUP($D19,'2050'!$A$1:$AE$19,AF$10,FALSE),IF($E19=2045,VLOOKUP($D19,'2045'!$A$1:$AE$19,AF$10,FALSE),IF($E19=2040,VLOOKUP($D19,'2040'!$A$1:$AE$19,AF$10,FALSE),IF($E19=2035,VLOOKUP($D19,'2035'!$A$1:$AE$19,AF$10,FALSE),IF($E19=2030,VLOOKUP($D19,'2030'!$A$1:$AE$19,AF$10,FALSE),IF($E19="Business As Usual",VLOOKUP($D19,'Business As Usual'!$A$1:$AE$19,AF$10,FALSE),IF($E19="Bespoke",VLOOKUP($C19,$C$41:$AH$60,AF$37,FALSE),0)))))))*(1-'High Level'!$F25))))))))</f>
        <v>0.97004582514399162</v>
      </c>
      <c r="AG19" s="23">
        <f>(((((((IF($E19=2050,VLOOKUP($D19,'2050'!$A$1:$AE$19,AG$10,FALSE),IF($E19=2045,VLOOKUP($D19,'2045'!$A$1:$AE$19,AG$10,FALSE),IF($E19=2040,VLOOKUP($D19,'2040'!$A$1:$AE$19,AG$10,FALSE),IF($E19=2035,VLOOKUP($D19,'2035'!$A$1:$AE$19,AG$10,FALSE),IF($E19=2030,VLOOKUP($D19,'2030'!$A$1:$AE$19,AG$10,FALSE),IF($E19="Business As Usual",VLOOKUP($D19,'Business As Usual'!$A$1:$AE$19,AG$10,FALSE),IF($E19="Bespoke",VLOOKUP($C19,$C$41:$AH$60,AG$37,FALSE),0)))))))*(1-'High Level'!$F25))))))))</f>
        <v>0.97320874883297548</v>
      </c>
      <c r="AH19" s="23">
        <f>(((((((IF($E19=2050,VLOOKUP($D19,'2050'!$A$1:$AE$19,AH$10,FALSE),IF($E19=2045,VLOOKUP($D19,'2045'!$A$1:$AE$19,AH$10,FALSE),IF($E19=2040,VLOOKUP($D19,'2040'!$A$1:$AE$19,AH$10,FALSE),IF($E19=2035,VLOOKUP($D19,'2035'!$A$1:$AE$19,AH$10,FALSE),IF($E19=2030,VLOOKUP($D19,'2030'!$A$1:$AE$19,AH$10,FALSE),IF($E19="Business As Usual",VLOOKUP($D19,'Business As Usual'!$A$1:$AE$19,AH$10,FALSE),IF($E19="Bespoke",VLOOKUP($C19,$C$41:$AH$60,AH$37,FALSE),0)))))))*(1-'High Level'!$F25))))))))</f>
        <v>0.97575161326510729</v>
      </c>
    </row>
    <row r="20" spans="2:34" s="1" customFormat="1" x14ac:dyDescent="0.35">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row>
    <row r="21" spans="2:34" s="1" customFormat="1" ht="14.5" customHeight="1" x14ac:dyDescent="0.35">
      <c r="B21" s="52" t="s">
        <v>714</v>
      </c>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2:34" s="1" customFormat="1" ht="43.5" x14ac:dyDescent="0.35">
      <c r="B22" s="8" t="s">
        <v>4</v>
      </c>
      <c r="C22" s="8" t="s">
        <v>686</v>
      </c>
      <c r="D22" s="8" t="s">
        <v>664</v>
      </c>
      <c r="E22" s="125" t="s">
        <v>824</v>
      </c>
      <c r="F22" s="8">
        <v>2022</v>
      </c>
      <c r="G22" s="8">
        <v>2023</v>
      </c>
      <c r="H22" s="8">
        <v>2024</v>
      </c>
      <c r="I22" s="8">
        <v>2025</v>
      </c>
      <c r="J22" s="8">
        <v>2026</v>
      </c>
      <c r="K22" s="8">
        <v>2027</v>
      </c>
      <c r="L22" s="8">
        <v>2028</v>
      </c>
      <c r="M22" s="8">
        <v>2029</v>
      </c>
      <c r="N22" s="8">
        <v>2030</v>
      </c>
      <c r="O22" s="8">
        <v>2031</v>
      </c>
      <c r="P22" s="8">
        <v>2032</v>
      </c>
      <c r="Q22" s="8">
        <v>2033</v>
      </c>
      <c r="R22" s="8">
        <v>2034</v>
      </c>
      <c r="S22" s="8">
        <v>2035</v>
      </c>
      <c r="T22" s="8">
        <v>2036</v>
      </c>
      <c r="U22" s="8">
        <v>2037</v>
      </c>
      <c r="V22" s="8">
        <v>2038</v>
      </c>
      <c r="W22" s="8">
        <v>2039</v>
      </c>
      <c r="X22" s="8">
        <v>2040</v>
      </c>
      <c r="Y22" s="8">
        <v>2041</v>
      </c>
      <c r="Z22" s="8">
        <v>2042</v>
      </c>
      <c r="AA22" s="8">
        <v>2043</v>
      </c>
      <c r="AB22" s="8">
        <v>2044</v>
      </c>
      <c r="AC22" s="8">
        <v>2045</v>
      </c>
      <c r="AD22" s="8">
        <v>2046</v>
      </c>
      <c r="AE22" s="8">
        <v>2047</v>
      </c>
      <c r="AF22" s="8">
        <v>2048</v>
      </c>
      <c r="AG22" s="8">
        <v>2049</v>
      </c>
      <c r="AH22" s="8">
        <v>2050</v>
      </c>
    </row>
    <row r="23" spans="2:34" s="1" customFormat="1" x14ac:dyDescent="0.35">
      <c r="B23" s="18">
        <v>3</v>
      </c>
      <c r="C23" s="18" t="s">
        <v>6</v>
      </c>
      <c r="D23" s="18" t="s">
        <v>659</v>
      </c>
      <c r="E23" s="38">
        <v>2050</v>
      </c>
      <c r="F23" s="23">
        <f>(((((((IF($E23=2050,VLOOKUP($D23,'2050'!$A$1:$AE$19,F$10,FALSE),IF($E23=2045,VLOOKUP($D23,'2045'!$A$1:$AE$19,F$10,FALSE),IF($E23=2040,VLOOKUP($D23,'2040'!$A$1:$AE$19,F$10,FALSE),IF($E23=2035,VLOOKUP($D23,'2035'!$A$1:$AE$19,F$10,FALSE),IF($E23=2030,VLOOKUP($D23,'2030'!$A$1:$AE$19,F$10,FALSE),IF($E23="Business As Usual",VLOOKUP($D23,'Business As Usual'!$A$1:$AE$19,F$10,FALSE),IF($E23="Bespoke",VLOOKUP($C23,$C$41:$AH$60,F$37,FALSE),0)))))))*(1-'High Level'!$F30))))))))</f>
        <v>4.1471494828099344E-2</v>
      </c>
      <c r="G23" s="23">
        <f>(((((((IF($E23=2050,VLOOKUP($D23,'2050'!$A$1:$AE$19,G$10,FALSE),IF($E23=2045,VLOOKUP($D23,'2045'!$A$1:$AE$19,G$10,FALSE),IF($E23=2040,VLOOKUP($D23,'2040'!$A$1:$AE$19,G$10,FALSE),IF($E23=2035,VLOOKUP($D23,'2035'!$A$1:$AE$19,G$10,FALSE),IF($E23=2030,VLOOKUP($D23,'2030'!$A$1:$AE$19,G$10,FALSE),IF($E23="Business As Usual",VLOOKUP($D23,'Business As Usual'!$A$1:$AE$19,G$10,FALSE),IF($E23="Bespoke",VLOOKUP($C23,$C$41:$AH$60,G$37,FALSE),0)))))))*(1-'High Level'!$F30))))))))</f>
        <v>7.2367085217072913E-2</v>
      </c>
      <c r="H23" s="23">
        <f>(((((((IF($E23=2050,VLOOKUP($D23,'2050'!$A$1:$AE$19,H$10,FALSE),IF($E23=2045,VLOOKUP($D23,'2045'!$A$1:$AE$19,H$10,FALSE),IF($E23=2040,VLOOKUP($D23,'2040'!$A$1:$AE$19,H$10,FALSE),IF($E23=2035,VLOOKUP($D23,'2035'!$A$1:$AE$19,H$10,FALSE),IF($E23=2030,VLOOKUP($D23,'2030'!$A$1:$AE$19,H$10,FALSE),IF($E23="Business As Usual",VLOOKUP($D23,'Business As Usual'!$A$1:$AE$19,H$10,FALSE),IF($E23="Bespoke",VLOOKUP($C23,$C$41:$AH$60,H$37,FALSE),0)))))))*(1-'High Level'!$F30))))))))</f>
        <v>0.10156860041337747</v>
      </c>
      <c r="I23" s="23">
        <f>(((((((IF($E23=2050,VLOOKUP($D23,'2050'!$A$1:$AE$19,I$10,FALSE),IF($E23=2045,VLOOKUP($D23,'2045'!$A$1:$AE$19,I$10,FALSE),IF($E23=2040,VLOOKUP($D23,'2040'!$A$1:$AE$19,I$10,FALSE),IF($E23=2035,VLOOKUP($D23,'2035'!$A$1:$AE$19,I$10,FALSE),IF($E23=2030,VLOOKUP($D23,'2030'!$A$1:$AE$19,I$10,FALSE),IF($E23="Business As Usual",VLOOKUP($D23,'Business As Usual'!$A$1:$AE$19,I$10,FALSE),IF($E23="Bespoke",VLOOKUP($C23,$C$41:$AH$60,I$37,FALSE),0)))))))*(1-'High Level'!$F30))))))))</f>
        <v>0.14184752473209952</v>
      </c>
      <c r="J23" s="23">
        <f>(((((((IF($E23=2050,VLOOKUP($D23,'2050'!$A$1:$AE$19,J$10,FALSE),IF($E23=2045,VLOOKUP($D23,'2045'!$A$1:$AE$19,J$10,FALSE),IF($E23=2040,VLOOKUP($D23,'2040'!$A$1:$AE$19,J$10,FALSE),IF($E23=2035,VLOOKUP($D23,'2035'!$A$1:$AE$19,J$10,FALSE),IF($E23=2030,VLOOKUP($D23,'2030'!$A$1:$AE$19,J$10,FALSE),IF($E23="Business As Usual",VLOOKUP($D23,'Business As Usual'!$A$1:$AE$19,J$10,FALSE),IF($E23="Bespoke",VLOOKUP($C23,$C$41:$AH$60,J$37,FALSE),0)))))))*(1-'High Level'!$F30))))))))</f>
        <v>0.21498034269906582</v>
      </c>
      <c r="K23" s="23">
        <f>(((((((IF($E23=2050,VLOOKUP($D23,'2050'!$A$1:$AE$19,K$10,FALSE),IF($E23=2045,VLOOKUP($D23,'2045'!$A$1:$AE$19,K$10,FALSE),IF($E23=2040,VLOOKUP($D23,'2040'!$A$1:$AE$19,K$10,FALSE),IF($E23=2035,VLOOKUP($D23,'2035'!$A$1:$AE$19,K$10,FALSE),IF($E23=2030,VLOOKUP($D23,'2030'!$A$1:$AE$19,K$10,FALSE),IF($E23="Business As Usual",VLOOKUP($D23,'Business As Usual'!$A$1:$AE$19,K$10,FALSE),IF($E23="Bespoke",VLOOKUP($C23,$C$41:$AH$60,K$37,FALSE),0)))))))*(1-'High Level'!$F30))))))))</f>
        <v>0.26184049585460706</v>
      </c>
      <c r="L23" s="23">
        <f>(((((((IF($E23=2050,VLOOKUP($D23,'2050'!$A$1:$AE$19,L$10,FALSE),IF($E23=2045,VLOOKUP($D23,'2045'!$A$1:$AE$19,L$10,FALSE),IF($E23=2040,VLOOKUP($D23,'2040'!$A$1:$AE$19,L$10,FALSE),IF($E23=2035,VLOOKUP($D23,'2035'!$A$1:$AE$19,L$10,FALSE),IF($E23=2030,VLOOKUP($D23,'2030'!$A$1:$AE$19,L$10,FALSE),IF($E23="Business As Usual",VLOOKUP($D23,'Business As Usual'!$A$1:$AE$19,L$10,FALSE),IF($E23="Bespoke",VLOOKUP($C23,$C$41:$AH$60,L$37,FALSE),0)))))))*(1-'High Level'!$F30))))))))</f>
        <v>0.29693520803009255</v>
      </c>
      <c r="M23" s="23">
        <f>(((((((IF($E23=2050,VLOOKUP($D23,'2050'!$A$1:$AE$19,M$10,FALSE),IF($E23=2045,VLOOKUP($D23,'2045'!$A$1:$AE$19,M$10,FALSE),IF($E23=2040,VLOOKUP($D23,'2040'!$A$1:$AE$19,M$10,FALSE),IF($E23=2035,VLOOKUP($D23,'2035'!$A$1:$AE$19,M$10,FALSE),IF($E23=2030,VLOOKUP($D23,'2030'!$A$1:$AE$19,M$10,FALSE),IF($E23="Business As Usual",VLOOKUP($D23,'Business As Usual'!$A$1:$AE$19,M$10,FALSE),IF($E23="Bespoke",VLOOKUP($C23,$C$41:$AH$60,M$37,FALSE),0)))))))*(1-'High Level'!$F30))))))))</f>
        <v>0.33270128868369669</v>
      </c>
      <c r="N23" s="23">
        <f>(((((((IF($E23=2050,VLOOKUP($D23,'2050'!$A$1:$AE$19,N$10,FALSE),IF($E23=2045,VLOOKUP($D23,'2045'!$A$1:$AE$19,N$10,FALSE),IF($E23=2040,VLOOKUP($D23,'2040'!$A$1:$AE$19,N$10,FALSE),IF($E23=2035,VLOOKUP($D23,'2035'!$A$1:$AE$19,N$10,FALSE),IF($E23=2030,VLOOKUP($D23,'2030'!$A$1:$AE$19,N$10,FALSE),IF($E23="Business As Usual",VLOOKUP($D23,'Business As Usual'!$A$1:$AE$19,N$10,FALSE),IF($E23="Bespoke",VLOOKUP($C23,$C$41:$AH$60,N$37,FALSE),0)))))))*(1-'High Level'!$F30))))))))</f>
        <v>0.38853602079457739</v>
      </c>
      <c r="O23" s="23">
        <f>(((((((IF($E23=2050,VLOOKUP($D23,'2050'!$A$1:$AE$19,O$10,FALSE),IF($E23=2045,VLOOKUP($D23,'2045'!$A$1:$AE$19,O$10,FALSE),IF($E23=2040,VLOOKUP($D23,'2040'!$A$1:$AE$19,O$10,FALSE),IF($E23=2035,VLOOKUP($D23,'2035'!$A$1:$AE$19,O$10,FALSE),IF($E23=2030,VLOOKUP($D23,'2030'!$A$1:$AE$19,O$10,FALSE),IF($E23="Business As Usual",VLOOKUP($D23,'Business As Usual'!$A$1:$AE$19,O$10,FALSE),IF($E23="Bespoke",VLOOKUP($C23,$C$41:$AH$60,O$37,FALSE),0)))))))*(1-'High Level'!$F30))))))))</f>
        <v>0.43591358252249096</v>
      </c>
      <c r="P23" s="23">
        <f>(((((((IF($E23=2050,VLOOKUP($D23,'2050'!$A$1:$AE$19,P$10,FALSE),IF($E23=2045,VLOOKUP($D23,'2045'!$A$1:$AE$19,P$10,FALSE),IF($E23=2040,VLOOKUP($D23,'2040'!$A$1:$AE$19,P$10,FALSE),IF($E23=2035,VLOOKUP($D23,'2035'!$A$1:$AE$19,P$10,FALSE),IF($E23=2030,VLOOKUP($D23,'2030'!$A$1:$AE$19,P$10,FALSE),IF($E23="Business As Usual",VLOOKUP($D23,'Business As Usual'!$A$1:$AE$19,P$10,FALSE),IF($E23="Bespoke",VLOOKUP($C23,$C$41:$AH$60,P$37,FALSE),0)))))))*(1-'High Level'!$F30))))))))</f>
        <v>0.51202430477631555</v>
      </c>
      <c r="Q23" s="23">
        <f>(((((((IF($E23=2050,VLOOKUP($D23,'2050'!$A$1:$AE$19,Q$10,FALSE),IF($E23=2045,VLOOKUP($D23,'2045'!$A$1:$AE$19,Q$10,FALSE),IF($E23=2040,VLOOKUP($D23,'2040'!$A$1:$AE$19,Q$10,FALSE),IF($E23=2035,VLOOKUP($D23,'2035'!$A$1:$AE$19,Q$10,FALSE),IF($E23=2030,VLOOKUP($D23,'2030'!$A$1:$AE$19,Q$10,FALSE),IF($E23="Business As Usual",VLOOKUP($D23,'Business As Usual'!$A$1:$AE$19,Q$10,FALSE),IF($E23="Bespoke",VLOOKUP($C23,$C$41:$AH$60,Q$37,FALSE),0)))))))*(1-'High Level'!$F30))))))))</f>
        <v>0.56616584228179634</v>
      </c>
      <c r="R23" s="23">
        <f>(((((((IF($E23=2050,VLOOKUP($D23,'2050'!$A$1:$AE$19,R$10,FALSE),IF($E23=2045,VLOOKUP($D23,'2045'!$A$1:$AE$19,R$10,FALSE),IF($E23=2040,VLOOKUP($D23,'2040'!$A$1:$AE$19,R$10,FALSE),IF($E23=2035,VLOOKUP($D23,'2035'!$A$1:$AE$19,R$10,FALSE),IF($E23=2030,VLOOKUP($D23,'2030'!$A$1:$AE$19,R$10,FALSE),IF($E23="Business As Usual",VLOOKUP($D23,'Business As Usual'!$A$1:$AE$19,R$10,FALSE),IF($E23="Bespoke",VLOOKUP($C23,$C$41:$AH$60,R$37,FALSE),0)))))))*(1-'High Level'!$F30))))))))</f>
        <v>0.6171142174653973</v>
      </c>
      <c r="S23" s="23">
        <f>(((((((IF($E23=2050,VLOOKUP($D23,'2050'!$A$1:$AE$19,S$10,FALSE),IF($E23=2045,VLOOKUP($D23,'2045'!$A$1:$AE$19,S$10,FALSE),IF($E23=2040,VLOOKUP($D23,'2040'!$A$1:$AE$19,S$10,FALSE),IF($E23=2035,VLOOKUP($D23,'2035'!$A$1:$AE$19,S$10,FALSE),IF($E23=2030,VLOOKUP($D23,'2030'!$A$1:$AE$19,S$10,FALSE),IF($E23="Business As Usual",VLOOKUP($D23,'Business As Usual'!$A$1:$AE$19,S$10,FALSE),IF($E23="Bespoke",VLOOKUP($C23,$C$41:$AH$60,S$37,FALSE),0)))))))*(1-'High Level'!$F30))))))))</f>
        <v>0.6832897674310966</v>
      </c>
      <c r="T23" s="23">
        <f>(((((((IF($E23=2050,VLOOKUP($D23,'2050'!$A$1:$AE$19,T$10,FALSE),IF($E23=2045,VLOOKUP($D23,'2045'!$A$1:$AE$19,T$10,FALSE),IF($E23=2040,VLOOKUP($D23,'2040'!$A$1:$AE$19,T$10,FALSE),IF($E23=2035,VLOOKUP($D23,'2035'!$A$1:$AE$19,T$10,FALSE),IF($E23=2030,VLOOKUP($D23,'2030'!$A$1:$AE$19,T$10,FALSE),IF($E23="Business As Usual",VLOOKUP($D23,'Business As Usual'!$A$1:$AE$19,T$10,FALSE),IF($E23="Bespoke",VLOOKUP($C23,$C$41:$AH$60,T$37,FALSE),0)))))))*(1-'High Level'!$F30))))))))</f>
        <v>0.75765707800600834</v>
      </c>
      <c r="U23" s="23">
        <f>(((((((IF($E23=2050,VLOOKUP($D23,'2050'!$A$1:$AE$19,U$10,FALSE),IF($E23=2045,VLOOKUP($D23,'2045'!$A$1:$AE$19,U$10,FALSE),IF($E23=2040,VLOOKUP($D23,'2040'!$A$1:$AE$19,U$10,FALSE),IF($E23=2035,VLOOKUP($D23,'2035'!$A$1:$AE$19,U$10,FALSE),IF($E23=2030,VLOOKUP($D23,'2030'!$A$1:$AE$19,U$10,FALSE),IF($E23="Business As Usual",VLOOKUP($D23,'Business As Usual'!$A$1:$AE$19,U$10,FALSE),IF($E23="Bespoke",VLOOKUP($C23,$C$41:$AH$60,U$37,FALSE),0)))))))*(1-'High Level'!$F30))))))))</f>
        <v>0.8053105596375062</v>
      </c>
      <c r="V23" s="23">
        <f>(((((((IF($E23=2050,VLOOKUP($D23,'2050'!$A$1:$AE$19,V$10,FALSE),IF($E23=2045,VLOOKUP($D23,'2045'!$A$1:$AE$19,V$10,FALSE),IF($E23=2040,VLOOKUP($D23,'2040'!$A$1:$AE$19,V$10,FALSE),IF($E23=2035,VLOOKUP($D23,'2035'!$A$1:$AE$19,V$10,FALSE),IF($E23=2030,VLOOKUP($D23,'2030'!$A$1:$AE$19,V$10,FALSE),IF($E23="Business As Usual",VLOOKUP($D23,'Business As Usual'!$A$1:$AE$19,V$10,FALSE),IF($E23="Bespoke",VLOOKUP($C23,$C$41:$AH$60,V$37,FALSE),0)))))))*(1-'High Level'!$F30))))))))</f>
        <v>0.82982090094297023</v>
      </c>
      <c r="W23" s="23">
        <f>(((((((IF($E23=2050,VLOOKUP($D23,'2050'!$A$1:$AE$19,W$10,FALSE),IF($E23=2045,VLOOKUP($D23,'2045'!$A$1:$AE$19,W$10,FALSE),IF($E23=2040,VLOOKUP($D23,'2040'!$A$1:$AE$19,W$10,FALSE),IF($E23=2035,VLOOKUP($D23,'2035'!$A$1:$AE$19,W$10,FALSE),IF($E23=2030,VLOOKUP($D23,'2030'!$A$1:$AE$19,W$10,FALSE),IF($E23="Business As Usual",VLOOKUP($D23,'Business As Usual'!$A$1:$AE$19,W$10,FALSE),IF($E23="Bespoke",VLOOKUP($C23,$C$41:$AH$60,W$37,FALSE),0)))))))*(1-'High Level'!$F30))))))))</f>
        <v>0.85659334777631313</v>
      </c>
      <c r="X23" s="23">
        <f>(((((((IF($E23=2050,VLOOKUP($D23,'2050'!$A$1:$AE$19,X$10,FALSE),IF($E23=2045,VLOOKUP($D23,'2045'!$A$1:$AE$19,X$10,FALSE),IF($E23=2040,VLOOKUP($D23,'2040'!$A$1:$AE$19,X$10,FALSE),IF($E23=2035,VLOOKUP($D23,'2035'!$A$1:$AE$19,X$10,FALSE),IF($E23=2030,VLOOKUP($D23,'2030'!$A$1:$AE$19,X$10,FALSE),IF($E23="Business As Usual",VLOOKUP($D23,'Business As Usual'!$A$1:$AE$19,X$10,FALSE),IF($E23="Bespoke",VLOOKUP($C23,$C$41:$AH$60,X$37,FALSE),0)))))))*(1-'High Level'!$F30))))))))</f>
        <v>0.90028689257964012</v>
      </c>
      <c r="Y23" s="23">
        <f>(((((((IF($E23=2050,VLOOKUP($D23,'2050'!$A$1:$AE$19,Y$10,FALSE),IF($E23=2045,VLOOKUP($D23,'2045'!$A$1:$AE$19,Y$10,FALSE),IF($E23=2040,VLOOKUP($D23,'2040'!$A$1:$AE$19,Y$10,FALSE),IF($E23=2035,VLOOKUP($D23,'2035'!$A$1:$AE$19,Y$10,FALSE),IF($E23=2030,VLOOKUP($D23,'2030'!$A$1:$AE$19,Y$10,FALSE),IF($E23="Business As Usual",VLOOKUP($D23,'Business As Usual'!$A$1:$AE$19,Y$10,FALSE),IF($E23="Bespoke",VLOOKUP($C23,$C$41:$AH$60,Y$37,FALSE),0)))))))*(1-'High Level'!$F30))))))))</f>
        <v>0.91033510098828829</v>
      </c>
      <c r="Z23" s="23">
        <f>(((((((IF($E23=2050,VLOOKUP($D23,'2050'!$A$1:$AE$19,Z$10,FALSE),IF($E23=2045,VLOOKUP($D23,'2045'!$A$1:$AE$19,Z$10,FALSE),IF($E23=2040,VLOOKUP($D23,'2040'!$A$1:$AE$19,Z$10,FALSE),IF($E23=2035,VLOOKUP($D23,'2035'!$A$1:$AE$19,Z$10,FALSE),IF($E23=2030,VLOOKUP($D23,'2030'!$A$1:$AE$19,Z$10,FALSE),IF($E23="Business As Usual",VLOOKUP($D23,'Business As Usual'!$A$1:$AE$19,Z$10,FALSE),IF($E23="Bespoke",VLOOKUP($C23,$C$41:$AH$60,Z$37,FALSE),0)))))))*(1-'High Level'!$F30))))))))</f>
        <v>0.93243157819423717</v>
      </c>
      <c r="AA23" s="23">
        <f>(((((((IF($E23=2050,VLOOKUP($D23,'2050'!$A$1:$AE$19,AA$10,FALSE),IF($E23=2045,VLOOKUP($D23,'2045'!$A$1:$AE$19,AA$10,FALSE),IF($E23=2040,VLOOKUP($D23,'2040'!$A$1:$AE$19,AA$10,FALSE),IF($E23=2035,VLOOKUP($D23,'2035'!$A$1:$AE$19,AA$10,FALSE),IF($E23=2030,VLOOKUP($D23,'2030'!$A$1:$AE$19,AA$10,FALSE),IF($E23="Business As Usual",VLOOKUP($D23,'Business As Usual'!$A$1:$AE$19,AA$10,FALSE),IF($E23="Bespoke",VLOOKUP($C23,$C$41:$AH$60,AA$37,FALSE),0)))))))*(1-'High Level'!$F30))))))))</f>
        <v>0.93660261434679193</v>
      </c>
      <c r="AB23" s="23">
        <f>(((((((IF($E23=2050,VLOOKUP($D23,'2050'!$A$1:$AE$19,AB$10,FALSE),IF($E23=2045,VLOOKUP($D23,'2045'!$A$1:$AE$19,AB$10,FALSE),IF($E23=2040,VLOOKUP($D23,'2040'!$A$1:$AE$19,AB$10,FALSE),IF($E23=2035,VLOOKUP($D23,'2035'!$A$1:$AE$19,AB$10,FALSE),IF($E23=2030,VLOOKUP($D23,'2030'!$A$1:$AE$19,AB$10,FALSE),IF($E23="Business As Usual",VLOOKUP($D23,'Business As Usual'!$A$1:$AE$19,AB$10,FALSE),IF($E23="Bespoke",VLOOKUP($C23,$C$41:$AH$60,AB$37,FALSE),0)))))))*(1-'High Level'!$F30))))))))</f>
        <v>0.94156168910777005</v>
      </c>
      <c r="AC23" s="23">
        <f>(((((((IF($E23=2050,VLOOKUP($D23,'2050'!$A$1:$AE$19,AC$10,FALSE),IF($E23=2045,VLOOKUP($D23,'2045'!$A$1:$AE$19,AC$10,FALSE),IF($E23=2040,VLOOKUP($D23,'2040'!$A$1:$AE$19,AC$10,FALSE),IF($E23=2035,VLOOKUP($D23,'2035'!$A$1:$AE$19,AC$10,FALSE),IF($E23=2030,VLOOKUP($D23,'2030'!$A$1:$AE$19,AC$10,FALSE),IF($E23="Business As Usual",VLOOKUP($D23,'Business As Usual'!$A$1:$AE$19,AC$10,FALSE),IF($E23="Bespoke",VLOOKUP($C23,$C$41:$AH$60,AC$37,FALSE),0)))))))*(1-'High Level'!$F30))))))))</f>
        <v>0.94211122044953866</v>
      </c>
      <c r="AD23" s="23">
        <f>(((((((IF($E23=2050,VLOOKUP($D23,'2050'!$A$1:$AE$19,AD$10,FALSE),IF($E23=2045,VLOOKUP($D23,'2045'!$A$1:$AE$19,AD$10,FALSE),IF($E23=2040,VLOOKUP($D23,'2040'!$A$1:$AE$19,AD$10,FALSE),IF($E23=2035,VLOOKUP($D23,'2035'!$A$1:$AE$19,AD$10,FALSE),IF($E23=2030,VLOOKUP($D23,'2030'!$A$1:$AE$19,AD$10,FALSE),IF($E23="Business As Usual",VLOOKUP($D23,'Business As Usual'!$A$1:$AE$19,AD$10,FALSE),IF($E23="Bespoke",VLOOKUP($C23,$C$41:$AH$60,AD$37,FALSE),0)))))))*(1-'High Level'!$F30))))))))</f>
        <v>0.94770302333378154</v>
      </c>
      <c r="AE23" s="23">
        <f>(((((((IF($E23=2050,VLOOKUP($D23,'2050'!$A$1:$AE$19,AE$10,FALSE),IF($E23=2045,VLOOKUP($D23,'2045'!$A$1:$AE$19,AE$10,FALSE),IF($E23=2040,VLOOKUP($D23,'2040'!$A$1:$AE$19,AE$10,FALSE),IF($E23=2035,VLOOKUP($D23,'2035'!$A$1:$AE$19,AE$10,FALSE),IF($E23=2030,VLOOKUP($D23,'2030'!$A$1:$AE$19,AE$10,FALSE),IF($E23="Business As Usual",VLOOKUP($D23,'Business As Usual'!$A$1:$AE$19,AE$10,FALSE),IF($E23="Bespoke",VLOOKUP($C23,$C$41:$AH$60,AE$37,FALSE),0)))))))*(1-'High Level'!$F30))))))))</f>
        <v>0.94822952888278056</v>
      </c>
      <c r="AF23" s="23">
        <f>(((((((IF($E23=2050,VLOOKUP($D23,'2050'!$A$1:$AE$19,AF$10,FALSE),IF($E23=2045,VLOOKUP($D23,'2045'!$A$1:$AE$19,AF$10,FALSE),IF($E23=2040,VLOOKUP($D23,'2040'!$A$1:$AE$19,AF$10,FALSE),IF($E23=2035,VLOOKUP($D23,'2035'!$A$1:$AE$19,AF$10,FALSE),IF($E23=2030,VLOOKUP($D23,'2030'!$A$1:$AE$19,AF$10,FALSE),IF($E23="Business As Usual",VLOOKUP($D23,'Business As Usual'!$A$1:$AE$19,AF$10,FALSE),IF($E23="Bespoke",VLOOKUP($C23,$C$41:$AH$60,AF$37,FALSE),0)))))))*(1-'High Level'!$F30))))))))</f>
        <v>0.9515528571159011</v>
      </c>
      <c r="AG23" s="23">
        <f>(((((((IF($E23=2050,VLOOKUP($D23,'2050'!$A$1:$AE$19,AG$10,FALSE),IF($E23=2045,VLOOKUP($D23,'2045'!$A$1:$AE$19,AG$10,FALSE),IF($E23=2040,VLOOKUP($D23,'2040'!$A$1:$AE$19,AG$10,FALSE),IF($E23=2035,VLOOKUP($D23,'2035'!$A$1:$AE$19,AG$10,FALSE),IF($E23=2030,VLOOKUP($D23,'2030'!$A$1:$AE$19,AG$10,FALSE),IF($E23="Business As Usual",VLOOKUP($D23,'Business As Usual'!$A$1:$AE$19,AG$10,FALSE),IF($E23="Bespoke",VLOOKUP($C23,$C$41:$AH$60,AG$37,FALSE),0)))))))*(1-'High Level'!$F30))))))))</f>
        <v>0.95239639138623255</v>
      </c>
      <c r="AH23" s="23">
        <f>(((((((IF($E23=2050,VLOOKUP($D23,'2050'!$A$1:$AE$19,AH$10,FALSE),IF($E23=2045,VLOOKUP($D23,'2045'!$A$1:$AE$19,AH$10,FALSE),IF($E23=2040,VLOOKUP($D23,'2040'!$A$1:$AE$19,AH$10,FALSE),IF($E23=2035,VLOOKUP($D23,'2035'!$A$1:$AE$19,AH$10,FALSE),IF($E23=2030,VLOOKUP($D23,'2030'!$A$1:$AE$19,AH$10,FALSE),IF($E23="Business As Usual",VLOOKUP($D23,'Business As Usual'!$A$1:$AE$19,AH$10,FALSE),IF($E23="Bespoke",VLOOKUP($C23,$C$41:$AH$60,AH$37,FALSE),0)))))))*(1-'High Level'!$F30))))))))</f>
        <v>0.95335963451946415</v>
      </c>
    </row>
    <row r="24" spans="2:34" s="1" customFormat="1" x14ac:dyDescent="0.35">
      <c r="B24" s="18">
        <v>3</v>
      </c>
      <c r="C24" s="18" t="s">
        <v>8</v>
      </c>
      <c r="D24" s="18" t="s">
        <v>657</v>
      </c>
      <c r="E24" s="38">
        <v>2050</v>
      </c>
      <c r="F24" s="23">
        <f>(((((((IF($E24=2050,VLOOKUP($D24,'2050'!$A$1:$AE$19,F$10,FALSE),IF($E24=2045,VLOOKUP($D24,'2045'!$A$1:$AE$19,F$10,FALSE),IF($E24=2040,VLOOKUP($D24,'2040'!$A$1:$AE$19,F$10,FALSE),IF($E24=2035,VLOOKUP($D24,'2035'!$A$1:$AE$19,F$10,FALSE),IF($E24=2030,VLOOKUP($D24,'2030'!$A$1:$AE$19,F$10,FALSE),IF($E24="Business As Usual",VLOOKUP($D24,'Business As Usual'!$A$1:$AE$19,F$10,FALSE),IF($E24="Bespoke",VLOOKUP($C24,$C$41:$AH$60,F$37,FALSE),0)))))))*(1-'High Level'!$F31))))))))</f>
        <v>4.1471494828099344E-2</v>
      </c>
      <c r="G24" s="23">
        <f>(((((((IF($E24=2050,VLOOKUP($D24,'2050'!$A$1:$AE$19,G$10,FALSE),IF($E24=2045,VLOOKUP($D24,'2045'!$A$1:$AE$19,G$10,FALSE),IF($E24=2040,VLOOKUP($D24,'2040'!$A$1:$AE$19,G$10,FALSE),IF($E24=2035,VLOOKUP($D24,'2035'!$A$1:$AE$19,G$10,FALSE),IF($E24=2030,VLOOKUP($D24,'2030'!$A$1:$AE$19,G$10,FALSE),IF($E24="Business As Usual",VLOOKUP($D24,'Business As Usual'!$A$1:$AE$19,G$10,FALSE),IF($E24="Bespoke",VLOOKUP($C24,$C$41:$AH$60,G$37,FALSE),0)))))))*(1-'High Level'!$F31))))))))</f>
        <v>7.2367085217072913E-2</v>
      </c>
      <c r="H24" s="23">
        <f>(((((((IF($E24=2050,VLOOKUP($D24,'2050'!$A$1:$AE$19,H$10,FALSE),IF($E24=2045,VLOOKUP($D24,'2045'!$A$1:$AE$19,H$10,FALSE),IF($E24=2040,VLOOKUP($D24,'2040'!$A$1:$AE$19,H$10,FALSE),IF($E24=2035,VLOOKUP($D24,'2035'!$A$1:$AE$19,H$10,FALSE),IF($E24=2030,VLOOKUP($D24,'2030'!$A$1:$AE$19,H$10,FALSE),IF($E24="Business As Usual",VLOOKUP($D24,'Business As Usual'!$A$1:$AE$19,H$10,FALSE),IF($E24="Bespoke",VLOOKUP($C24,$C$41:$AH$60,H$37,FALSE),0)))))))*(1-'High Level'!$F31))))))))</f>
        <v>0.10156860041337747</v>
      </c>
      <c r="I24" s="23">
        <f>(((((((IF($E24=2050,VLOOKUP($D24,'2050'!$A$1:$AE$19,I$10,FALSE),IF($E24=2045,VLOOKUP($D24,'2045'!$A$1:$AE$19,I$10,FALSE),IF($E24=2040,VLOOKUP($D24,'2040'!$A$1:$AE$19,I$10,FALSE),IF($E24=2035,VLOOKUP($D24,'2035'!$A$1:$AE$19,I$10,FALSE),IF($E24=2030,VLOOKUP($D24,'2030'!$A$1:$AE$19,I$10,FALSE),IF($E24="Business As Usual",VLOOKUP($D24,'Business As Usual'!$A$1:$AE$19,I$10,FALSE),IF($E24="Bespoke",VLOOKUP($C24,$C$41:$AH$60,I$37,FALSE),0)))))))*(1-'High Level'!$F31))))))))</f>
        <v>0.14184752473209952</v>
      </c>
      <c r="J24" s="23">
        <f>(((((((IF($E24=2050,VLOOKUP($D24,'2050'!$A$1:$AE$19,J$10,FALSE),IF($E24=2045,VLOOKUP($D24,'2045'!$A$1:$AE$19,J$10,FALSE),IF($E24=2040,VLOOKUP($D24,'2040'!$A$1:$AE$19,J$10,FALSE),IF($E24=2035,VLOOKUP($D24,'2035'!$A$1:$AE$19,J$10,FALSE),IF($E24=2030,VLOOKUP($D24,'2030'!$A$1:$AE$19,J$10,FALSE),IF($E24="Business As Usual",VLOOKUP($D24,'Business As Usual'!$A$1:$AE$19,J$10,FALSE),IF($E24="Bespoke",VLOOKUP($C24,$C$41:$AH$60,J$37,FALSE),0)))))))*(1-'High Level'!$F31))))))))</f>
        <v>0.21498034269906582</v>
      </c>
      <c r="K24" s="23">
        <f>(((((((IF($E24=2050,VLOOKUP($D24,'2050'!$A$1:$AE$19,K$10,FALSE),IF($E24=2045,VLOOKUP($D24,'2045'!$A$1:$AE$19,K$10,FALSE),IF($E24=2040,VLOOKUP($D24,'2040'!$A$1:$AE$19,K$10,FALSE),IF($E24=2035,VLOOKUP($D24,'2035'!$A$1:$AE$19,K$10,FALSE),IF($E24=2030,VLOOKUP($D24,'2030'!$A$1:$AE$19,K$10,FALSE),IF($E24="Business As Usual",VLOOKUP($D24,'Business As Usual'!$A$1:$AE$19,K$10,FALSE),IF($E24="Bespoke",VLOOKUP($C24,$C$41:$AH$60,K$37,FALSE),0)))))))*(1-'High Level'!$F31))))))))</f>
        <v>0.26184049585460706</v>
      </c>
      <c r="L24" s="23">
        <f>(((((((IF($E24=2050,VLOOKUP($D24,'2050'!$A$1:$AE$19,L$10,FALSE),IF($E24=2045,VLOOKUP($D24,'2045'!$A$1:$AE$19,L$10,FALSE),IF($E24=2040,VLOOKUP($D24,'2040'!$A$1:$AE$19,L$10,FALSE),IF($E24=2035,VLOOKUP($D24,'2035'!$A$1:$AE$19,L$10,FALSE),IF($E24=2030,VLOOKUP($D24,'2030'!$A$1:$AE$19,L$10,FALSE),IF($E24="Business As Usual",VLOOKUP($D24,'Business As Usual'!$A$1:$AE$19,L$10,FALSE),IF($E24="Bespoke",VLOOKUP($C24,$C$41:$AH$60,L$37,FALSE),0)))))))*(1-'High Level'!$F31))))))))</f>
        <v>0.29693520803009255</v>
      </c>
      <c r="M24" s="23">
        <f>(((((((IF($E24=2050,VLOOKUP($D24,'2050'!$A$1:$AE$19,M$10,FALSE),IF($E24=2045,VLOOKUP($D24,'2045'!$A$1:$AE$19,M$10,FALSE),IF($E24=2040,VLOOKUP($D24,'2040'!$A$1:$AE$19,M$10,FALSE),IF($E24=2035,VLOOKUP($D24,'2035'!$A$1:$AE$19,M$10,FALSE),IF($E24=2030,VLOOKUP($D24,'2030'!$A$1:$AE$19,M$10,FALSE),IF($E24="Business As Usual",VLOOKUP($D24,'Business As Usual'!$A$1:$AE$19,M$10,FALSE),IF($E24="Bespoke",VLOOKUP($C24,$C$41:$AH$60,M$37,FALSE),0)))))))*(1-'High Level'!$F31))))))))</f>
        <v>0.33270128868369669</v>
      </c>
      <c r="N24" s="23">
        <f>(((((((IF($E24=2050,VLOOKUP($D24,'2050'!$A$1:$AE$19,N$10,FALSE),IF($E24=2045,VLOOKUP($D24,'2045'!$A$1:$AE$19,N$10,FALSE),IF($E24=2040,VLOOKUP($D24,'2040'!$A$1:$AE$19,N$10,FALSE),IF($E24=2035,VLOOKUP($D24,'2035'!$A$1:$AE$19,N$10,FALSE),IF($E24=2030,VLOOKUP($D24,'2030'!$A$1:$AE$19,N$10,FALSE),IF($E24="Business As Usual",VLOOKUP($D24,'Business As Usual'!$A$1:$AE$19,N$10,FALSE),IF($E24="Bespoke",VLOOKUP($C24,$C$41:$AH$60,N$37,FALSE),0)))))))*(1-'High Level'!$F31))))))))</f>
        <v>0.38853602079457739</v>
      </c>
      <c r="O24" s="23">
        <f>(((((((IF($E24=2050,VLOOKUP($D24,'2050'!$A$1:$AE$19,O$10,FALSE),IF($E24=2045,VLOOKUP($D24,'2045'!$A$1:$AE$19,O$10,FALSE),IF($E24=2040,VLOOKUP($D24,'2040'!$A$1:$AE$19,O$10,FALSE),IF($E24=2035,VLOOKUP($D24,'2035'!$A$1:$AE$19,O$10,FALSE),IF($E24=2030,VLOOKUP($D24,'2030'!$A$1:$AE$19,O$10,FALSE),IF($E24="Business As Usual",VLOOKUP($D24,'Business As Usual'!$A$1:$AE$19,O$10,FALSE),IF($E24="Bespoke",VLOOKUP($C24,$C$41:$AH$60,O$37,FALSE),0)))))))*(1-'High Level'!$F31))))))))</f>
        <v>0.43591358252249096</v>
      </c>
      <c r="P24" s="23">
        <f>(((((((IF($E24=2050,VLOOKUP($D24,'2050'!$A$1:$AE$19,P$10,FALSE),IF($E24=2045,VLOOKUP($D24,'2045'!$A$1:$AE$19,P$10,FALSE),IF($E24=2040,VLOOKUP($D24,'2040'!$A$1:$AE$19,P$10,FALSE),IF($E24=2035,VLOOKUP($D24,'2035'!$A$1:$AE$19,P$10,FALSE),IF($E24=2030,VLOOKUP($D24,'2030'!$A$1:$AE$19,P$10,FALSE),IF($E24="Business As Usual",VLOOKUP($D24,'Business As Usual'!$A$1:$AE$19,P$10,FALSE),IF($E24="Bespoke",VLOOKUP($C24,$C$41:$AH$60,P$37,FALSE),0)))))))*(1-'High Level'!$F31))))))))</f>
        <v>0.51202430477631555</v>
      </c>
      <c r="Q24" s="23">
        <f>(((((((IF($E24=2050,VLOOKUP($D24,'2050'!$A$1:$AE$19,Q$10,FALSE),IF($E24=2045,VLOOKUP($D24,'2045'!$A$1:$AE$19,Q$10,FALSE),IF($E24=2040,VLOOKUP($D24,'2040'!$A$1:$AE$19,Q$10,FALSE),IF($E24=2035,VLOOKUP($D24,'2035'!$A$1:$AE$19,Q$10,FALSE),IF($E24=2030,VLOOKUP($D24,'2030'!$A$1:$AE$19,Q$10,FALSE),IF($E24="Business As Usual",VLOOKUP($D24,'Business As Usual'!$A$1:$AE$19,Q$10,FALSE),IF($E24="Bespoke",VLOOKUP($C24,$C$41:$AH$60,Q$37,FALSE),0)))))))*(1-'High Level'!$F31))))))))</f>
        <v>0.56616584228179634</v>
      </c>
      <c r="R24" s="23">
        <f>(((((((IF($E24=2050,VLOOKUP($D24,'2050'!$A$1:$AE$19,R$10,FALSE),IF($E24=2045,VLOOKUP($D24,'2045'!$A$1:$AE$19,R$10,FALSE),IF($E24=2040,VLOOKUP($D24,'2040'!$A$1:$AE$19,R$10,FALSE),IF($E24=2035,VLOOKUP($D24,'2035'!$A$1:$AE$19,R$10,FALSE),IF($E24=2030,VLOOKUP($D24,'2030'!$A$1:$AE$19,R$10,FALSE),IF($E24="Business As Usual",VLOOKUP($D24,'Business As Usual'!$A$1:$AE$19,R$10,FALSE),IF($E24="Bespoke",VLOOKUP($C24,$C$41:$AH$60,R$37,FALSE),0)))))))*(1-'High Level'!$F31))))))))</f>
        <v>0.6171142174653973</v>
      </c>
      <c r="S24" s="23">
        <f>(((((((IF($E24=2050,VLOOKUP($D24,'2050'!$A$1:$AE$19,S$10,FALSE),IF($E24=2045,VLOOKUP($D24,'2045'!$A$1:$AE$19,S$10,FALSE),IF($E24=2040,VLOOKUP($D24,'2040'!$A$1:$AE$19,S$10,FALSE),IF($E24=2035,VLOOKUP($D24,'2035'!$A$1:$AE$19,S$10,FALSE),IF($E24=2030,VLOOKUP($D24,'2030'!$A$1:$AE$19,S$10,FALSE),IF($E24="Business As Usual",VLOOKUP($D24,'Business As Usual'!$A$1:$AE$19,S$10,FALSE),IF($E24="Bespoke",VLOOKUP($C24,$C$41:$AH$60,S$37,FALSE),0)))))))*(1-'High Level'!$F31))))))))</f>
        <v>0.6832897674310966</v>
      </c>
      <c r="T24" s="23">
        <f>(((((((IF($E24=2050,VLOOKUP($D24,'2050'!$A$1:$AE$19,T$10,FALSE),IF($E24=2045,VLOOKUP($D24,'2045'!$A$1:$AE$19,T$10,FALSE),IF($E24=2040,VLOOKUP($D24,'2040'!$A$1:$AE$19,T$10,FALSE),IF($E24=2035,VLOOKUP($D24,'2035'!$A$1:$AE$19,T$10,FALSE),IF($E24=2030,VLOOKUP($D24,'2030'!$A$1:$AE$19,T$10,FALSE),IF($E24="Business As Usual",VLOOKUP($D24,'Business As Usual'!$A$1:$AE$19,T$10,FALSE),IF($E24="Bespoke",VLOOKUP($C24,$C$41:$AH$60,T$37,FALSE),0)))))))*(1-'High Level'!$F31))))))))</f>
        <v>0.75765707800600834</v>
      </c>
      <c r="U24" s="23">
        <f>(((((((IF($E24=2050,VLOOKUP($D24,'2050'!$A$1:$AE$19,U$10,FALSE),IF($E24=2045,VLOOKUP($D24,'2045'!$A$1:$AE$19,U$10,FALSE),IF($E24=2040,VLOOKUP($D24,'2040'!$A$1:$AE$19,U$10,FALSE),IF($E24=2035,VLOOKUP($D24,'2035'!$A$1:$AE$19,U$10,FALSE),IF($E24=2030,VLOOKUP($D24,'2030'!$A$1:$AE$19,U$10,FALSE),IF($E24="Business As Usual",VLOOKUP($D24,'Business As Usual'!$A$1:$AE$19,U$10,FALSE),IF($E24="Bespoke",VLOOKUP($C24,$C$41:$AH$60,U$37,FALSE),0)))))))*(1-'High Level'!$F31))))))))</f>
        <v>0.8053105596375062</v>
      </c>
      <c r="V24" s="23">
        <f>(((((((IF($E24=2050,VLOOKUP($D24,'2050'!$A$1:$AE$19,V$10,FALSE),IF($E24=2045,VLOOKUP($D24,'2045'!$A$1:$AE$19,V$10,FALSE),IF($E24=2040,VLOOKUP($D24,'2040'!$A$1:$AE$19,V$10,FALSE),IF($E24=2035,VLOOKUP($D24,'2035'!$A$1:$AE$19,V$10,FALSE),IF($E24=2030,VLOOKUP($D24,'2030'!$A$1:$AE$19,V$10,FALSE),IF($E24="Business As Usual",VLOOKUP($D24,'Business As Usual'!$A$1:$AE$19,V$10,FALSE),IF($E24="Bespoke",VLOOKUP($C24,$C$41:$AH$60,V$37,FALSE),0)))))))*(1-'High Level'!$F31))))))))</f>
        <v>0.82982090094297023</v>
      </c>
      <c r="W24" s="23">
        <f>(((((((IF($E24=2050,VLOOKUP($D24,'2050'!$A$1:$AE$19,W$10,FALSE),IF($E24=2045,VLOOKUP($D24,'2045'!$A$1:$AE$19,W$10,FALSE),IF($E24=2040,VLOOKUP($D24,'2040'!$A$1:$AE$19,W$10,FALSE),IF($E24=2035,VLOOKUP($D24,'2035'!$A$1:$AE$19,W$10,FALSE),IF($E24=2030,VLOOKUP($D24,'2030'!$A$1:$AE$19,W$10,FALSE),IF($E24="Business As Usual",VLOOKUP($D24,'Business As Usual'!$A$1:$AE$19,W$10,FALSE),IF($E24="Bespoke",VLOOKUP($C24,$C$41:$AH$60,W$37,FALSE),0)))))))*(1-'High Level'!$F31))))))))</f>
        <v>0.85659334777631313</v>
      </c>
      <c r="X24" s="23">
        <f>(((((((IF($E24=2050,VLOOKUP($D24,'2050'!$A$1:$AE$19,X$10,FALSE),IF($E24=2045,VLOOKUP($D24,'2045'!$A$1:$AE$19,X$10,FALSE),IF($E24=2040,VLOOKUP($D24,'2040'!$A$1:$AE$19,X$10,FALSE),IF($E24=2035,VLOOKUP($D24,'2035'!$A$1:$AE$19,X$10,FALSE),IF($E24=2030,VLOOKUP($D24,'2030'!$A$1:$AE$19,X$10,FALSE),IF($E24="Business As Usual",VLOOKUP($D24,'Business As Usual'!$A$1:$AE$19,X$10,FALSE),IF($E24="Bespoke",VLOOKUP($C24,$C$41:$AH$60,X$37,FALSE),0)))))))*(1-'High Level'!$F31))))))))</f>
        <v>0.90028689257964012</v>
      </c>
      <c r="Y24" s="23">
        <f>(((((((IF($E24=2050,VLOOKUP($D24,'2050'!$A$1:$AE$19,Y$10,FALSE),IF($E24=2045,VLOOKUP($D24,'2045'!$A$1:$AE$19,Y$10,FALSE),IF($E24=2040,VLOOKUP($D24,'2040'!$A$1:$AE$19,Y$10,FALSE),IF($E24=2035,VLOOKUP($D24,'2035'!$A$1:$AE$19,Y$10,FALSE),IF($E24=2030,VLOOKUP($D24,'2030'!$A$1:$AE$19,Y$10,FALSE),IF($E24="Business As Usual",VLOOKUP($D24,'Business As Usual'!$A$1:$AE$19,Y$10,FALSE),IF($E24="Bespoke",VLOOKUP($C24,$C$41:$AH$60,Y$37,FALSE),0)))))))*(1-'High Level'!$F31))))))))</f>
        <v>0.91033510098828829</v>
      </c>
      <c r="Z24" s="23">
        <f>(((((((IF($E24=2050,VLOOKUP($D24,'2050'!$A$1:$AE$19,Z$10,FALSE),IF($E24=2045,VLOOKUP($D24,'2045'!$A$1:$AE$19,Z$10,FALSE),IF($E24=2040,VLOOKUP($D24,'2040'!$A$1:$AE$19,Z$10,FALSE),IF($E24=2035,VLOOKUP($D24,'2035'!$A$1:$AE$19,Z$10,FALSE),IF($E24=2030,VLOOKUP($D24,'2030'!$A$1:$AE$19,Z$10,FALSE),IF($E24="Business As Usual",VLOOKUP($D24,'Business As Usual'!$A$1:$AE$19,Z$10,FALSE),IF($E24="Bespoke",VLOOKUP($C24,$C$41:$AH$60,Z$37,FALSE),0)))))))*(1-'High Level'!$F31))))))))</f>
        <v>0.93243157819423717</v>
      </c>
      <c r="AA24" s="23">
        <f>(((((((IF($E24=2050,VLOOKUP($D24,'2050'!$A$1:$AE$19,AA$10,FALSE),IF($E24=2045,VLOOKUP($D24,'2045'!$A$1:$AE$19,AA$10,FALSE),IF($E24=2040,VLOOKUP($D24,'2040'!$A$1:$AE$19,AA$10,FALSE),IF($E24=2035,VLOOKUP($D24,'2035'!$A$1:$AE$19,AA$10,FALSE),IF($E24=2030,VLOOKUP($D24,'2030'!$A$1:$AE$19,AA$10,FALSE),IF($E24="Business As Usual",VLOOKUP($D24,'Business As Usual'!$A$1:$AE$19,AA$10,FALSE),IF($E24="Bespoke",VLOOKUP($C24,$C$41:$AH$60,AA$37,FALSE),0)))))))*(1-'High Level'!$F31))))))))</f>
        <v>0.93660261434679193</v>
      </c>
      <c r="AB24" s="23">
        <f>(((((((IF($E24=2050,VLOOKUP($D24,'2050'!$A$1:$AE$19,AB$10,FALSE),IF($E24=2045,VLOOKUP($D24,'2045'!$A$1:$AE$19,AB$10,FALSE),IF($E24=2040,VLOOKUP($D24,'2040'!$A$1:$AE$19,AB$10,FALSE),IF($E24=2035,VLOOKUP($D24,'2035'!$A$1:$AE$19,AB$10,FALSE),IF($E24=2030,VLOOKUP($D24,'2030'!$A$1:$AE$19,AB$10,FALSE),IF($E24="Business As Usual",VLOOKUP($D24,'Business As Usual'!$A$1:$AE$19,AB$10,FALSE),IF($E24="Bespoke",VLOOKUP($C24,$C$41:$AH$60,AB$37,FALSE),0)))))))*(1-'High Level'!$F31))))))))</f>
        <v>0.94156168910777005</v>
      </c>
      <c r="AC24" s="23">
        <f>(((((((IF($E24=2050,VLOOKUP($D24,'2050'!$A$1:$AE$19,AC$10,FALSE),IF($E24=2045,VLOOKUP($D24,'2045'!$A$1:$AE$19,AC$10,FALSE),IF($E24=2040,VLOOKUP($D24,'2040'!$A$1:$AE$19,AC$10,FALSE),IF($E24=2035,VLOOKUP($D24,'2035'!$A$1:$AE$19,AC$10,FALSE),IF($E24=2030,VLOOKUP($D24,'2030'!$A$1:$AE$19,AC$10,FALSE),IF($E24="Business As Usual",VLOOKUP($D24,'Business As Usual'!$A$1:$AE$19,AC$10,FALSE),IF($E24="Bespoke",VLOOKUP($C24,$C$41:$AH$60,AC$37,FALSE),0)))))))*(1-'High Level'!$F31))))))))</f>
        <v>0.94211122044953866</v>
      </c>
      <c r="AD24" s="23">
        <f>(((((((IF($E24=2050,VLOOKUP($D24,'2050'!$A$1:$AE$19,AD$10,FALSE),IF($E24=2045,VLOOKUP($D24,'2045'!$A$1:$AE$19,AD$10,FALSE),IF($E24=2040,VLOOKUP($D24,'2040'!$A$1:$AE$19,AD$10,FALSE),IF($E24=2035,VLOOKUP($D24,'2035'!$A$1:$AE$19,AD$10,FALSE),IF($E24=2030,VLOOKUP($D24,'2030'!$A$1:$AE$19,AD$10,FALSE),IF($E24="Business As Usual",VLOOKUP($D24,'Business As Usual'!$A$1:$AE$19,AD$10,FALSE),IF($E24="Bespoke",VLOOKUP($C24,$C$41:$AH$60,AD$37,FALSE),0)))))))*(1-'High Level'!$F31))))))))</f>
        <v>0.94770302333378154</v>
      </c>
      <c r="AE24" s="23">
        <f>(((((((IF($E24=2050,VLOOKUP($D24,'2050'!$A$1:$AE$19,AE$10,FALSE),IF($E24=2045,VLOOKUP($D24,'2045'!$A$1:$AE$19,AE$10,FALSE),IF($E24=2040,VLOOKUP($D24,'2040'!$A$1:$AE$19,AE$10,FALSE),IF($E24=2035,VLOOKUP($D24,'2035'!$A$1:$AE$19,AE$10,FALSE),IF($E24=2030,VLOOKUP($D24,'2030'!$A$1:$AE$19,AE$10,FALSE),IF($E24="Business As Usual",VLOOKUP($D24,'Business As Usual'!$A$1:$AE$19,AE$10,FALSE),IF($E24="Bespoke",VLOOKUP($C24,$C$41:$AH$60,AE$37,FALSE),0)))))))*(1-'High Level'!$F31))))))))</f>
        <v>0.94822952888278056</v>
      </c>
      <c r="AF24" s="23">
        <f>(((((((IF($E24=2050,VLOOKUP($D24,'2050'!$A$1:$AE$19,AF$10,FALSE),IF($E24=2045,VLOOKUP($D24,'2045'!$A$1:$AE$19,AF$10,FALSE),IF($E24=2040,VLOOKUP($D24,'2040'!$A$1:$AE$19,AF$10,FALSE),IF($E24=2035,VLOOKUP($D24,'2035'!$A$1:$AE$19,AF$10,FALSE),IF($E24=2030,VLOOKUP($D24,'2030'!$A$1:$AE$19,AF$10,FALSE),IF($E24="Business As Usual",VLOOKUP($D24,'Business As Usual'!$A$1:$AE$19,AF$10,FALSE),IF($E24="Bespoke",VLOOKUP($C24,$C$41:$AH$60,AF$37,FALSE),0)))))))*(1-'High Level'!$F31))))))))</f>
        <v>0.9515528571159011</v>
      </c>
      <c r="AG24" s="23">
        <f>(((((((IF($E24=2050,VLOOKUP($D24,'2050'!$A$1:$AE$19,AG$10,FALSE),IF($E24=2045,VLOOKUP($D24,'2045'!$A$1:$AE$19,AG$10,FALSE),IF($E24=2040,VLOOKUP($D24,'2040'!$A$1:$AE$19,AG$10,FALSE),IF($E24=2035,VLOOKUP($D24,'2035'!$A$1:$AE$19,AG$10,FALSE),IF($E24=2030,VLOOKUP($D24,'2030'!$A$1:$AE$19,AG$10,FALSE),IF($E24="Business As Usual",VLOOKUP($D24,'Business As Usual'!$A$1:$AE$19,AG$10,FALSE),IF($E24="Bespoke",VLOOKUP($C24,$C$41:$AH$60,AG$37,FALSE),0)))))))*(1-'High Level'!$F31))))))))</f>
        <v>0.95239639138623255</v>
      </c>
      <c r="AH24" s="23">
        <f>(((((((IF($E24=2050,VLOOKUP($D24,'2050'!$A$1:$AE$19,AH$10,FALSE),IF($E24=2045,VLOOKUP($D24,'2045'!$A$1:$AE$19,AH$10,FALSE),IF($E24=2040,VLOOKUP($D24,'2040'!$A$1:$AE$19,AH$10,FALSE),IF($E24=2035,VLOOKUP($D24,'2035'!$A$1:$AE$19,AH$10,FALSE),IF($E24=2030,VLOOKUP($D24,'2030'!$A$1:$AE$19,AH$10,FALSE),IF($E24="Business As Usual",VLOOKUP($D24,'Business As Usual'!$A$1:$AE$19,AH$10,FALSE),IF($E24="Bespoke",VLOOKUP($C24,$C$41:$AH$60,AH$37,FALSE),0)))))))*(1-'High Level'!$F31))))))))</f>
        <v>0.95335963451946415</v>
      </c>
    </row>
    <row r="25" spans="2:34" s="1" customFormat="1" x14ac:dyDescent="0.35">
      <c r="B25" s="18">
        <v>3</v>
      </c>
      <c r="C25" s="18" t="s">
        <v>17</v>
      </c>
      <c r="D25" s="18" t="s">
        <v>644</v>
      </c>
      <c r="E25" s="38">
        <v>2050</v>
      </c>
      <c r="F25" s="23">
        <f>(((((((IF($E25=2050,VLOOKUP($D25,'2050'!$A$1:$AE$19,F$10,FALSE),IF($E25=2045,VLOOKUP($D25,'2045'!$A$1:$AE$19,F$10,FALSE),IF($E25=2040,VLOOKUP($D25,'2040'!$A$1:$AE$19,F$10,FALSE),IF($E25=2035,VLOOKUP($D25,'2035'!$A$1:$AE$19,F$10,FALSE),IF($E25=2030,VLOOKUP($D25,'2030'!$A$1:$AE$19,F$10,FALSE),IF($E25="Business As Usual",VLOOKUP($D25,'Business As Usual'!$A$1:$AE$19,F$10,FALSE),IF($E25="Bespoke",VLOOKUP($C25,$C$41:$AH$60,F$37,FALSE),0)))))))*(1-'High Level'!$F32))))))))</f>
        <v>6.9999999999999951E-2</v>
      </c>
      <c r="G25" s="23">
        <f>(((((((IF($E25=2050,VLOOKUP($D25,'2050'!$A$1:$AE$19,G$10,FALSE),IF($E25=2045,VLOOKUP($D25,'2045'!$A$1:$AE$19,G$10,FALSE),IF($E25=2040,VLOOKUP($D25,'2040'!$A$1:$AE$19,G$10,FALSE),IF($E25=2035,VLOOKUP($D25,'2035'!$A$1:$AE$19,G$10,FALSE),IF($E25=2030,VLOOKUP($D25,'2030'!$A$1:$AE$19,G$10,FALSE),IF($E25="Business As Usual",VLOOKUP($D25,'Business As Usual'!$A$1:$AE$19,G$10,FALSE),IF($E25="Bespoke",VLOOKUP($C25,$C$41:$AH$60,G$37,FALSE),0)))))))*(1-'High Level'!$F32))))))))</f>
        <v>0.13999999999999996</v>
      </c>
      <c r="H25" s="23">
        <f>(((((((IF($E25=2050,VLOOKUP($D25,'2050'!$A$1:$AE$19,H$10,FALSE),IF($E25=2045,VLOOKUP($D25,'2045'!$A$1:$AE$19,H$10,FALSE),IF($E25=2040,VLOOKUP($D25,'2040'!$A$1:$AE$19,H$10,FALSE),IF($E25=2035,VLOOKUP($D25,'2035'!$A$1:$AE$19,H$10,FALSE),IF($E25=2030,VLOOKUP($D25,'2030'!$A$1:$AE$19,H$10,FALSE),IF($E25="Business As Usual",VLOOKUP($D25,'Business As Usual'!$A$1:$AE$19,H$10,FALSE),IF($E25="Bespoke",VLOOKUP($C25,$C$41:$AH$60,H$37,FALSE),0)))))))*(1-'High Level'!$F32))))))))</f>
        <v>0.20999999999999996</v>
      </c>
      <c r="I25" s="23">
        <f>(((((((IF($E25=2050,VLOOKUP($D25,'2050'!$A$1:$AE$19,I$10,FALSE),IF($E25=2045,VLOOKUP($D25,'2045'!$A$1:$AE$19,I$10,FALSE),IF($E25=2040,VLOOKUP($D25,'2040'!$A$1:$AE$19,I$10,FALSE),IF($E25=2035,VLOOKUP($D25,'2035'!$A$1:$AE$19,I$10,FALSE),IF($E25=2030,VLOOKUP($D25,'2030'!$A$1:$AE$19,I$10,FALSE),IF($E25="Business As Usual",VLOOKUP($D25,'Business As Usual'!$A$1:$AE$19,I$10,FALSE),IF($E25="Bespoke",VLOOKUP($C25,$C$41:$AH$60,I$37,FALSE),0)))))))*(1-'High Level'!$F32))))))))</f>
        <v>0.27999999999999997</v>
      </c>
      <c r="J25" s="23">
        <f>(((((((IF($E25=2050,VLOOKUP($D25,'2050'!$A$1:$AE$19,J$10,FALSE),IF($E25=2045,VLOOKUP($D25,'2045'!$A$1:$AE$19,J$10,FALSE),IF($E25=2040,VLOOKUP($D25,'2040'!$A$1:$AE$19,J$10,FALSE),IF($E25=2035,VLOOKUP($D25,'2035'!$A$1:$AE$19,J$10,FALSE),IF($E25=2030,VLOOKUP($D25,'2030'!$A$1:$AE$19,J$10,FALSE),IF($E25="Business As Usual",VLOOKUP($D25,'Business As Usual'!$A$1:$AE$19,J$10,FALSE),IF($E25="Bespoke",VLOOKUP($C25,$C$41:$AH$60,J$37,FALSE),0)))))))*(1-'High Level'!$F32))))))))</f>
        <v>0.35</v>
      </c>
      <c r="K25" s="23">
        <f>(((((((IF($E25=2050,VLOOKUP($D25,'2050'!$A$1:$AE$19,K$10,FALSE),IF($E25=2045,VLOOKUP($D25,'2045'!$A$1:$AE$19,K$10,FALSE),IF($E25=2040,VLOOKUP($D25,'2040'!$A$1:$AE$19,K$10,FALSE),IF($E25=2035,VLOOKUP($D25,'2035'!$A$1:$AE$19,K$10,FALSE),IF($E25=2030,VLOOKUP($D25,'2030'!$A$1:$AE$19,K$10,FALSE),IF($E25="Business As Usual",VLOOKUP($D25,'Business As Usual'!$A$1:$AE$19,K$10,FALSE),IF($E25="Bespoke",VLOOKUP($C25,$C$41:$AH$60,K$37,FALSE),0)))))))*(1-'High Level'!$F32))))))))</f>
        <v>0.46294878783143373</v>
      </c>
      <c r="L25" s="23">
        <f>(((((((IF($E25=2050,VLOOKUP($D25,'2050'!$A$1:$AE$19,L$10,FALSE),IF($E25=2045,VLOOKUP($D25,'2045'!$A$1:$AE$19,L$10,FALSE),IF($E25=2040,VLOOKUP($D25,'2040'!$A$1:$AE$19,L$10,FALSE),IF($E25=2035,VLOOKUP($D25,'2035'!$A$1:$AE$19,L$10,FALSE),IF($E25=2030,VLOOKUP($D25,'2030'!$A$1:$AE$19,L$10,FALSE),IF($E25="Business As Usual",VLOOKUP($D25,'Business As Usual'!$A$1:$AE$19,L$10,FALSE),IF($E25="Bespoke",VLOOKUP($C25,$C$41:$AH$60,L$37,FALSE),0)))))))*(1-'High Level'!$F32))))))))</f>
        <v>0.52219040955991891</v>
      </c>
      <c r="M25" s="23">
        <f>(((((((IF($E25=2050,VLOOKUP($D25,'2050'!$A$1:$AE$19,M$10,FALSE),IF($E25=2045,VLOOKUP($D25,'2045'!$A$1:$AE$19,M$10,FALSE),IF($E25=2040,VLOOKUP($D25,'2040'!$A$1:$AE$19,M$10,FALSE),IF($E25=2035,VLOOKUP($D25,'2035'!$A$1:$AE$19,M$10,FALSE),IF($E25=2030,VLOOKUP($D25,'2030'!$A$1:$AE$19,M$10,FALSE),IF($E25="Business As Usual",VLOOKUP($D25,'Business As Usual'!$A$1:$AE$19,M$10,FALSE),IF($E25="Bespoke",VLOOKUP($C25,$C$41:$AH$60,M$37,FALSE),0)))))))*(1-'High Level'!$F32))))))))</f>
        <v>0.54944458986647993</v>
      </c>
      <c r="N25" s="23">
        <f>(((((((IF($E25=2050,VLOOKUP($D25,'2050'!$A$1:$AE$19,N$10,FALSE),IF($E25=2045,VLOOKUP($D25,'2045'!$A$1:$AE$19,N$10,FALSE),IF($E25=2040,VLOOKUP($D25,'2040'!$A$1:$AE$19,N$10,FALSE),IF($E25=2035,VLOOKUP($D25,'2035'!$A$1:$AE$19,N$10,FALSE),IF($E25=2030,VLOOKUP($D25,'2030'!$A$1:$AE$19,N$10,FALSE),IF($E25="Business As Usual",VLOOKUP($D25,'Business As Usual'!$A$1:$AE$19,N$10,FALSE),IF($E25="Bespoke",VLOOKUP($C25,$C$41:$AH$60,N$37,FALSE),0)))))))*(1-'High Level'!$F32))))))))</f>
        <v>0.62679056088082685</v>
      </c>
      <c r="O25" s="23">
        <f>(((((((IF($E25=2050,VLOOKUP($D25,'2050'!$A$1:$AE$19,O$10,FALSE),IF($E25=2045,VLOOKUP($D25,'2045'!$A$1:$AE$19,O$10,FALSE),IF($E25=2040,VLOOKUP($D25,'2040'!$A$1:$AE$19,O$10,FALSE),IF($E25=2035,VLOOKUP($D25,'2035'!$A$1:$AE$19,O$10,FALSE),IF($E25=2030,VLOOKUP($D25,'2030'!$A$1:$AE$19,O$10,FALSE),IF($E25="Business As Usual",VLOOKUP($D25,'Business As Usual'!$A$1:$AE$19,O$10,FALSE),IF($E25="Bespoke",VLOOKUP($C25,$C$41:$AH$60,O$37,FALSE),0)))))))*(1-'High Level'!$F32))))))))</f>
        <v>0.6827546116891382</v>
      </c>
      <c r="P25" s="23">
        <f>(((((((IF($E25=2050,VLOOKUP($D25,'2050'!$A$1:$AE$19,P$10,FALSE),IF($E25=2045,VLOOKUP($D25,'2045'!$A$1:$AE$19,P$10,FALSE),IF($E25=2040,VLOOKUP($D25,'2040'!$A$1:$AE$19,P$10,FALSE),IF($E25=2035,VLOOKUP($D25,'2035'!$A$1:$AE$19,P$10,FALSE),IF($E25=2030,VLOOKUP($D25,'2030'!$A$1:$AE$19,P$10,FALSE),IF($E25="Business As Usual",VLOOKUP($D25,'Business As Usual'!$A$1:$AE$19,P$10,FALSE),IF($E25="Bespoke",VLOOKUP($C25,$C$41:$AH$60,P$37,FALSE),0)))))))*(1-'High Level'!$F32))))))))</f>
        <v>0.75678854388835404</v>
      </c>
      <c r="Q25" s="23">
        <f>(((((((IF($E25=2050,VLOOKUP($D25,'2050'!$A$1:$AE$19,Q$10,FALSE),IF($E25=2045,VLOOKUP($D25,'2045'!$A$1:$AE$19,Q$10,FALSE),IF($E25=2040,VLOOKUP($D25,'2040'!$A$1:$AE$19,Q$10,FALSE),IF($E25=2035,VLOOKUP($D25,'2035'!$A$1:$AE$19,Q$10,FALSE),IF($E25=2030,VLOOKUP($D25,'2030'!$A$1:$AE$19,Q$10,FALSE),IF($E25="Business As Usual",VLOOKUP($D25,'Business As Usual'!$A$1:$AE$19,Q$10,FALSE),IF($E25="Bespoke",VLOOKUP($C25,$C$41:$AH$60,Q$37,FALSE),0)))))))*(1-'High Level'!$F32))))))))</f>
        <v>0.80171835629053134</v>
      </c>
      <c r="R25" s="23">
        <f>(((((((IF($E25=2050,VLOOKUP($D25,'2050'!$A$1:$AE$19,R$10,FALSE),IF($E25=2045,VLOOKUP($D25,'2045'!$A$1:$AE$19,R$10,FALSE),IF($E25=2040,VLOOKUP($D25,'2040'!$A$1:$AE$19,R$10,FALSE),IF($E25=2035,VLOOKUP($D25,'2035'!$A$1:$AE$19,R$10,FALSE),IF($E25=2030,VLOOKUP($D25,'2030'!$A$1:$AE$19,R$10,FALSE),IF($E25="Business As Usual",VLOOKUP($D25,'Business As Usual'!$A$1:$AE$19,R$10,FALSE),IF($E25="Bespoke",VLOOKUP($C25,$C$41:$AH$60,R$37,FALSE),0)))))))*(1-'High Level'!$F32))))))))</f>
        <v>0.83899413600795536</v>
      </c>
      <c r="S25" s="23">
        <f>(((((((IF($E25=2050,VLOOKUP($D25,'2050'!$A$1:$AE$19,S$10,FALSE),IF($E25=2045,VLOOKUP($D25,'2045'!$A$1:$AE$19,S$10,FALSE),IF($E25=2040,VLOOKUP($D25,'2040'!$A$1:$AE$19,S$10,FALSE),IF($E25=2035,VLOOKUP($D25,'2035'!$A$1:$AE$19,S$10,FALSE),IF($E25=2030,VLOOKUP($D25,'2030'!$A$1:$AE$19,S$10,FALSE),IF($E25="Business As Usual",VLOOKUP($D25,'Business As Usual'!$A$1:$AE$19,S$10,FALSE),IF($E25="Bespoke",VLOOKUP($C25,$C$41:$AH$60,S$37,FALSE),0)))))))*(1-'High Level'!$F32))))))))</f>
        <v>0.87526177176570041</v>
      </c>
      <c r="T25" s="23">
        <f>(((((((IF($E25=2050,VLOOKUP($D25,'2050'!$A$1:$AE$19,T$10,FALSE),IF($E25=2045,VLOOKUP($D25,'2045'!$A$1:$AE$19,T$10,FALSE),IF($E25=2040,VLOOKUP($D25,'2040'!$A$1:$AE$19,T$10,FALSE),IF($E25=2035,VLOOKUP($D25,'2035'!$A$1:$AE$19,T$10,FALSE),IF($E25=2030,VLOOKUP($D25,'2030'!$A$1:$AE$19,T$10,FALSE),IF($E25="Business As Usual",VLOOKUP($D25,'Business As Usual'!$A$1:$AE$19,T$10,FALSE),IF($E25="Bespoke",VLOOKUP($C25,$C$41:$AH$60,T$37,FALSE),0)))))))*(1-'High Level'!$F32))))))))</f>
        <v>0.87903985069245316</v>
      </c>
      <c r="U25" s="23">
        <f>(((((((IF($E25=2050,VLOOKUP($D25,'2050'!$A$1:$AE$19,U$10,FALSE),IF($E25=2045,VLOOKUP($D25,'2045'!$A$1:$AE$19,U$10,FALSE),IF($E25=2040,VLOOKUP($D25,'2040'!$A$1:$AE$19,U$10,FALSE),IF($E25=2035,VLOOKUP($D25,'2035'!$A$1:$AE$19,U$10,FALSE),IF($E25=2030,VLOOKUP($D25,'2030'!$A$1:$AE$19,U$10,FALSE),IF($E25="Business As Usual",VLOOKUP($D25,'Business As Usual'!$A$1:$AE$19,U$10,FALSE),IF($E25="Bespoke",VLOOKUP($C25,$C$41:$AH$60,U$37,FALSE),0)))))))*(1-'High Level'!$F32))))))))</f>
        <v>0.88603728605918086</v>
      </c>
      <c r="V25" s="23">
        <f>(((((((IF($E25=2050,VLOOKUP($D25,'2050'!$A$1:$AE$19,V$10,FALSE),IF($E25=2045,VLOOKUP($D25,'2045'!$A$1:$AE$19,V$10,FALSE),IF($E25=2040,VLOOKUP($D25,'2040'!$A$1:$AE$19,V$10,FALSE),IF($E25=2035,VLOOKUP($D25,'2035'!$A$1:$AE$19,V$10,FALSE),IF($E25=2030,VLOOKUP($D25,'2030'!$A$1:$AE$19,V$10,FALSE),IF($E25="Business As Usual",VLOOKUP($D25,'Business As Usual'!$A$1:$AE$19,V$10,FALSE),IF($E25="Bespoke",VLOOKUP($C25,$C$41:$AH$60,V$37,FALSE),0)))))))*(1-'High Level'!$F32))))))))</f>
        <v>0.88889879390633808</v>
      </c>
      <c r="W25" s="23">
        <f>(((((((IF($E25=2050,VLOOKUP($D25,'2050'!$A$1:$AE$19,W$10,FALSE),IF($E25=2045,VLOOKUP($D25,'2045'!$A$1:$AE$19,W$10,FALSE),IF($E25=2040,VLOOKUP($D25,'2040'!$A$1:$AE$19,W$10,FALSE),IF($E25=2035,VLOOKUP($D25,'2035'!$A$1:$AE$19,W$10,FALSE),IF($E25=2030,VLOOKUP($D25,'2030'!$A$1:$AE$19,W$10,FALSE),IF($E25="Business As Usual",VLOOKUP($D25,'Business As Usual'!$A$1:$AE$19,W$10,FALSE),IF($E25="Bespoke",VLOOKUP($C25,$C$41:$AH$60,W$37,FALSE),0)))))))*(1-'High Level'!$F32))))))))</f>
        <v>0.89158903718967231</v>
      </c>
      <c r="X25" s="23">
        <f>(((((((IF($E25=2050,VLOOKUP($D25,'2050'!$A$1:$AE$19,X$10,FALSE),IF($E25=2045,VLOOKUP($D25,'2045'!$A$1:$AE$19,X$10,FALSE),IF($E25=2040,VLOOKUP($D25,'2040'!$A$1:$AE$19,X$10,FALSE),IF($E25=2035,VLOOKUP($D25,'2035'!$A$1:$AE$19,X$10,FALSE),IF($E25=2030,VLOOKUP($D25,'2030'!$A$1:$AE$19,X$10,FALSE),IF($E25="Business As Usual",VLOOKUP($D25,'Business As Usual'!$A$1:$AE$19,X$10,FALSE),IF($E25="Bespoke",VLOOKUP($C25,$C$41:$AH$60,X$37,FALSE),0)))))))*(1-'High Level'!$F32))))))))</f>
        <v>0.89730645562557476</v>
      </c>
      <c r="Y25" s="23">
        <f>(((((((IF($E25=2050,VLOOKUP($D25,'2050'!$A$1:$AE$19,Y$10,FALSE),IF($E25=2045,VLOOKUP($D25,'2045'!$A$1:$AE$19,Y$10,FALSE),IF($E25=2040,VLOOKUP($D25,'2040'!$A$1:$AE$19,Y$10,FALSE),IF($E25=2035,VLOOKUP($D25,'2035'!$A$1:$AE$19,Y$10,FALSE),IF($E25=2030,VLOOKUP($D25,'2030'!$A$1:$AE$19,Y$10,FALSE),IF($E25="Business As Usual",VLOOKUP($D25,'Business As Usual'!$A$1:$AE$19,Y$10,FALSE),IF($E25="Bespoke",VLOOKUP($C25,$C$41:$AH$60,Y$37,FALSE),0)))))))*(1-'High Level'!$F32))))))))</f>
        <v>0.92452298049119541</v>
      </c>
      <c r="Z25" s="23">
        <f>(((((((IF($E25=2050,VLOOKUP($D25,'2050'!$A$1:$AE$19,Z$10,FALSE),IF($E25=2045,VLOOKUP($D25,'2045'!$A$1:$AE$19,Z$10,FALSE),IF($E25=2040,VLOOKUP($D25,'2040'!$A$1:$AE$19,Z$10,FALSE),IF($E25=2035,VLOOKUP($D25,'2035'!$A$1:$AE$19,Z$10,FALSE),IF($E25=2030,VLOOKUP($D25,'2030'!$A$1:$AE$19,Z$10,FALSE),IF($E25="Business As Usual",VLOOKUP($D25,'Business As Usual'!$A$1:$AE$19,Z$10,FALSE),IF($E25="Bespoke",VLOOKUP($C25,$C$41:$AH$60,Z$37,FALSE),0)))))))*(1-'High Level'!$F32))))))))</f>
        <v>0.93055412494863532</v>
      </c>
      <c r="AA25" s="23">
        <f>(((((((IF($E25=2050,VLOOKUP($D25,'2050'!$A$1:$AE$19,AA$10,FALSE),IF($E25=2045,VLOOKUP($D25,'2045'!$A$1:$AE$19,AA$10,FALSE),IF($E25=2040,VLOOKUP($D25,'2040'!$A$1:$AE$19,AA$10,FALSE),IF($E25=2035,VLOOKUP($D25,'2035'!$A$1:$AE$19,AA$10,FALSE),IF($E25=2030,VLOOKUP($D25,'2030'!$A$1:$AE$19,AA$10,FALSE),IF($E25="Business As Usual",VLOOKUP($D25,'Business As Usual'!$A$1:$AE$19,AA$10,FALSE),IF($E25="Bespoke",VLOOKUP($C25,$C$41:$AH$60,AA$37,FALSE),0)))))))*(1-'High Level'!$F32))))))))</f>
        <v>0.93315340062909713</v>
      </c>
      <c r="AB25" s="23">
        <f>(((((((IF($E25=2050,VLOOKUP($D25,'2050'!$A$1:$AE$19,AB$10,FALSE),IF($E25=2045,VLOOKUP($D25,'2045'!$A$1:$AE$19,AB$10,FALSE),IF($E25=2040,VLOOKUP($D25,'2040'!$A$1:$AE$19,AB$10,FALSE),IF($E25=2035,VLOOKUP($D25,'2035'!$A$1:$AE$19,AB$10,FALSE),IF($E25=2030,VLOOKUP($D25,'2030'!$A$1:$AE$19,AB$10,FALSE),IF($E25="Business As Usual",VLOOKUP($D25,'Business As Usual'!$A$1:$AE$19,AB$10,FALSE),IF($E25="Bespoke",VLOOKUP($C25,$C$41:$AH$60,AB$37,FALSE),0)))))))*(1-'High Level'!$F32))))))))</f>
        <v>0.93664013771663879</v>
      </c>
      <c r="AC25" s="23">
        <f>(((((((IF($E25=2050,VLOOKUP($D25,'2050'!$A$1:$AE$19,AC$10,FALSE),IF($E25=2045,VLOOKUP($D25,'2045'!$A$1:$AE$19,AC$10,FALSE),IF($E25=2040,VLOOKUP($D25,'2040'!$A$1:$AE$19,AC$10,FALSE),IF($E25=2035,VLOOKUP($D25,'2035'!$A$1:$AE$19,AC$10,FALSE),IF($E25=2030,VLOOKUP($D25,'2030'!$A$1:$AE$19,AC$10,FALSE),IF($E25="Business As Usual",VLOOKUP($D25,'Business As Usual'!$A$1:$AE$19,AC$10,FALSE),IF($E25="Bespoke",VLOOKUP($C25,$C$41:$AH$60,AC$37,FALSE),0)))))))*(1-'High Level'!$F32))))))))</f>
        <v>0.95439112839592788</v>
      </c>
      <c r="AD25" s="23">
        <f>(((((((IF($E25=2050,VLOOKUP($D25,'2050'!$A$1:$AE$19,AD$10,FALSE),IF($E25=2045,VLOOKUP($D25,'2045'!$A$1:$AE$19,AD$10,FALSE),IF($E25=2040,VLOOKUP($D25,'2040'!$A$1:$AE$19,AD$10,FALSE),IF($E25=2035,VLOOKUP($D25,'2035'!$A$1:$AE$19,AD$10,FALSE),IF($E25=2030,VLOOKUP($D25,'2030'!$A$1:$AE$19,AD$10,FALSE),IF($E25="Business As Usual",VLOOKUP($D25,'Business As Usual'!$A$1:$AE$19,AD$10,FALSE),IF($E25="Bespoke",VLOOKUP($C25,$C$41:$AH$60,AD$37,FALSE),0)))))))*(1-'High Level'!$F32))))))))</f>
        <v>0.9594417737172708</v>
      </c>
      <c r="AE25" s="23">
        <f>(((((((IF($E25=2050,VLOOKUP($D25,'2050'!$A$1:$AE$19,AE$10,FALSE),IF($E25=2045,VLOOKUP($D25,'2045'!$A$1:$AE$19,AE$10,FALSE),IF($E25=2040,VLOOKUP($D25,'2040'!$A$1:$AE$19,AE$10,FALSE),IF($E25=2035,VLOOKUP($D25,'2035'!$A$1:$AE$19,AE$10,FALSE),IF($E25=2030,VLOOKUP($D25,'2030'!$A$1:$AE$19,AE$10,FALSE),IF($E25="Business As Usual",VLOOKUP($D25,'Business As Usual'!$A$1:$AE$19,AE$10,FALSE),IF($E25="Bespoke",VLOOKUP($C25,$C$41:$AH$60,AE$37,FALSE),0)))))))*(1-'High Level'!$F32))))))))</f>
        <v>0.96770727627100861</v>
      </c>
      <c r="AF25" s="23">
        <f>(((((((IF($E25=2050,VLOOKUP($D25,'2050'!$A$1:$AE$19,AF$10,FALSE),IF($E25=2045,VLOOKUP($D25,'2045'!$A$1:$AE$19,AF$10,FALSE),IF($E25=2040,VLOOKUP($D25,'2040'!$A$1:$AE$19,AF$10,FALSE),IF($E25=2035,VLOOKUP($D25,'2035'!$A$1:$AE$19,AF$10,FALSE),IF($E25=2030,VLOOKUP($D25,'2030'!$A$1:$AE$19,AF$10,FALSE),IF($E25="Business As Usual",VLOOKUP($D25,'Business As Usual'!$A$1:$AE$19,AF$10,FALSE),IF($E25="Bespoke",VLOOKUP($C25,$C$41:$AH$60,AF$37,FALSE),0)))))))*(1-'High Level'!$F32))))))))</f>
        <v>0.97004582514399162</v>
      </c>
      <c r="AG25" s="23">
        <f>(((((((IF($E25=2050,VLOOKUP($D25,'2050'!$A$1:$AE$19,AG$10,FALSE),IF($E25=2045,VLOOKUP($D25,'2045'!$A$1:$AE$19,AG$10,FALSE),IF($E25=2040,VLOOKUP($D25,'2040'!$A$1:$AE$19,AG$10,FALSE),IF($E25=2035,VLOOKUP($D25,'2035'!$A$1:$AE$19,AG$10,FALSE),IF($E25=2030,VLOOKUP($D25,'2030'!$A$1:$AE$19,AG$10,FALSE),IF($E25="Business As Usual",VLOOKUP($D25,'Business As Usual'!$A$1:$AE$19,AG$10,FALSE),IF($E25="Bespoke",VLOOKUP($C25,$C$41:$AH$60,AG$37,FALSE),0)))))))*(1-'High Level'!$F32))))))))</f>
        <v>0.97320874883297548</v>
      </c>
      <c r="AH25" s="23">
        <f>(((((((IF($E25=2050,VLOOKUP($D25,'2050'!$A$1:$AE$19,AH$10,FALSE),IF($E25=2045,VLOOKUP($D25,'2045'!$A$1:$AE$19,AH$10,FALSE),IF($E25=2040,VLOOKUP($D25,'2040'!$A$1:$AE$19,AH$10,FALSE),IF($E25=2035,VLOOKUP($D25,'2035'!$A$1:$AE$19,AH$10,FALSE),IF($E25=2030,VLOOKUP($D25,'2030'!$A$1:$AE$19,AH$10,FALSE),IF($E25="Business As Usual",VLOOKUP($D25,'Business As Usual'!$A$1:$AE$19,AH$10,FALSE),IF($E25="Bespoke",VLOOKUP($C25,$C$41:$AH$60,AH$37,FALSE),0)))))))*(1-'High Level'!$F32))))))))</f>
        <v>0.97575161326510729</v>
      </c>
    </row>
    <row r="26" spans="2:34" s="1" customFormat="1" x14ac:dyDescent="0.35">
      <c r="B26" s="18">
        <v>3</v>
      </c>
      <c r="C26" s="18" t="s">
        <v>7</v>
      </c>
      <c r="D26" s="18" t="s">
        <v>720</v>
      </c>
      <c r="E26" s="38">
        <v>2050</v>
      </c>
      <c r="F26" s="23">
        <f>(((((((IF($E26=2050,VLOOKUP($D26,'2050'!$A$1:$AE$19,F$10,FALSE),IF($E26=2045,VLOOKUP($D26,'2045'!$A$1:$AE$19,F$10,FALSE),IF($E26=2040,VLOOKUP($D26,'2040'!$A$1:$AE$19,F$10,FALSE),IF($E26=2035,VLOOKUP($D26,'2035'!$A$1:$AE$19,F$10,FALSE),IF($E26=2030,VLOOKUP($D26,'2030'!$A$1:$AE$19,F$10,FALSE),IF($E26="Business As Usual",VLOOKUP($D26,'Business As Usual'!$A$1:$AE$19,F$10,FALSE),IF($E26="Bespoke",VLOOKUP($C26,$C$41:$AH$60,F$37,FALSE),0)))))))*(1-'High Level'!$F33))))))))</f>
        <v>2.6157725033925661E-3</v>
      </c>
      <c r="G26" s="23">
        <f>(((((((IF($E26=2050,VLOOKUP($D26,'2050'!$A$1:$AE$19,G$10,FALSE),IF($E26=2045,VLOOKUP($D26,'2045'!$A$1:$AE$19,G$10,FALSE),IF($E26=2040,VLOOKUP($D26,'2040'!$A$1:$AE$19,G$10,FALSE),IF($E26=2035,VLOOKUP($D26,'2035'!$A$1:$AE$19,G$10,FALSE),IF($E26=2030,VLOOKUP($D26,'2030'!$A$1:$AE$19,G$10,FALSE),IF($E26="Business As Usual",VLOOKUP($D26,'Business As Usual'!$A$1:$AE$19,G$10,FALSE),IF($E26="Bespoke",VLOOKUP($C26,$C$41:$AH$60,G$37,FALSE),0)))))))*(1-'High Level'!$F33))))))))</f>
        <v>4.2411802728417039E-3</v>
      </c>
      <c r="H26" s="23">
        <f>(((((((IF($E26=2050,VLOOKUP($D26,'2050'!$A$1:$AE$19,H$10,FALSE),IF($E26=2045,VLOOKUP($D26,'2045'!$A$1:$AE$19,H$10,FALSE),IF($E26=2040,VLOOKUP($D26,'2040'!$A$1:$AE$19,H$10,FALSE),IF($E26=2035,VLOOKUP($D26,'2035'!$A$1:$AE$19,H$10,FALSE),IF($E26=2030,VLOOKUP($D26,'2030'!$A$1:$AE$19,H$10,FALSE),IF($E26="Business As Usual",VLOOKUP($D26,'Business As Usual'!$A$1:$AE$19,H$10,FALSE),IF($E26="Bespoke",VLOOKUP($C26,$C$41:$AH$60,H$37,FALSE),0)))))))*(1-'High Level'!$F33))))))))</f>
        <v>6.675511908946925E-3</v>
      </c>
      <c r="I26" s="23">
        <f>(((((((IF($E26=2050,VLOOKUP($D26,'2050'!$A$1:$AE$19,I$10,FALSE),IF($E26=2045,VLOOKUP($D26,'2045'!$A$1:$AE$19,I$10,FALSE),IF($E26=2040,VLOOKUP($D26,'2040'!$A$1:$AE$19,I$10,FALSE),IF($E26=2035,VLOOKUP($D26,'2035'!$A$1:$AE$19,I$10,FALSE),IF($E26=2030,VLOOKUP($D26,'2030'!$A$1:$AE$19,I$10,FALSE),IF($E26="Business As Usual",VLOOKUP($D26,'Business As Usual'!$A$1:$AE$19,I$10,FALSE),IF($E26="Bespoke",VLOOKUP($C26,$C$41:$AH$60,I$37,FALSE),0)))))))*(1-'High Level'!$F33))))))))</f>
        <v>1.0315669308899296E-2</v>
      </c>
      <c r="J26" s="23">
        <f>(((((((IF($E26=2050,VLOOKUP($D26,'2050'!$A$1:$AE$19,J$10,FALSE),IF($E26=2045,VLOOKUP($D26,'2045'!$A$1:$AE$19,J$10,FALSE),IF($E26=2040,VLOOKUP($D26,'2040'!$A$1:$AE$19,J$10,FALSE),IF($E26=2035,VLOOKUP($D26,'2035'!$A$1:$AE$19,J$10,FALSE),IF($E26=2030,VLOOKUP($D26,'2030'!$A$1:$AE$19,J$10,FALSE),IF($E26="Business As Usual",VLOOKUP($D26,'Business As Usual'!$A$1:$AE$19,J$10,FALSE),IF($E26="Bespoke",VLOOKUP($C26,$C$41:$AH$60,J$37,FALSE),0)))))))*(1-'High Level'!$F33))))))))</f>
        <v>1.5747555273314208E-2</v>
      </c>
      <c r="K26" s="23">
        <f>(((((((IF($E26=2050,VLOOKUP($D26,'2050'!$A$1:$AE$19,K$10,FALSE),IF($E26=2045,VLOOKUP($D26,'2045'!$A$1:$AE$19,K$10,FALSE),IF($E26=2040,VLOOKUP($D26,'2040'!$A$1:$AE$19,K$10,FALSE),IF($E26=2035,VLOOKUP($D26,'2035'!$A$1:$AE$19,K$10,FALSE),IF($E26=2030,VLOOKUP($D26,'2030'!$A$1:$AE$19,K$10,FALSE),IF($E26="Business As Usual",VLOOKUP($D26,'Business As Usual'!$A$1:$AE$19,K$10,FALSE),IF($E26="Bespoke",VLOOKUP($C26,$C$41:$AH$60,K$37,FALSE),0)))))))*(1-'High Level'!$F33))))))))</f>
        <v>2.3836793939875034E-2</v>
      </c>
      <c r="L26" s="23">
        <f>(((((((IF($E26=2050,VLOOKUP($D26,'2050'!$A$1:$AE$19,L$10,FALSE),IF($E26=2045,VLOOKUP($D26,'2045'!$A$1:$AE$19,L$10,FALSE),IF($E26=2040,VLOOKUP($D26,'2040'!$A$1:$AE$19,L$10,FALSE),IF($E26=2035,VLOOKUP($D26,'2035'!$A$1:$AE$19,L$10,FALSE),IF($E26=2030,VLOOKUP($D26,'2030'!$A$1:$AE$19,L$10,FALSE),IF($E26="Business As Usual",VLOOKUP($D26,'Business As Usual'!$A$1:$AE$19,L$10,FALSE),IF($E26="Bespoke",VLOOKUP($C26,$C$41:$AH$60,L$37,FALSE),0)))))))*(1-'High Level'!$F33))))))))</f>
        <v>3.5830791271182279E-2</v>
      </c>
      <c r="M26" s="23">
        <f>(((((((IF($E26=2050,VLOOKUP($D26,'2050'!$A$1:$AE$19,M$10,FALSE),IF($E26=2045,VLOOKUP($D26,'2045'!$A$1:$AE$19,M$10,FALSE),IF($E26=2040,VLOOKUP($D26,'2040'!$A$1:$AE$19,M$10,FALSE),IF($E26=2035,VLOOKUP($D26,'2035'!$A$1:$AE$19,M$10,FALSE),IF($E26=2030,VLOOKUP($D26,'2030'!$A$1:$AE$19,M$10,FALSE),IF($E26="Business As Usual",VLOOKUP($D26,'Business As Usual'!$A$1:$AE$19,M$10,FALSE),IF($E26="Bespoke",VLOOKUP($C26,$C$41:$AH$60,M$37,FALSE),0)))))))*(1-'High Level'!$F33))))))))</f>
        <v>5.3517495813629988E-2</v>
      </c>
      <c r="N26" s="23">
        <f>(((((((IF($E26=2050,VLOOKUP($D26,'2050'!$A$1:$AE$19,N$10,FALSE),IF($E26=2045,VLOOKUP($D26,'2045'!$A$1:$AE$19,N$10,FALSE),IF($E26=2040,VLOOKUP($D26,'2040'!$A$1:$AE$19,N$10,FALSE),IF($E26=2035,VLOOKUP($D26,'2035'!$A$1:$AE$19,N$10,FALSE),IF($E26=2030,VLOOKUP($D26,'2030'!$A$1:$AE$19,N$10,FALSE),IF($E26="Business As Usual",VLOOKUP($D26,'Business As Usual'!$A$1:$AE$19,N$10,FALSE),IF($E26="Bespoke",VLOOKUP($C26,$C$41:$AH$60,N$37,FALSE),0)))))))*(1-'High Level'!$F33))))))))</f>
        <v>7.9372819402076744E-2</v>
      </c>
      <c r="O26" s="23">
        <f>(((((((IF($E26=2050,VLOOKUP($D26,'2050'!$A$1:$AE$19,O$10,FALSE),IF($E26=2045,VLOOKUP($D26,'2045'!$A$1:$AE$19,O$10,FALSE),IF($E26=2040,VLOOKUP($D26,'2040'!$A$1:$AE$19,O$10,FALSE),IF($E26=2035,VLOOKUP($D26,'2035'!$A$1:$AE$19,O$10,FALSE),IF($E26=2030,VLOOKUP($D26,'2030'!$A$1:$AE$19,O$10,FALSE),IF($E26="Business As Usual",VLOOKUP($D26,'Business As Usual'!$A$1:$AE$19,O$10,FALSE),IF($E26="Bespoke",VLOOKUP($C26,$C$41:$AH$60,O$37,FALSE),0)))))))*(1-'High Level'!$F33))))))))</f>
        <v>0.11669293779224264</v>
      </c>
      <c r="P26" s="23">
        <f>(((((((IF($E26=2050,VLOOKUP($D26,'2050'!$A$1:$AE$19,P$10,FALSE),IF($E26=2045,VLOOKUP($D26,'2045'!$A$1:$AE$19,P$10,FALSE),IF($E26=2040,VLOOKUP($D26,'2040'!$A$1:$AE$19,P$10,FALSE),IF($E26=2035,VLOOKUP($D26,'2035'!$A$1:$AE$19,P$10,FALSE),IF($E26=2030,VLOOKUP($D26,'2030'!$A$1:$AE$19,P$10,FALSE),IF($E26="Business As Usual",VLOOKUP($D26,'Business As Usual'!$A$1:$AE$19,P$10,FALSE),IF($E26="Bespoke",VLOOKUP($C26,$C$41:$AH$60,P$37,FALSE),0)))))))*(1-'High Level'!$F33))))))))</f>
        <v>0.16957161055229844</v>
      </c>
      <c r="Q26" s="23">
        <f>(((((((IF($E26=2050,VLOOKUP($D26,'2050'!$A$1:$AE$19,Q$10,FALSE),IF($E26=2045,VLOOKUP($D26,'2045'!$A$1:$AE$19,Q$10,FALSE),IF($E26=2040,VLOOKUP($D26,'2040'!$A$1:$AE$19,Q$10,FALSE),IF($E26=2035,VLOOKUP($D26,'2035'!$A$1:$AE$19,Q$10,FALSE),IF($E26=2030,VLOOKUP($D26,'2030'!$A$1:$AE$19,Q$10,FALSE),IF($E26="Business As Usual",VLOOKUP($D26,'Business As Usual'!$A$1:$AE$19,Q$10,FALSE),IF($E26="Bespoke",VLOOKUP($C26,$C$41:$AH$60,Q$37,FALSE),0)))))))*(1-'High Level'!$F33))))))))</f>
        <v>0.24063217022177366</v>
      </c>
      <c r="R26" s="23">
        <f>(((((((IF($E26=2050,VLOOKUP($D26,'2050'!$A$1:$AE$19,R$10,FALSE),IF($E26=2045,VLOOKUP($D26,'2045'!$A$1:$AE$19,R$10,FALSE),IF($E26=2040,VLOOKUP($D26,'2040'!$A$1:$AE$19,R$10,FALSE),IF($E26=2035,VLOOKUP($D26,'2035'!$A$1:$AE$19,R$10,FALSE),IF($E26=2030,VLOOKUP($D26,'2030'!$A$1:$AE$19,R$10,FALSE),IF($E26="Business As Usual",VLOOKUP($D26,'Business As Usual'!$A$1:$AE$19,R$10,FALSE),IF($E26="Bespoke",VLOOKUP($C26,$C$41:$AH$60,R$37,FALSE),0)))))))*(1-'High Level'!$F33))))))))</f>
        <v>0.33579412509591794</v>
      </c>
      <c r="S26" s="23">
        <f>(((((((IF($E26=2050,VLOOKUP($D26,'2050'!$A$1:$AE$19,S$10,FALSE),IF($E26=2045,VLOOKUP($D26,'2045'!$A$1:$AE$19,S$10,FALSE),IF($E26=2040,VLOOKUP($D26,'2040'!$A$1:$AE$19,S$10,FALSE),IF($E26=2035,VLOOKUP($D26,'2035'!$A$1:$AE$19,S$10,FALSE),IF($E26=2030,VLOOKUP($D26,'2030'!$A$1:$AE$19,S$10,FALSE),IF($E26="Business As Usual",VLOOKUP($D26,'Business As Usual'!$A$1:$AE$19,S$10,FALSE),IF($E26="Bespoke",VLOOKUP($C26,$C$41:$AH$60,S$37,FALSE),0)))))))*(1-'High Level'!$F33))))))))</f>
        <v>0.43113374081928113</v>
      </c>
      <c r="T26" s="23">
        <f>(((((((IF($E26=2050,VLOOKUP($D26,'2050'!$A$1:$AE$19,T$10,FALSE),IF($E26=2045,VLOOKUP($D26,'2045'!$A$1:$AE$19,T$10,FALSE),IF($E26=2040,VLOOKUP($D26,'2040'!$A$1:$AE$19,T$10,FALSE),IF($E26=2035,VLOOKUP($D26,'2035'!$A$1:$AE$19,T$10,FALSE),IF($E26=2030,VLOOKUP($D26,'2030'!$A$1:$AE$19,T$10,FALSE),IF($E26="Business As Usual",VLOOKUP($D26,'Business As Usual'!$A$1:$AE$19,T$10,FALSE),IF($E26="Bespoke",VLOOKUP($C26,$C$41:$AH$60,T$37,FALSE),0)))))))*(1-'High Level'!$F33))))))))</f>
        <v>0.52633349587411027</v>
      </c>
      <c r="U26" s="23">
        <f>(((((((IF($E26=2050,VLOOKUP($D26,'2050'!$A$1:$AE$19,U$10,FALSE),IF($E26=2045,VLOOKUP($D26,'2045'!$A$1:$AE$19,U$10,FALSE),IF($E26=2040,VLOOKUP($D26,'2040'!$A$1:$AE$19,U$10,FALSE),IF($E26=2035,VLOOKUP($D26,'2035'!$A$1:$AE$19,U$10,FALSE),IF($E26=2030,VLOOKUP($D26,'2030'!$A$1:$AE$19,U$10,FALSE),IF($E26="Business As Usual",VLOOKUP($D26,'Business As Usual'!$A$1:$AE$19,U$10,FALSE),IF($E26="Bespoke",VLOOKUP($C26,$C$41:$AH$60,U$37,FALSE),0)))))))*(1-'High Level'!$F33))))))))</f>
        <v>0.62072054704421487</v>
      </c>
      <c r="V26" s="23">
        <f>(((((((IF($E26=2050,VLOOKUP($D26,'2050'!$A$1:$AE$19,V$10,FALSE),IF($E26=2045,VLOOKUP($D26,'2045'!$A$1:$AE$19,V$10,FALSE),IF($E26=2040,VLOOKUP($D26,'2040'!$A$1:$AE$19,V$10,FALSE),IF($E26=2035,VLOOKUP($D26,'2035'!$A$1:$AE$19,V$10,FALSE),IF($E26=2030,VLOOKUP($D26,'2030'!$A$1:$AE$19,V$10,FALSE),IF($E26="Business As Usual",VLOOKUP($D26,'Business As Usual'!$A$1:$AE$19,V$10,FALSE),IF($E26="Bespoke",VLOOKUP($C26,$C$41:$AH$60,V$37,FALSE),0)))))))*(1-'High Level'!$F33))))))))</f>
        <v>0.71338390997508971</v>
      </c>
      <c r="W26" s="23">
        <f>(((((((IF($E26=2050,VLOOKUP($D26,'2050'!$A$1:$AE$19,W$10,FALSE),IF($E26=2045,VLOOKUP($D26,'2045'!$A$1:$AE$19,W$10,FALSE),IF($E26=2040,VLOOKUP($D26,'2040'!$A$1:$AE$19,W$10,FALSE),IF($E26=2035,VLOOKUP($D26,'2035'!$A$1:$AE$19,W$10,FALSE),IF($E26=2030,VLOOKUP($D26,'2030'!$A$1:$AE$19,W$10,FALSE),IF($E26="Business As Usual",VLOOKUP($D26,'Business As Usual'!$A$1:$AE$19,W$10,FALSE),IF($E26="Bespoke",VLOOKUP($C26,$C$41:$AH$60,W$37,FALSE),0)))))))*(1-'High Level'!$F33))))))))</f>
        <v>0.80268305682501162</v>
      </c>
      <c r="X26" s="23">
        <f>(((((((IF($E26=2050,VLOOKUP($D26,'2050'!$A$1:$AE$19,X$10,FALSE),IF($E26=2045,VLOOKUP($D26,'2045'!$A$1:$AE$19,X$10,FALSE),IF($E26=2040,VLOOKUP($D26,'2040'!$A$1:$AE$19,X$10,FALSE),IF($E26=2035,VLOOKUP($D26,'2035'!$A$1:$AE$19,X$10,FALSE),IF($E26=2030,VLOOKUP($D26,'2030'!$A$1:$AE$19,X$10,FALSE),IF($E26="Business As Usual",VLOOKUP($D26,'Business As Usual'!$A$1:$AE$19,X$10,FALSE),IF($E26="Bespoke",VLOOKUP($C26,$C$41:$AH$60,X$37,FALSE),0)))))))*(1-'High Level'!$F33))))))))</f>
        <v>0.88573005378965708</v>
      </c>
      <c r="Y26" s="23">
        <f>(((((((IF($E26=2050,VLOOKUP($D26,'2050'!$A$1:$AE$19,Y$10,FALSE),IF($E26=2045,VLOOKUP($D26,'2045'!$A$1:$AE$19,Y$10,FALSE),IF($E26=2040,VLOOKUP($D26,'2040'!$A$1:$AE$19,Y$10,FALSE),IF($E26=2035,VLOOKUP($D26,'2035'!$A$1:$AE$19,Y$10,FALSE),IF($E26=2030,VLOOKUP($D26,'2030'!$A$1:$AE$19,Y$10,FALSE),IF($E26="Business As Usual",VLOOKUP($D26,'Business As Usual'!$A$1:$AE$19,Y$10,FALSE),IF($E26="Bespoke",VLOOKUP($C26,$C$41:$AH$60,Y$37,FALSE),0)))))))*(1-'High Level'!$F33))))))))</f>
        <v>0.95817032005412983</v>
      </c>
      <c r="Z26" s="23">
        <f>(((((((IF($E26=2050,VLOOKUP($D26,'2050'!$A$1:$AE$19,Z$10,FALSE),IF($E26=2045,VLOOKUP($D26,'2045'!$A$1:$AE$19,Z$10,FALSE),IF($E26=2040,VLOOKUP($D26,'2040'!$A$1:$AE$19,Z$10,FALSE),IF($E26=2035,VLOOKUP($D26,'2035'!$A$1:$AE$19,Z$10,FALSE),IF($E26=2030,VLOOKUP($D26,'2030'!$A$1:$AE$19,Z$10,FALSE),IF($E26="Business As Usual",VLOOKUP($D26,'Business As Usual'!$A$1:$AE$19,Z$10,FALSE),IF($E26="Bespoke",VLOOKUP($C26,$C$41:$AH$60,Z$37,FALSE),0)))))))*(1-'High Level'!$F33))))))))</f>
        <v>1</v>
      </c>
      <c r="AA26" s="23">
        <f>(((((((IF($E26=2050,VLOOKUP($D26,'2050'!$A$1:$AE$19,AA$10,FALSE),IF($E26=2045,VLOOKUP($D26,'2045'!$A$1:$AE$19,AA$10,FALSE),IF($E26=2040,VLOOKUP($D26,'2040'!$A$1:$AE$19,AA$10,FALSE),IF($E26=2035,VLOOKUP($D26,'2035'!$A$1:$AE$19,AA$10,FALSE),IF($E26=2030,VLOOKUP($D26,'2030'!$A$1:$AE$19,AA$10,FALSE),IF($E26="Business As Usual",VLOOKUP($D26,'Business As Usual'!$A$1:$AE$19,AA$10,FALSE),IF($E26="Bespoke",VLOOKUP($C26,$C$41:$AH$60,AA$37,FALSE),0)))))))*(1-'High Level'!$F33))))))))</f>
        <v>1</v>
      </c>
      <c r="AB26" s="23">
        <f>(((((((IF($E26=2050,VLOOKUP($D26,'2050'!$A$1:$AE$19,AB$10,FALSE),IF($E26=2045,VLOOKUP($D26,'2045'!$A$1:$AE$19,AB$10,FALSE),IF($E26=2040,VLOOKUP($D26,'2040'!$A$1:$AE$19,AB$10,FALSE),IF($E26=2035,VLOOKUP($D26,'2035'!$A$1:$AE$19,AB$10,FALSE),IF($E26=2030,VLOOKUP($D26,'2030'!$A$1:$AE$19,AB$10,FALSE),IF($E26="Business As Usual",VLOOKUP($D26,'Business As Usual'!$A$1:$AE$19,AB$10,FALSE),IF($E26="Bespoke",VLOOKUP($C26,$C$41:$AH$60,AB$37,FALSE),0)))))))*(1-'High Level'!$F33))))))))</f>
        <v>1</v>
      </c>
      <c r="AC26" s="23">
        <f>(((((((IF($E26=2050,VLOOKUP($D26,'2050'!$A$1:$AE$19,AC$10,FALSE),IF($E26=2045,VLOOKUP($D26,'2045'!$A$1:$AE$19,AC$10,FALSE),IF($E26=2040,VLOOKUP($D26,'2040'!$A$1:$AE$19,AC$10,FALSE),IF($E26=2035,VLOOKUP($D26,'2035'!$A$1:$AE$19,AC$10,FALSE),IF($E26=2030,VLOOKUP($D26,'2030'!$A$1:$AE$19,AC$10,FALSE),IF($E26="Business As Usual",VLOOKUP($D26,'Business As Usual'!$A$1:$AE$19,AC$10,FALSE),IF($E26="Bespoke",VLOOKUP($C26,$C$41:$AH$60,AC$37,FALSE),0)))))))*(1-'High Level'!$F33))))))))</f>
        <v>1</v>
      </c>
      <c r="AD26" s="23">
        <f>(((((((IF($E26=2050,VLOOKUP($D26,'2050'!$A$1:$AE$19,AD$10,FALSE),IF($E26=2045,VLOOKUP($D26,'2045'!$A$1:$AE$19,AD$10,FALSE),IF($E26=2040,VLOOKUP($D26,'2040'!$A$1:$AE$19,AD$10,FALSE),IF($E26=2035,VLOOKUP($D26,'2035'!$A$1:$AE$19,AD$10,FALSE),IF($E26=2030,VLOOKUP($D26,'2030'!$A$1:$AE$19,AD$10,FALSE),IF($E26="Business As Usual",VLOOKUP($D26,'Business As Usual'!$A$1:$AE$19,AD$10,FALSE),IF($E26="Bespoke",VLOOKUP($C26,$C$41:$AH$60,AD$37,FALSE),0)))))))*(1-'High Level'!$F33))))))))</f>
        <v>1</v>
      </c>
      <c r="AE26" s="23">
        <f>(((((((IF($E26=2050,VLOOKUP($D26,'2050'!$A$1:$AE$19,AE$10,FALSE),IF($E26=2045,VLOOKUP($D26,'2045'!$A$1:$AE$19,AE$10,FALSE),IF($E26=2040,VLOOKUP($D26,'2040'!$A$1:$AE$19,AE$10,FALSE),IF($E26=2035,VLOOKUP($D26,'2035'!$A$1:$AE$19,AE$10,FALSE),IF($E26=2030,VLOOKUP($D26,'2030'!$A$1:$AE$19,AE$10,FALSE),IF($E26="Business As Usual",VLOOKUP($D26,'Business As Usual'!$A$1:$AE$19,AE$10,FALSE),IF($E26="Bespoke",VLOOKUP($C26,$C$41:$AH$60,AE$37,FALSE),0)))))))*(1-'High Level'!$F33))))))))</f>
        <v>1</v>
      </c>
      <c r="AF26" s="23">
        <f>(((((((IF($E26=2050,VLOOKUP($D26,'2050'!$A$1:$AE$19,AF$10,FALSE),IF($E26=2045,VLOOKUP($D26,'2045'!$A$1:$AE$19,AF$10,FALSE),IF($E26=2040,VLOOKUP($D26,'2040'!$A$1:$AE$19,AF$10,FALSE),IF($E26=2035,VLOOKUP($D26,'2035'!$A$1:$AE$19,AF$10,FALSE),IF($E26=2030,VLOOKUP($D26,'2030'!$A$1:$AE$19,AF$10,FALSE),IF($E26="Business As Usual",VLOOKUP($D26,'Business As Usual'!$A$1:$AE$19,AF$10,FALSE),IF($E26="Bespoke",VLOOKUP($C26,$C$41:$AH$60,AF$37,FALSE),0)))))))*(1-'High Level'!$F33))))))))</f>
        <v>1</v>
      </c>
      <c r="AG26" s="23">
        <f>(((((((IF($E26=2050,VLOOKUP($D26,'2050'!$A$1:$AE$19,AG$10,FALSE),IF($E26=2045,VLOOKUP($D26,'2045'!$A$1:$AE$19,AG$10,FALSE),IF($E26=2040,VLOOKUP($D26,'2040'!$A$1:$AE$19,AG$10,FALSE),IF($E26=2035,VLOOKUP($D26,'2035'!$A$1:$AE$19,AG$10,FALSE),IF($E26=2030,VLOOKUP($D26,'2030'!$A$1:$AE$19,AG$10,FALSE),IF($E26="Business As Usual",VLOOKUP($D26,'Business As Usual'!$A$1:$AE$19,AG$10,FALSE),IF($E26="Bespoke",VLOOKUP($C26,$C$41:$AH$60,AG$37,FALSE),0)))))))*(1-'High Level'!$F33))))))))</f>
        <v>1</v>
      </c>
      <c r="AH26" s="23">
        <f>(((((((IF($E26=2050,VLOOKUP($D26,'2050'!$A$1:$AE$19,AH$10,FALSE),IF($E26=2045,VLOOKUP($D26,'2045'!$A$1:$AE$19,AH$10,FALSE),IF($E26=2040,VLOOKUP($D26,'2040'!$A$1:$AE$19,AH$10,FALSE),IF($E26=2035,VLOOKUP($D26,'2035'!$A$1:$AE$19,AH$10,FALSE),IF($E26=2030,VLOOKUP($D26,'2030'!$A$1:$AE$19,AH$10,FALSE),IF($E26="Business As Usual",VLOOKUP($D26,'Business As Usual'!$A$1:$AE$19,AH$10,FALSE),IF($E26="Bespoke",VLOOKUP($C26,$C$41:$AH$60,AH$37,FALSE),0)))))))*(1-'High Level'!$F33))))))))</f>
        <v>1</v>
      </c>
    </row>
    <row r="27" spans="2:34" s="1" customFormat="1" hidden="1" x14ac:dyDescent="0.35">
      <c r="B27" s="18">
        <v>3</v>
      </c>
      <c r="C27" s="18" t="s">
        <v>18</v>
      </c>
      <c r="D27" s="18" t="s">
        <v>640</v>
      </c>
      <c r="E27" s="38">
        <v>2050</v>
      </c>
      <c r="F27" s="23">
        <f>(((((((IF($E27=2050,VLOOKUP($D27,'2050'!$A$1:$AE$19,F$10,FALSE),IF($E27=2045,VLOOKUP($D27,'2045'!$A$1:$AE$19,F$10,FALSE),IF($E27=2040,VLOOKUP($D27,'2040'!$A$1:$AE$19,F$10,FALSE),IF($E27=2035,VLOOKUP($D27,'2035'!$A$1:$AE$19,F$10,FALSE),IF($E27=2030,VLOOKUP($D27,'2030'!$A$1:$AE$19,F$10,FALSE),IF($E27="Business As Usual",VLOOKUP($D27,'Business As Usual'!$A$1:$AE$19,F$10,FALSE),IF($E27="Bespoke",VLOOKUP($C27,$C$41:$AH$60,F$37,FALSE),0)))))))*(1-'High Level'!$F34))))))))</f>
        <v>3.1842125574585115E-2</v>
      </c>
      <c r="G27" s="23">
        <f>(((((((IF($E27=2050,VLOOKUP($D27,'2050'!$A$1:$AE$19,G$10,FALSE),IF($E27=2045,VLOOKUP($D27,'2045'!$A$1:$AE$19,G$10,FALSE),IF($E27=2040,VLOOKUP($D27,'2040'!$A$1:$AE$19,G$10,FALSE),IF($E27=2035,VLOOKUP($D27,'2035'!$A$1:$AE$19,G$10,FALSE),IF($E27=2030,VLOOKUP($D27,'2030'!$A$1:$AE$19,G$10,FALSE),IF($E27="Business As Usual",VLOOKUP($D27,'Business As Usual'!$A$1:$AE$19,G$10,FALSE),IF($E27="Bespoke",VLOOKUP($C27,$C$41:$AH$60,G$37,FALSE),0)))))))*(1-'High Level'!$F34))))))))</f>
        <v>7.0804727292359648E-2</v>
      </c>
      <c r="H27" s="23">
        <f>(((((((IF($E27=2050,VLOOKUP($D27,'2050'!$A$1:$AE$19,H$10,FALSE),IF($E27=2045,VLOOKUP($D27,'2045'!$A$1:$AE$19,H$10,FALSE),IF($E27=2040,VLOOKUP($D27,'2040'!$A$1:$AE$19,H$10,FALSE),IF($E27=2035,VLOOKUP($D27,'2035'!$A$1:$AE$19,H$10,FALSE),IF($E27=2030,VLOOKUP($D27,'2030'!$A$1:$AE$19,H$10,FALSE),IF($E27="Business As Usual",VLOOKUP($D27,'Business As Usual'!$A$1:$AE$19,H$10,FALSE),IF($E27="Bespoke",VLOOKUP($C27,$C$41:$AH$60,H$37,FALSE),0)))))))*(1-'High Level'!$F34))))))))</f>
        <v>0.11361571185222749</v>
      </c>
      <c r="I27" s="23">
        <f>(((((((IF($E27=2050,VLOOKUP($D27,'2050'!$A$1:$AE$19,I$10,FALSE),IF($E27=2045,VLOOKUP($D27,'2045'!$A$1:$AE$19,I$10,FALSE),IF($E27=2040,VLOOKUP($D27,'2040'!$A$1:$AE$19,I$10,FALSE),IF($E27=2035,VLOOKUP($D27,'2035'!$A$1:$AE$19,I$10,FALSE),IF($E27=2030,VLOOKUP($D27,'2030'!$A$1:$AE$19,I$10,FALSE),IF($E27="Business As Usual",VLOOKUP($D27,'Business As Usual'!$A$1:$AE$19,I$10,FALSE),IF($E27="Bespoke",VLOOKUP($C27,$C$41:$AH$60,I$37,FALSE),0)))))))*(1-'High Level'!$F34))))))))</f>
        <v>0.11599596468379973</v>
      </c>
      <c r="J27" s="23">
        <f>(((((((IF($E27=2050,VLOOKUP($D27,'2050'!$A$1:$AE$19,J$10,FALSE),IF($E27=2045,VLOOKUP($D27,'2045'!$A$1:$AE$19,J$10,FALSE),IF($E27=2040,VLOOKUP($D27,'2040'!$A$1:$AE$19,J$10,FALSE),IF($E27=2035,VLOOKUP($D27,'2035'!$A$1:$AE$19,J$10,FALSE),IF($E27=2030,VLOOKUP($D27,'2030'!$A$1:$AE$19,J$10,FALSE),IF($E27="Business As Usual",VLOOKUP($D27,'Business As Usual'!$A$1:$AE$19,J$10,FALSE),IF($E27="Bespoke",VLOOKUP($C27,$C$41:$AH$60,J$37,FALSE),0)))))))*(1-'High Level'!$F34))))))))</f>
        <v>0.17724544265953188</v>
      </c>
      <c r="K27" s="23">
        <f>(((((((IF($E27=2050,VLOOKUP($D27,'2050'!$A$1:$AE$19,K$10,FALSE),IF($E27=2045,VLOOKUP($D27,'2045'!$A$1:$AE$19,K$10,FALSE),IF($E27=2040,VLOOKUP($D27,'2040'!$A$1:$AE$19,K$10,FALSE),IF($E27=2035,VLOOKUP($D27,'2035'!$A$1:$AE$19,K$10,FALSE),IF($E27=2030,VLOOKUP($D27,'2030'!$A$1:$AE$19,K$10,FALSE),IF($E27="Business As Usual",VLOOKUP($D27,'Business As Usual'!$A$1:$AE$19,K$10,FALSE),IF($E27="Bespoke",VLOOKUP($C27,$C$41:$AH$60,K$37,FALSE),0)))))))*(1-'High Level'!$F34))))))))</f>
        <v>0.23463790509296656</v>
      </c>
      <c r="L27" s="23">
        <f>(((((((IF($E27=2050,VLOOKUP($D27,'2050'!$A$1:$AE$19,L$10,FALSE),IF($E27=2045,VLOOKUP($D27,'2045'!$A$1:$AE$19,L$10,FALSE),IF($E27=2040,VLOOKUP($D27,'2040'!$A$1:$AE$19,L$10,FALSE),IF($E27=2035,VLOOKUP($D27,'2035'!$A$1:$AE$19,L$10,FALSE),IF($E27=2030,VLOOKUP($D27,'2030'!$A$1:$AE$19,L$10,FALSE),IF($E27="Business As Usual",VLOOKUP($D27,'Business As Usual'!$A$1:$AE$19,L$10,FALSE),IF($E27="Bespoke",VLOOKUP($C27,$C$41:$AH$60,L$37,FALSE),0)))))))*(1-'High Level'!$F34))))))))</f>
        <v>0.28541452160242775</v>
      </c>
      <c r="M27" s="23">
        <f>(((((((IF($E27=2050,VLOOKUP($D27,'2050'!$A$1:$AE$19,M$10,FALSE),IF($E27=2045,VLOOKUP($D27,'2045'!$A$1:$AE$19,M$10,FALSE),IF($E27=2040,VLOOKUP($D27,'2040'!$A$1:$AE$19,M$10,FALSE),IF($E27=2035,VLOOKUP($D27,'2035'!$A$1:$AE$19,M$10,FALSE),IF($E27=2030,VLOOKUP($D27,'2030'!$A$1:$AE$19,M$10,FALSE),IF($E27="Business As Usual",VLOOKUP($D27,'Business As Usual'!$A$1:$AE$19,M$10,FALSE),IF($E27="Bespoke",VLOOKUP($C27,$C$41:$AH$60,M$37,FALSE),0)))))))*(1-'High Level'!$F34))))))))</f>
        <v>0.3318709415654908</v>
      </c>
      <c r="N27" s="23">
        <f>(((((((IF($E27=2050,VLOOKUP($D27,'2050'!$A$1:$AE$19,N$10,FALSE),IF($E27=2045,VLOOKUP($D27,'2045'!$A$1:$AE$19,N$10,FALSE),IF($E27=2040,VLOOKUP($D27,'2040'!$A$1:$AE$19,N$10,FALSE),IF($E27=2035,VLOOKUP($D27,'2035'!$A$1:$AE$19,N$10,FALSE),IF($E27=2030,VLOOKUP($D27,'2030'!$A$1:$AE$19,N$10,FALSE),IF($E27="Business As Usual",VLOOKUP($D27,'Business As Usual'!$A$1:$AE$19,N$10,FALSE),IF($E27="Bespoke",VLOOKUP($C27,$C$41:$AH$60,N$37,FALSE),0)))))))*(1-'High Level'!$F34))))))))</f>
        <v>0.37639165130870733</v>
      </c>
      <c r="O27" s="23">
        <f>(((((((IF($E27=2050,VLOOKUP($D27,'2050'!$A$1:$AE$19,O$10,FALSE),IF($E27=2045,VLOOKUP($D27,'2045'!$A$1:$AE$19,O$10,FALSE),IF($E27=2040,VLOOKUP($D27,'2040'!$A$1:$AE$19,O$10,FALSE),IF($E27=2035,VLOOKUP($D27,'2035'!$A$1:$AE$19,O$10,FALSE),IF($E27=2030,VLOOKUP($D27,'2030'!$A$1:$AE$19,O$10,FALSE),IF($E27="Business As Usual",VLOOKUP($D27,'Business As Usual'!$A$1:$AE$19,O$10,FALSE),IF($E27="Bespoke",VLOOKUP($C27,$C$41:$AH$60,O$37,FALSE),0)))))))*(1-'High Level'!$F34))))))))</f>
        <v>0.4014536412082062</v>
      </c>
      <c r="P27" s="23">
        <f>(((((((IF($E27=2050,VLOOKUP($D27,'2050'!$A$1:$AE$19,P$10,FALSE),IF($E27=2045,VLOOKUP($D27,'2045'!$A$1:$AE$19,P$10,FALSE),IF($E27=2040,VLOOKUP($D27,'2040'!$A$1:$AE$19,P$10,FALSE),IF($E27=2035,VLOOKUP($D27,'2035'!$A$1:$AE$19,P$10,FALSE),IF($E27=2030,VLOOKUP($D27,'2030'!$A$1:$AE$19,P$10,FALSE),IF($E27="Business As Usual",VLOOKUP($D27,'Business As Usual'!$A$1:$AE$19,P$10,FALSE),IF($E27="Bespoke",VLOOKUP($C27,$C$41:$AH$60,P$37,FALSE),0)))))))*(1-'High Level'!$F34))))))))</f>
        <v>0.42190738547876566</v>
      </c>
      <c r="Q27" s="23">
        <f>(((((((IF($E27=2050,VLOOKUP($D27,'2050'!$A$1:$AE$19,Q$10,FALSE),IF($E27=2045,VLOOKUP($D27,'2045'!$A$1:$AE$19,Q$10,FALSE),IF($E27=2040,VLOOKUP($D27,'2040'!$A$1:$AE$19,Q$10,FALSE),IF($E27=2035,VLOOKUP($D27,'2035'!$A$1:$AE$19,Q$10,FALSE),IF($E27=2030,VLOOKUP($D27,'2030'!$A$1:$AE$19,Q$10,FALSE),IF($E27="Business As Usual",VLOOKUP($D27,'Business As Usual'!$A$1:$AE$19,Q$10,FALSE),IF($E27="Bespoke",VLOOKUP($C27,$C$41:$AH$60,Q$37,FALSE),0)))))))*(1-'High Level'!$F34))))))))</f>
        <v>0.43933349598685795</v>
      </c>
      <c r="R27" s="23">
        <f>(((((((IF($E27=2050,VLOOKUP($D27,'2050'!$A$1:$AE$19,R$10,FALSE),IF($E27=2045,VLOOKUP($D27,'2045'!$A$1:$AE$19,R$10,FALSE),IF($E27=2040,VLOOKUP($D27,'2040'!$A$1:$AE$19,R$10,FALSE),IF($E27=2035,VLOOKUP($D27,'2035'!$A$1:$AE$19,R$10,FALSE),IF($E27=2030,VLOOKUP($D27,'2030'!$A$1:$AE$19,R$10,FALSE),IF($E27="Business As Usual",VLOOKUP($D27,'Business As Usual'!$A$1:$AE$19,R$10,FALSE),IF($E27="Bespoke",VLOOKUP($C27,$C$41:$AH$60,R$37,FALSE),0)))))))*(1-'High Level'!$F34))))))))</f>
        <v>0.4571778005273226</v>
      </c>
      <c r="S27" s="23">
        <f>(((((((IF($E27=2050,VLOOKUP($D27,'2050'!$A$1:$AE$19,S$10,FALSE),IF($E27=2045,VLOOKUP($D27,'2045'!$A$1:$AE$19,S$10,FALSE),IF($E27=2040,VLOOKUP($D27,'2040'!$A$1:$AE$19,S$10,FALSE),IF($E27=2035,VLOOKUP($D27,'2035'!$A$1:$AE$19,S$10,FALSE),IF($E27=2030,VLOOKUP($D27,'2030'!$A$1:$AE$19,S$10,FALSE),IF($E27="Business As Usual",VLOOKUP($D27,'Business As Usual'!$A$1:$AE$19,S$10,FALSE),IF($E27="Bespoke",VLOOKUP($C27,$C$41:$AH$60,S$37,FALSE),0)))))))*(1-'High Level'!$F34))))))))</f>
        <v>0.47477005537519512</v>
      </c>
      <c r="T27" s="23">
        <f>(((((((IF($E27=2050,VLOOKUP($D27,'2050'!$A$1:$AE$19,T$10,FALSE),IF($E27=2045,VLOOKUP($D27,'2045'!$A$1:$AE$19,T$10,FALSE),IF($E27=2040,VLOOKUP($D27,'2040'!$A$1:$AE$19,T$10,FALSE),IF($E27=2035,VLOOKUP($D27,'2035'!$A$1:$AE$19,T$10,FALSE),IF($E27=2030,VLOOKUP($D27,'2030'!$A$1:$AE$19,T$10,FALSE),IF($E27="Business As Usual",VLOOKUP($D27,'Business As Usual'!$A$1:$AE$19,T$10,FALSE),IF($E27="Bespoke",VLOOKUP($C27,$C$41:$AH$60,T$37,FALSE),0)))))))*(1-'High Level'!$F34))))))))</f>
        <v>0.49035955268703313</v>
      </c>
      <c r="U27" s="23">
        <f>(((((((IF($E27=2050,VLOOKUP($D27,'2050'!$A$1:$AE$19,U$10,FALSE),IF($E27=2045,VLOOKUP($D27,'2045'!$A$1:$AE$19,U$10,FALSE),IF($E27=2040,VLOOKUP($D27,'2040'!$A$1:$AE$19,U$10,FALSE),IF($E27=2035,VLOOKUP($D27,'2035'!$A$1:$AE$19,U$10,FALSE),IF($E27=2030,VLOOKUP($D27,'2030'!$A$1:$AE$19,U$10,FALSE),IF($E27="Business As Usual",VLOOKUP($D27,'Business As Usual'!$A$1:$AE$19,U$10,FALSE),IF($E27="Bespoke",VLOOKUP($C27,$C$41:$AH$60,U$37,FALSE),0)))))))*(1-'High Level'!$F34))))))))</f>
        <v>0.49898581927364699</v>
      </c>
      <c r="V27" s="23">
        <f>(((((((IF($E27=2050,VLOOKUP($D27,'2050'!$A$1:$AE$19,V$10,FALSE),IF($E27=2045,VLOOKUP($D27,'2045'!$A$1:$AE$19,V$10,FALSE),IF($E27=2040,VLOOKUP($D27,'2040'!$A$1:$AE$19,V$10,FALSE),IF($E27=2035,VLOOKUP($D27,'2035'!$A$1:$AE$19,V$10,FALSE),IF($E27=2030,VLOOKUP($D27,'2030'!$A$1:$AE$19,V$10,FALSE),IF($E27="Business As Usual",VLOOKUP($D27,'Business As Usual'!$A$1:$AE$19,V$10,FALSE),IF($E27="Bespoke",VLOOKUP($C27,$C$41:$AH$60,V$37,FALSE),0)))))))*(1-'High Level'!$F34))))))))</f>
        <v>0.50663952246310273</v>
      </c>
      <c r="W27" s="23">
        <f>(((((((IF($E27=2050,VLOOKUP($D27,'2050'!$A$1:$AE$19,W$10,FALSE),IF($E27=2045,VLOOKUP($D27,'2045'!$A$1:$AE$19,W$10,FALSE),IF($E27=2040,VLOOKUP($D27,'2040'!$A$1:$AE$19,W$10,FALSE),IF($E27=2035,VLOOKUP($D27,'2035'!$A$1:$AE$19,W$10,FALSE),IF($E27=2030,VLOOKUP($D27,'2030'!$A$1:$AE$19,W$10,FALSE),IF($E27="Business As Usual",VLOOKUP($D27,'Business As Usual'!$A$1:$AE$19,W$10,FALSE),IF($E27="Bespoke",VLOOKUP($C27,$C$41:$AH$60,W$37,FALSE),0)))))))*(1-'High Level'!$F34))))))))</f>
        <v>0.51147838466793472</v>
      </c>
      <c r="X27" s="23">
        <f>(((((((IF($E27=2050,VLOOKUP($D27,'2050'!$A$1:$AE$19,X$10,FALSE),IF($E27=2045,VLOOKUP($D27,'2045'!$A$1:$AE$19,X$10,FALSE),IF($E27=2040,VLOOKUP($D27,'2040'!$A$1:$AE$19,X$10,FALSE),IF($E27=2035,VLOOKUP($D27,'2035'!$A$1:$AE$19,X$10,FALSE),IF($E27=2030,VLOOKUP($D27,'2030'!$A$1:$AE$19,X$10,FALSE),IF($E27="Business As Usual",VLOOKUP($D27,'Business As Usual'!$A$1:$AE$19,X$10,FALSE),IF($E27="Bespoke",VLOOKUP($C27,$C$41:$AH$60,X$37,FALSE),0)))))))*(1-'High Level'!$F34))))))))</f>
        <v>0.47862772079569937</v>
      </c>
      <c r="Y27" s="23">
        <f>(((((((IF($E27=2050,VLOOKUP($D27,'2050'!$A$1:$AE$19,Y$10,FALSE),IF($E27=2045,VLOOKUP($D27,'2045'!$A$1:$AE$19,Y$10,FALSE),IF($E27=2040,VLOOKUP($D27,'2040'!$A$1:$AE$19,Y$10,FALSE),IF($E27=2035,VLOOKUP($D27,'2035'!$A$1:$AE$19,Y$10,FALSE),IF($E27=2030,VLOOKUP($D27,'2030'!$A$1:$AE$19,Y$10,FALSE),IF($E27="Business As Usual",VLOOKUP($D27,'Business As Usual'!$A$1:$AE$19,Y$10,FALSE),IF($E27="Bespoke",VLOOKUP($C27,$C$41:$AH$60,Y$37,FALSE),0)))))))*(1-'High Level'!$F34))))))))</f>
        <v>0.48455687988185392</v>
      </c>
      <c r="Z27" s="23">
        <f>(((((((IF($E27=2050,VLOOKUP($D27,'2050'!$A$1:$AE$19,Z$10,FALSE),IF($E27=2045,VLOOKUP($D27,'2045'!$A$1:$AE$19,Z$10,FALSE),IF($E27=2040,VLOOKUP($D27,'2040'!$A$1:$AE$19,Z$10,FALSE),IF($E27=2035,VLOOKUP($D27,'2035'!$A$1:$AE$19,Z$10,FALSE),IF($E27=2030,VLOOKUP($D27,'2030'!$A$1:$AE$19,Z$10,FALSE),IF($E27="Business As Usual",VLOOKUP($D27,'Business As Usual'!$A$1:$AE$19,Z$10,FALSE),IF($E27="Bespoke",VLOOKUP($C27,$C$41:$AH$60,Z$37,FALSE),0)))))))*(1-'High Level'!$F34))))))))</f>
        <v>0.50706213181547244</v>
      </c>
      <c r="AA27" s="23">
        <f>(((((((IF($E27=2050,VLOOKUP($D27,'2050'!$A$1:$AE$19,AA$10,FALSE),IF($E27=2045,VLOOKUP($D27,'2045'!$A$1:$AE$19,AA$10,FALSE),IF($E27=2040,VLOOKUP($D27,'2040'!$A$1:$AE$19,AA$10,FALSE),IF($E27=2035,VLOOKUP($D27,'2035'!$A$1:$AE$19,AA$10,FALSE),IF($E27=2030,VLOOKUP($D27,'2030'!$A$1:$AE$19,AA$10,FALSE),IF($E27="Business As Usual",VLOOKUP($D27,'Business As Usual'!$A$1:$AE$19,AA$10,FALSE),IF($E27="Bespoke",VLOOKUP($C27,$C$41:$AH$60,AA$37,FALSE),0)))))))*(1-'High Level'!$F34))))))))</f>
        <v>0.54886673328691171</v>
      </c>
      <c r="AB27" s="23">
        <f>(((((((IF($E27=2050,VLOOKUP($D27,'2050'!$A$1:$AE$19,AB$10,FALSE),IF($E27=2045,VLOOKUP($D27,'2045'!$A$1:$AE$19,AB$10,FALSE),IF($E27=2040,VLOOKUP($D27,'2040'!$A$1:$AE$19,AB$10,FALSE),IF($E27=2035,VLOOKUP($D27,'2035'!$A$1:$AE$19,AB$10,FALSE),IF($E27=2030,VLOOKUP($D27,'2030'!$A$1:$AE$19,AB$10,FALSE),IF($E27="Business As Usual",VLOOKUP($D27,'Business As Usual'!$A$1:$AE$19,AB$10,FALSE),IF($E27="Bespoke",VLOOKUP($C27,$C$41:$AH$60,AB$37,FALSE),0)))))))*(1-'High Level'!$F34))))))))</f>
        <v>0.59501096172102708</v>
      </c>
      <c r="AC27" s="23">
        <f>(((((((IF($E27=2050,VLOOKUP($D27,'2050'!$A$1:$AE$19,AC$10,FALSE),IF($E27=2045,VLOOKUP($D27,'2045'!$A$1:$AE$19,AC$10,FALSE),IF($E27=2040,VLOOKUP($D27,'2040'!$A$1:$AE$19,AC$10,FALSE),IF($E27=2035,VLOOKUP($D27,'2035'!$A$1:$AE$19,AC$10,FALSE),IF($E27=2030,VLOOKUP($D27,'2030'!$A$1:$AE$19,AC$10,FALSE),IF($E27="Business As Usual",VLOOKUP($D27,'Business As Usual'!$A$1:$AE$19,AC$10,FALSE),IF($E27="Bespoke",VLOOKUP($C27,$C$41:$AH$60,AC$37,FALSE),0)))))))*(1-'High Level'!$F34))))))))</f>
        <v>0.6392797733282245</v>
      </c>
      <c r="AD27" s="23">
        <f>(((((((IF($E27=2050,VLOOKUP($D27,'2050'!$A$1:$AE$19,AD$10,FALSE),IF($E27=2045,VLOOKUP($D27,'2045'!$A$1:$AE$19,AD$10,FALSE),IF($E27=2040,VLOOKUP($D27,'2040'!$A$1:$AE$19,AD$10,FALSE),IF($E27=2035,VLOOKUP($D27,'2035'!$A$1:$AE$19,AD$10,FALSE),IF($E27=2030,VLOOKUP($D27,'2030'!$A$1:$AE$19,AD$10,FALSE),IF($E27="Business As Usual",VLOOKUP($D27,'Business As Usual'!$A$1:$AE$19,AD$10,FALSE),IF($E27="Bespoke",VLOOKUP($C27,$C$41:$AH$60,AD$37,FALSE),0)))))))*(1-'High Level'!$F34))))))))</f>
        <v>0.68412173983063707</v>
      </c>
      <c r="AE27" s="23">
        <f>(((((((IF($E27=2050,VLOOKUP($D27,'2050'!$A$1:$AE$19,AE$10,FALSE),IF($E27=2045,VLOOKUP($D27,'2045'!$A$1:$AE$19,AE$10,FALSE),IF($E27=2040,VLOOKUP($D27,'2040'!$A$1:$AE$19,AE$10,FALSE),IF($E27=2035,VLOOKUP($D27,'2035'!$A$1:$AE$19,AE$10,FALSE),IF($E27=2030,VLOOKUP($D27,'2030'!$A$1:$AE$19,AE$10,FALSE),IF($E27="Business As Usual",VLOOKUP($D27,'Business As Usual'!$A$1:$AE$19,AE$10,FALSE),IF($E27="Bespoke",VLOOKUP($C27,$C$41:$AH$60,AE$37,FALSE),0)))))))*(1-'High Level'!$F34))))))))</f>
        <v>0.73178566393108269</v>
      </c>
      <c r="AF27" s="23">
        <f>(((((((IF($E27=2050,VLOOKUP($D27,'2050'!$A$1:$AE$19,AF$10,FALSE),IF($E27=2045,VLOOKUP($D27,'2045'!$A$1:$AE$19,AF$10,FALSE),IF($E27=2040,VLOOKUP($D27,'2040'!$A$1:$AE$19,AF$10,FALSE),IF($E27=2035,VLOOKUP($D27,'2035'!$A$1:$AE$19,AF$10,FALSE),IF($E27=2030,VLOOKUP($D27,'2030'!$A$1:$AE$19,AF$10,FALSE),IF($E27="Business As Usual",VLOOKUP($D27,'Business As Usual'!$A$1:$AE$19,AF$10,FALSE),IF($E27="Bespoke",VLOOKUP($C27,$C$41:$AH$60,AF$37,FALSE),0)))))))*(1-'High Level'!$F34))))))))</f>
        <v>0.73531436998964472</v>
      </c>
      <c r="AG27" s="23">
        <f>(((((((IF($E27=2050,VLOOKUP($D27,'2050'!$A$1:$AE$19,AG$10,FALSE),IF($E27=2045,VLOOKUP($D27,'2045'!$A$1:$AE$19,AG$10,FALSE),IF($E27=2040,VLOOKUP($D27,'2040'!$A$1:$AE$19,AG$10,FALSE),IF($E27=2035,VLOOKUP($D27,'2035'!$A$1:$AE$19,AG$10,FALSE),IF($E27=2030,VLOOKUP($D27,'2030'!$A$1:$AE$19,AG$10,FALSE),IF($E27="Business As Usual",VLOOKUP($D27,'Business As Usual'!$A$1:$AE$19,AG$10,FALSE),IF($E27="Bespoke",VLOOKUP($C27,$C$41:$AH$60,AG$37,FALSE),0)))))))*(1-'High Level'!$F34))))))))</f>
        <v>0.73843425378128247</v>
      </c>
      <c r="AH27" s="23">
        <f>(((((((IF($E27=2050,VLOOKUP($D27,'2050'!$A$1:$AE$19,AH$10,FALSE),IF($E27=2045,VLOOKUP($D27,'2045'!$A$1:$AE$19,AH$10,FALSE),IF($E27=2040,VLOOKUP($D27,'2040'!$A$1:$AE$19,AH$10,FALSE),IF($E27=2035,VLOOKUP($D27,'2035'!$A$1:$AE$19,AH$10,FALSE),IF($E27=2030,VLOOKUP($D27,'2030'!$A$1:$AE$19,AH$10,FALSE),IF($E27="Business As Usual",VLOOKUP($D27,'Business As Usual'!$A$1:$AE$19,AH$10,FALSE),IF($E27="Bespoke",VLOOKUP($C27,$C$41:$AH$60,AH$37,FALSE),0)))))))*(1-'High Level'!$F34))))))))</f>
        <v>0.74098296354141613</v>
      </c>
    </row>
    <row r="28" spans="2:34" s="1" customFormat="1" x14ac:dyDescent="0.35">
      <c r="B28" s="18">
        <v>3</v>
      </c>
      <c r="C28" s="18" t="s">
        <v>19</v>
      </c>
      <c r="D28" s="18" t="s">
        <v>657</v>
      </c>
      <c r="E28" s="38">
        <v>2050</v>
      </c>
      <c r="F28" s="23">
        <f>(((((((IF($E28=2050,VLOOKUP($D28,'2050'!$A$1:$AE$19,F$10,FALSE),IF($E28=2045,VLOOKUP($D28,'2045'!$A$1:$AE$19,F$10,FALSE),IF($E28=2040,VLOOKUP($D28,'2040'!$A$1:$AE$19,F$10,FALSE),IF($E28=2035,VLOOKUP($D28,'2035'!$A$1:$AE$19,F$10,FALSE),IF($E28=2030,VLOOKUP($D28,'2030'!$A$1:$AE$19,F$10,FALSE),IF($E28="Business As Usual",VLOOKUP($D28,'Business As Usual'!$A$1:$AE$19,F$10,FALSE),IF($E28="Bespoke",VLOOKUP($C28,$C$41:$AH$60,F$37,FALSE),0)))))))*(1-'High Level'!$F35))))))))</f>
        <v>4.1471494828099344E-2</v>
      </c>
      <c r="G28" s="23">
        <f>(((((((IF($E28=2050,VLOOKUP($D28,'2050'!$A$1:$AE$19,G$10,FALSE),IF($E28=2045,VLOOKUP($D28,'2045'!$A$1:$AE$19,G$10,FALSE),IF($E28=2040,VLOOKUP($D28,'2040'!$A$1:$AE$19,G$10,FALSE),IF($E28=2035,VLOOKUP($D28,'2035'!$A$1:$AE$19,G$10,FALSE),IF($E28=2030,VLOOKUP($D28,'2030'!$A$1:$AE$19,G$10,FALSE),IF($E28="Business As Usual",VLOOKUP($D28,'Business As Usual'!$A$1:$AE$19,G$10,FALSE),IF($E28="Bespoke",VLOOKUP($C28,$C$41:$AH$60,G$37,FALSE),0)))))))*(1-'High Level'!$F35))))))))</f>
        <v>7.2367085217072913E-2</v>
      </c>
      <c r="H28" s="23">
        <f>(((((((IF($E28=2050,VLOOKUP($D28,'2050'!$A$1:$AE$19,H$10,FALSE),IF($E28=2045,VLOOKUP($D28,'2045'!$A$1:$AE$19,H$10,FALSE),IF($E28=2040,VLOOKUP($D28,'2040'!$A$1:$AE$19,H$10,FALSE),IF($E28=2035,VLOOKUP($D28,'2035'!$A$1:$AE$19,H$10,FALSE),IF($E28=2030,VLOOKUP($D28,'2030'!$A$1:$AE$19,H$10,FALSE),IF($E28="Business As Usual",VLOOKUP($D28,'Business As Usual'!$A$1:$AE$19,H$10,FALSE),IF($E28="Bespoke",VLOOKUP($C28,$C$41:$AH$60,H$37,FALSE),0)))))))*(1-'High Level'!$F35))))))))</f>
        <v>0.10156860041337747</v>
      </c>
      <c r="I28" s="23">
        <f>(((((((IF($E28=2050,VLOOKUP($D28,'2050'!$A$1:$AE$19,I$10,FALSE),IF($E28=2045,VLOOKUP($D28,'2045'!$A$1:$AE$19,I$10,FALSE),IF($E28=2040,VLOOKUP($D28,'2040'!$A$1:$AE$19,I$10,FALSE),IF($E28=2035,VLOOKUP($D28,'2035'!$A$1:$AE$19,I$10,FALSE),IF($E28=2030,VLOOKUP($D28,'2030'!$A$1:$AE$19,I$10,FALSE),IF($E28="Business As Usual",VLOOKUP($D28,'Business As Usual'!$A$1:$AE$19,I$10,FALSE),IF($E28="Bespoke",VLOOKUP($C28,$C$41:$AH$60,I$37,FALSE),0)))))))*(1-'High Level'!$F35))))))))</f>
        <v>0.14184752473209952</v>
      </c>
      <c r="J28" s="23">
        <f>(((((((IF($E28=2050,VLOOKUP($D28,'2050'!$A$1:$AE$19,J$10,FALSE),IF($E28=2045,VLOOKUP($D28,'2045'!$A$1:$AE$19,J$10,FALSE),IF($E28=2040,VLOOKUP($D28,'2040'!$A$1:$AE$19,J$10,FALSE),IF($E28=2035,VLOOKUP($D28,'2035'!$A$1:$AE$19,J$10,FALSE),IF($E28=2030,VLOOKUP($D28,'2030'!$A$1:$AE$19,J$10,FALSE),IF($E28="Business As Usual",VLOOKUP($D28,'Business As Usual'!$A$1:$AE$19,J$10,FALSE),IF($E28="Bespoke",VLOOKUP($C28,$C$41:$AH$60,J$37,FALSE),0)))))))*(1-'High Level'!$F35))))))))</f>
        <v>0.21498034269906582</v>
      </c>
      <c r="K28" s="23">
        <f>(((((((IF($E28=2050,VLOOKUP($D28,'2050'!$A$1:$AE$19,K$10,FALSE),IF($E28=2045,VLOOKUP($D28,'2045'!$A$1:$AE$19,K$10,FALSE),IF($E28=2040,VLOOKUP($D28,'2040'!$A$1:$AE$19,K$10,FALSE),IF($E28=2035,VLOOKUP($D28,'2035'!$A$1:$AE$19,K$10,FALSE),IF($E28=2030,VLOOKUP($D28,'2030'!$A$1:$AE$19,K$10,FALSE),IF($E28="Business As Usual",VLOOKUP($D28,'Business As Usual'!$A$1:$AE$19,K$10,FALSE),IF($E28="Bespoke",VLOOKUP($C28,$C$41:$AH$60,K$37,FALSE),0)))))))*(1-'High Level'!$F35))))))))</f>
        <v>0.26184049585460706</v>
      </c>
      <c r="L28" s="23">
        <f>(((((((IF($E28=2050,VLOOKUP($D28,'2050'!$A$1:$AE$19,L$10,FALSE),IF($E28=2045,VLOOKUP($D28,'2045'!$A$1:$AE$19,L$10,FALSE),IF($E28=2040,VLOOKUP($D28,'2040'!$A$1:$AE$19,L$10,FALSE),IF($E28=2035,VLOOKUP($D28,'2035'!$A$1:$AE$19,L$10,FALSE),IF($E28=2030,VLOOKUP($D28,'2030'!$A$1:$AE$19,L$10,FALSE),IF($E28="Business As Usual",VLOOKUP($D28,'Business As Usual'!$A$1:$AE$19,L$10,FALSE),IF($E28="Bespoke",VLOOKUP($C28,$C$41:$AH$60,L$37,FALSE),0)))))))*(1-'High Level'!$F35))))))))</f>
        <v>0.29693520803009255</v>
      </c>
      <c r="M28" s="23">
        <f>(((((((IF($E28=2050,VLOOKUP($D28,'2050'!$A$1:$AE$19,M$10,FALSE),IF($E28=2045,VLOOKUP($D28,'2045'!$A$1:$AE$19,M$10,FALSE),IF($E28=2040,VLOOKUP($D28,'2040'!$A$1:$AE$19,M$10,FALSE),IF($E28=2035,VLOOKUP($D28,'2035'!$A$1:$AE$19,M$10,FALSE),IF($E28=2030,VLOOKUP($D28,'2030'!$A$1:$AE$19,M$10,FALSE),IF($E28="Business As Usual",VLOOKUP($D28,'Business As Usual'!$A$1:$AE$19,M$10,FALSE),IF($E28="Bespoke",VLOOKUP($C28,$C$41:$AH$60,M$37,FALSE),0)))))))*(1-'High Level'!$F35))))))))</f>
        <v>0.33270128868369669</v>
      </c>
      <c r="N28" s="23">
        <f>(((((((IF($E28=2050,VLOOKUP($D28,'2050'!$A$1:$AE$19,N$10,FALSE),IF($E28=2045,VLOOKUP($D28,'2045'!$A$1:$AE$19,N$10,FALSE),IF($E28=2040,VLOOKUP($D28,'2040'!$A$1:$AE$19,N$10,FALSE),IF($E28=2035,VLOOKUP($D28,'2035'!$A$1:$AE$19,N$10,FALSE),IF($E28=2030,VLOOKUP($D28,'2030'!$A$1:$AE$19,N$10,FALSE),IF($E28="Business As Usual",VLOOKUP($D28,'Business As Usual'!$A$1:$AE$19,N$10,FALSE),IF($E28="Bespoke",VLOOKUP($C28,$C$41:$AH$60,N$37,FALSE),0)))))))*(1-'High Level'!$F35))))))))</f>
        <v>0.38853602079457739</v>
      </c>
      <c r="O28" s="23">
        <f>(((((((IF($E28=2050,VLOOKUP($D28,'2050'!$A$1:$AE$19,O$10,FALSE),IF($E28=2045,VLOOKUP($D28,'2045'!$A$1:$AE$19,O$10,FALSE),IF($E28=2040,VLOOKUP($D28,'2040'!$A$1:$AE$19,O$10,FALSE),IF($E28=2035,VLOOKUP($D28,'2035'!$A$1:$AE$19,O$10,FALSE),IF($E28=2030,VLOOKUP($D28,'2030'!$A$1:$AE$19,O$10,FALSE),IF($E28="Business As Usual",VLOOKUP($D28,'Business As Usual'!$A$1:$AE$19,O$10,FALSE),IF($E28="Bespoke",VLOOKUP($C28,$C$41:$AH$60,O$37,FALSE),0)))))))*(1-'High Level'!$F35))))))))</f>
        <v>0.43591358252249096</v>
      </c>
      <c r="P28" s="23">
        <f>(((((((IF($E28=2050,VLOOKUP($D28,'2050'!$A$1:$AE$19,P$10,FALSE),IF($E28=2045,VLOOKUP($D28,'2045'!$A$1:$AE$19,P$10,FALSE),IF($E28=2040,VLOOKUP($D28,'2040'!$A$1:$AE$19,P$10,FALSE),IF($E28=2035,VLOOKUP($D28,'2035'!$A$1:$AE$19,P$10,FALSE),IF($E28=2030,VLOOKUP($D28,'2030'!$A$1:$AE$19,P$10,FALSE),IF($E28="Business As Usual",VLOOKUP($D28,'Business As Usual'!$A$1:$AE$19,P$10,FALSE),IF($E28="Bespoke",VLOOKUP($C28,$C$41:$AH$60,P$37,FALSE),0)))))))*(1-'High Level'!$F35))))))))</f>
        <v>0.51202430477631555</v>
      </c>
      <c r="Q28" s="23">
        <f>(((((((IF($E28=2050,VLOOKUP($D28,'2050'!$A$1:$AE$19,Q$10,FALSE),IF($E28=2045,VLOOKUP($D28,'2045'!$A$1:$AE$19,Q$10,FALSE),IF($E28=2040,VLOOKUP($D28,'2040'!$A$1:$AE$19,Q$10,FALSE),IF($E28=2035,VLOOKUP($D28,'2035'!$A$1:$AE$19,Q$10,FALSE),IF($E28=2030,VLOOKUP($D28,'2030'!$A$1:$AE$19,Q$10,FALSE),IF($E28="Business As Usual",VLOOKUP($D28,'Business As Usual'!$A$1:$AE$19,Q$10,FALSE),IF($E28="Bespoke",VLOOKUP($C28,$C$41:$AH$60,Q$37,FALSE),0)))))))*(1-'High Level'!$F35))))))))</f>
        <v>0.56616584228179634</v>
      </c>
      <c r="R28" s="23">
        <f>(((((((IF($E28=2050,VLOOKUP($D28,'2050'!$A$1:$AE$19,R$10,FALSE),IF($E28=2045,VLOOKUP($D28,'2045'!$A$1:$AE$19,R$10,FALSE),IF($E28=2040,VLOOKUP($D28,'2040'!$A$1:$AE$19,R$10,FALSE),IF($E28=2035,VLOOKUP($D28,'2035'!$A$1:$AE$19,R$10,FALSE),IF($E28=2030,VLOOKUP($D28,'2030'!$A$1:$AE$19,R$10,FALSE),IF($E28="Business As Usual",VLOOKUP($D28,'Business As Usual'!$A$1:$AE$19,R$10,FALSE),IF($E28="Bespoke",VLOOKUP($C28,$C$41:$AH$60,R$37,FALSE),0)))))))*(1-'High Level'!$F35))))))))</f>
        <v>0.6171142174653973</v>
      </c>
      <c r="S28" s="23">
        <f>(((((((IF($E28=2050,VLOOKUP($D28,'2050'!$A$1:$AE$19,S$10,FALSE),IF($E28=2045,VLOOKUP($D28,'2045'!$A$1:$AE$19,S$10,FALSE),IF($E28=2040,VLOOKUP($D28,'2040'!$A$1:$AE$19,S$10,FALSE),IF($E28=2035,VLOOKUP($D28,'2035'!$A$1:$AE$19,S$10,FALSE),IF($E28=2030,VLOOKUP($D28,'2030'!$A$1:$AE$19,S$10,FALSE),IF($E28="Business As Usual",VLOOKUP($D28,'Business As Usual'!$A$1:$AE$19,S$10,FALSE),IF($E28="Bespoke",VLOOKUP($C28,$C$41:$AH$60,S$37,FALSE),0)))))))*(1-'High Level'!$F35))))))))</f>
        <v>0.6832897674310966</v>
      </c>
      <c r="T28" s="23">
        <f>(((((((IF($E28=2050,VLOOKUP($D28,'2050'!$A$1:$AE$19,T$10,FALSE),IF($E28=2045,VLOOKUP($D28,'2045'!$A$1:$AE$19,T$10,FALSE),IF($E28=2040,VLOOKUP($D28,'2040'!$A$1:$AE$19,T$10,FALSE),IF($E28=2035,VLOOKUP($D28,'2035'!$A$1:$AE$19,T$10,FALSE),IF($E28=2030,VLOOKUP($D28,'2030'!$A$1:$AE$19,T$10,FALSE),IF($E28="Business As Usual",VLOOKUP($D28,'Business As Usual'!$A$1:$AE$19,T$10,FALSE),IF($E28="Bespoke",VLOOKUP($C28,$C$41:$AH$60,T$37,FALSE),0)))))))*(1-'High Level'!$F35))))))))</f>
        <v>0.75765707800600834</v>
      </c>
      <c r="U28" s="23">
        <f>(((((((IF($E28=2050,VLOOKUP($D28,'2050'!$A$1:$AE$19,U$10,FALSE),IF($E28=2045,VLOOKUP($D28,'2045'!$A$1:$AE$19,U$10,FALSE),IF($E28=2040,VLOOKUP($D28,'2040'!$A$1:$AE$19,U$10,FALSE),IF($E28=2035,VLOOKUP($D28,'2035'!$A$1:$AE$19,U$10,FALSE),IF($E28=2030,VLOOKUP($D28,'2030'!$A$1:$AE$19,U$10,FALSE),IF($E28="Business As Usual",VLOOKUP($D28,'Business As Usual'!$A$1:$AE$19,U$10,FALSE),IF($E28="Bespoke",VLOOKUP($C28,$C$41:$AH$60,U$37,FALSE),0)))))))*(1-'High Level'!$F35))))))))</f>
        <v>0.8053105596375062</v>
      </c>
      <c r="V28" s="23">
        <f>(((((((IF($E28=2050,VLOOKUP($D28,'2050'!$A$1:$AE$19,V$10,FALSE),IF($E28=2045,VLOOKUP($D28,'2045'!$A$1:$AE$19,V$10,FALSE),IF($E28=2040,VLOOKUP($D28,'2040'!$A$1:$AE$19,V$10,FALSE),IF($E28=2035,VLOOKUP($D28,'2035'!$A$1:$AE$19,V$10,FALSE),IF($E28=2030,VLOOKUP($D28,'2030'!$A$1:$AE$19,V$10,FALSE),IF($E28="Business As Usual",VLOOKUP($D28,'Business As Usual'!$A$1:$AE$19,V$10,FALSE),IF($E28="Bespoke",VLOOKUP($C28,$C$41:$AH$60,V$37,FALSE),0)))))))*(1-'High Level'!$F35))))))))</f>
        <v>0.82982090094297023</v>
      </c>
      <c r="W28" s="23">
        <f>(((((((IF($E28=2050,VLOOKUP($D28,'2050'!$A$1:$AE$19,W$10,FALSE),IF($E28=2045,VLOOKUP($D28,'2045'!$A$1:$AE$19,W$10,FALSE),IF($E28=2040,VLOOKUP($D28,'2040'!$A$1:$AE$19,W$10,FALSE),IF($E28=2035,VLOOKUP($D28,'2035'!$A$1:$AE$19,W$10,FALSE),IF($E28=2030,VLOOKUP($D28,'2030'!$A$1:$AE$19,W$10,FALSE),IF($E28="Business As Usual",VLOOKUP($D28,'Business As Usual'!$A$1:$AE$19,W$10,FALSE),IF($E28="Bespoke",VLOOKUP($C28,$C$41:$AH$60,W$37,FALSE),0)))))))*(1-'High Level'!$F35))))))))</f>
        <v>0.85659334777631313</v>
      </c>
      <c r="X28" s="23">
        <f>(((((((IF($E28=2050,VLOOKUP($D28,'2050'!$A$1:$AE$19,X$10,FALSE),IF($E28=2045,VLOOKUP($D28,'2045'!$A$1:$AE$19,X$10,FALSE),IF($E28=2040,VLOOKUP($D28,'2040'!$A$1:$AE$19,X$10,FALSE),IF($E28=2035,VLOOKUP($D28,'2035'!$A$1:$AE$19,X$10,FALSE),IF($E28=2030,VLOOKUP($D28,'2030'!$A$1:$AE$19,X$10,FALSE),IF($E28="Business As Usual",VLOOKUP($D28,'Business As Usual'!$A$1:$AE$19,X$10,FALSE),IF($E28="Bespoke",VLOOKUP($C28,$C$41:$AH$60,X$37,FALSE),0)))))))*(1-'High Level'!$F35))))))))</f>
        <v>0.90028689257964012</v>
      </c>
      <c r="Y28" s="23">
        <f>(((((((IF($E28=2050,VLOOKUP($D28,'2050'!$A$1:$AE$19,Y$10,FALSE),IF($E28=2045,VLOOKUP($D28,'2045'!$A$1:$AE$19,Y$10,FALSE),IF($E28=2040,VLOOKUP($D28,'2040'!$A$1:$AE$19,Y$10,FALSE),IF($E28=2035,VLOOKUP($D28,'2035'!$A$1:$AE$19,Y$10,FALSE),IF($E28=2030,VLOOKUP($D28,'2030'!$A$1:$AE$19,Y$10,FALSE),IF($E28="Business As Usual",VLOOKUP($D28,'Business As Usual'!$A$1:$AE$19,Y$10,FALSE),IF($E28="Bespoke",VLOOKUP($C28,$C$41:$AH$60,Y$37,FALSE),0)))))))*(1-'High Level'!$F35))))))))</f>
        <v>0.91033510098828829</v>
      </c>
      <c r="Z28" s="23">
        <f>(((((((IF($E28=2050,VLOOKUP($D28,'2050'!$A$1:$AE$19,Z$10,FALSE),IF($E28=2045,VLOOKUP($D28,'2045'!$A$1:$AE$19,Z$10,FALSE),IF($E28=2040,VLOOKUP($D28,'2040'!$A$1:$AE$19,Z$10,FALSE),IF($E28=2035,VLOOKUP($D28,'2035'!$A$1:$AE$19,Z$10,FALSE),IF($E28=2030,VLOOKUP($D28,'2030'!$A$1:$AE$19,Z$10,FALSE),IF($E28="Business As Usual",VLOOKUP($D28,'Business As Usual'!$A$1:$AE$19,Z$10,FALSE),IF($E28="Bespoke",VLOOKUP($C28,$C$41:$AH$60,Z$37,FALSE),0)))))))*(1-'High Level'!$F35))))))))</f>
        <v>0.93243157819423717</v>
      </c>
      <c r="AA28" s="23">
        <f>(((((((IF($E28=2050,VLOOKUP($D28,'2050'!$A$1:$AE$19,AA$10,FALSE),IF($E28=2045,VLOOKUP($D28,'2045'!$A$1:$AE$19,AA$10,FALSE),IF($E28=2040,VLOOKUP($D28,'2040'!$A$1:$AE$19,AA$10,FALSE),IF($E28=2035,VLOOKUP($D28,'2035'!$A$1:$AE$19,AA$10,FALSE),IF($E28=2030,VLOOKUP($D28,'2030'!$A$1:$AE$19,AA$10,FALSE),IF($E28="Business As Usual",VLOOKUP($D28,'Business As Usual'!$A$1:$AE$19,AA$10,FALSE),IF($E28="Bespoke",VLOOKUP($C28,$C$41:$AH$60,AA$37,FALSE),0)))))))*(1-'High Level'!$F35))))))))</f>
        <v>0.93660261434679193</v>
      </c>
      <c r="AB28" s="23">
        <f>(((((((IF($E28=2050,VLOOKUP($D28,'2050'!$A$1:$AE$19,AB$10,FALSE),IF($E28=2045,VLOOKUP($D28,'2045'!$A$1:$AE$19,AB$10,FALSE),IF($E28=2040,VLOOKUP($D28,'2040'!$A$1:$AE$19,AB$10,FALSE),IF($E28=2035,VLOOKUP($D28,'2035'!$A$1:$AE$19,AB$10,FALSE),IF($E28=2030,VLOOKUP($D28,'2030'!$A$1:$AE$19,AB$10,FALSE),IF($E28="Business As Usual",VLOOKUP($D28,'Business As Usual'!$A$1:$AE$19,AB$10,FALSE),IF($E28="Bespoke",VLOOKUP($C28,$C$41:$AH$60,AB$37,FALSE),0)))))))*(1-'High Level'!$F35))))))))</f>
        <v>0.94156168910777005</v>
      </c>
      <c r="AC28" s="23">
        <f>(((((((IF($E28=2050,VLOOKUP($D28,'2050'!$A$1:$AE$19,AC$10,FALSE),IF($E28=2045,VLOOKUP($D28,'2045'!$A$1:$AE$19,AC$10,FALSE),IF($E28=2040,VLOOKUP($D28,'2040'!$A$1:$AE$19,AC$10,FALSE),IF($E28=2035,VLOOKUP($D28,'2035'!$A$1:$AE$19,AC$10,FALSE),IF($E28=2030,VLOOKUP($D28,'2030'!$A$1:$AE$19,AC$10,FALSE),IF($E28="Business As Usual",VLOOKUP($D28,'Business As Usual'!$A$1:$AE$19,AC$10,FALSE),IF($E28="Bespoke",VLOOKUP($C28,$C$41:$AH$60,AC$37,FALSE),0)))))))*(1-'High Level'!$F35))))))))</f>
        <v>0.94211122044953866</v>
      </c>
      <c r="AD28" s="23">
        <f>(((((((IF($E28=2050,VLOOKUP($D28,'2050'!$A$1:$AE$19,AD$10,FALSE),IF($E28=2045,VLOOKUP($D28,'2045'!$A$1:$AE$19,AD$10,FALSE),IF($E28=2040,VLOOKUP($D28,'2040'!$A$1:$AE$19,AD$10,FALSE),IF($E28=2035,VLOOKUP($D28,'2035'!$A$1:$AE$19,AD$10,FALSE),IF($E28=2030,VLOOKUP($D28,'2030'!$A$1:$AE$19,AD$10,FALSE),IF($E28="Business As Usual",VLOOKUP($D28,'Business As Usual'!$A$1:$AE$19,AD$10,FALSE),IF($E28="Bespoke",VLOOKUP($C28,$C$41:$AH$60,AD$37,FALSE),0)))))))*(1-'High Level'!$F35))))))))</f>
        <v>0.94770302333378154</v>
      </c>
      <c r="AE28" s="23">
        <f>(((((((IF($E28=2050,VLOOKUP($D28,'2050'!$A$1:$AE$19,AE$10,FALSE),IF($E28=2045,VLOOKUP($D28,'2045'!$A$1:$AE$19,AE$10,FALSE),IF($E28=2040,VLOOKUP($D28,'2040'!$A$1:$AE$19,AE$10,FALSE),IF($E28=2035,VLOOKUP($D28,'2035'!$A$1:$AE$19,AE$10,FALSE),IF($E28=2030,VLOOKUP($D28,'2030'!$A$1:$AE$19,AE$10,FALSE),IF($E28="Business As Usual",VLOOKUP($D28,'Business As Usual'!$A$1:$AE$19,AE$10,FALSE),IF($E28="Bespoke",VLOOKUP($C28,$C$41:$AH$60,AE$37,FALSE),0)))))))*(1-'High Level'!$F35))))))))</f>
        <v>0.94822952888278056</v>
      </c>
      <c r="AF28" s="23">
        <f>(((((((IF($E28=2050,VLOOKUP($D28,'2050'!$A$1:$AE$19,AF$10,FALSE),IF($E28=2045,VLOOKUP($D28,'2045'!$A$1:$AE$19,AF$10,FALSE),IF($E28=2040,VLOOKUP($D28,'2040'!$A$1:$AE$19,AF$10,FALSE),IF($E28=2035,VLOOKUP($D28,'2035'!$A$1:$AE$19,AF$10,FALSE),IF($E28=2030,VLOOKUP($D28,'2030'!$A$1:$AE$19,AF$10,FALSE),IF($E28="Business As Usual",VLOOKUP($D28,'Business As Usual'!$A$1:$AE$19,AF$10,FALSE),IF($E28="Bespoke",VLOOKUP($C28,$C$41:$AH$60,AF$37,FALSE),0)))))))*(1-'High Level'!$F35))))))))</f>
        <v>0.9515528571159011</v>
      </c>
      <c r="AG28" s="23">
        <f>(((((((IF($E28=2050,VLOOKUP($D28,'2050'!$A$1:$AE$19,AG$10,FALSE),IF($E28=2045,VLOOKUP($D28,'2045'!$A$1:$AE$19,AG$10,FALSE),IF($E28=2040,VLOOKUP($D28,'2040'!$A$1:$AE$19,AG$10,FALSE),IF($E28=2035,VLOOKUP($D28,'2035'!$A$1:$AE$19,AG$10,FALSE),IF($E28=2030,VLOOKUP($D28,'2030'!$A$1:$AE$19,AG$10,FALSE),IF($E28="Business As Usual",VLOOKUP($D28,'Business As Usual'!$A$1:$AE$19,AG$10,FALSE),IF($E28="Bespoke",VLOOKUP($C28,$C$41:$AH$60,AG$37,FALSE),0)))))))*(1-'High Level'!$F35))))))))</f>
        <v>0.95239639138623255</v>
      </c>
      <c r="AH28" s="23">
        <f>(((((((IF($E28=2050,VLOOKUP($D28,'2050'!$A$1:$AE$19,AH$10,FALSE),IF($E28=2045,VLOOKUP($D28,'2045'!$A$1:$AE$19,AH$10,FALSE),IF($E28=2040,VLOOKUP($D28,'2040'!$A$1:$AE$19,AH$10,FALSE),IF($E28=2035,VLOOKUP($D28,'2035'!$A$1:$AE$19,AH$10,FALSE),IF($E28=2030,VLOOKUP($D28,'2030'!$A$1:$AE$19,AH$10,FALSE),IF($E28="Business As Usual",VLOOKUP($D28,'Business As Usual'!$A$1:$AE$19,AH$10,FALSE),IF($E28="Bespoke",VLOOKUP($C28,$C$41:$AH$60,AH$37,FALSE),0)))))))*(1-'High Level'!$F35))))))))</f>
        <v>0.95335963451946415</v>
      </c>
    </row>
    <row r="29" spans="2:34" s="1" customFormat="1" x14ac:dyDescent="0.35">
      <c r="B29" s="18">
        <v>3</v>
      </c>
      <c r="C29" s="18" t="s">
        <v>20</v>
      </c>
      <c r="D29" s="18" t="s">
        <v>720</v>
      </c>
      <c r="E29" s="38">
        <v>2050</v>
      </c>
      <c r="F29" s="23">
        <f>(((((((IF($E29=2050,VLOOKUP($D29,'2050'!$A$1:$AE$19,F$10,FALSE),IF($E29=2045,VLOOKUP($D29,'2045'!$A$1:$AE$19,F$10,FALSE),IF($E29=2040,VLOOKUP($D29,'2040'!$A$1:$AE$19,F$10,FALSE),IF($E29=2035,VLOOKUP($D29,'2035'!$A$1:$AE$19,F$10,FALSE),IF($E29=2030,VLOOKUP($D29,'2030'!$A$1:$AE$19,F$10,FALSE),IF($E29="Business As Usual",VLOOKUP($D29,'Business As Usual'!$A$1:$AE$19,F$10,FALSE),IF($E29="Bespoke",VLOOKUP($C29,$C$41:$AH$60,F$37,FALSE),0)))))))*(1-'High Level'!$F36))))))))</f>
        <v>2.6157725033925661E-3</v>
      </c>
      <c r="G29" s="23">
        <f>(((((((IF($E29=2050,VLOOKUP($D29,'2050'!$A$1:$AE$19,G$10,FALSE),IF($E29=2045,VLOOKUP($D29,'2045'!$A$1:$AE$19,G$10,FALSE),IF($E29=2040,VLOOKUP($D29,'2040'!$A$1:$AE$19,G$10,FALSE),IF($E29=2035,VLOOKUP($D29,'2035'!$A$1:$AE$19,G$10,FALSE),IF($E29=2030,VLOOKUP($D29,'2030'!$A$1:$AE$19,G$10,FALSE),IF($E29="Business As Usual",VLOOKUP($D29,'Business As Usual'!$A$1:$AE$19,G$10,FALSE),IF($E29="Bespoke",VLOOKUP($C29,$C$41:$AH$60,G$37,FALSE),0)))))))*(1-'High Level'!$F36))))))))</f>
        <v>4.2411802728417039E-3</v>
      </c>
      <c r="H29" s="23">
        <f>(((((((IF($E29=2050,VLOOKUP($D29,'2050'!$A$1:$AE$19,H$10,FALSE),IF($E29=2045,VLOOKUP($D29,'2045'!$A$1:$AE$19,H$10,FALSE),IF($E29=2040,VLOOKUP($D29,'2040'!$A$1:$AE$19,H$10,FALSE),IF($E29=2035,VLOOKUP($D29,'2035'!$A$1:$AE$19,H$10,FALSE),IF($E29=2030,VLOOKUP($D29,'2030'!$A$1:$AE$19,H$10,FALSE),IF($E29="Business As Usual",VLOOKUP($D29,'Business As Usual'!$A$1:$AE$19,H$10,FALSE),IF($E29="Bespoke",VLOOKUP($C29,$C$41:$AH$60,H$37,FALSE),0)))))))*(1-'High Level'!$F36))))))))</f>
        <v>6.675511908946925E-3</v>
      </c>
      <c r="I29" s="23">
        <f>(((((((IF($E29=2050,VLOOKUP($D29,'2050'!$A$1:$AE$19,I$10,FALSE),IF($E29=2045,VLOOKUP($D29,'2045'!$A$1:$AE$19,I$10,FALSE),IF($E29=2040,VLOOKUP($D29,'2040'!$A$1:$AE$19,I$10,FALSE),IF($E29=2035,VLOOKUP($D29,'2035'!$A$1:$AE$19,I$10,FALSE),IF($E29=2030,VLOOKUP($D29,'2030'!$A$1:$AE$19,I$10,FALSE),IF($E29="Business As Usual",VLOOKUP($D29,'Business As Usual'!$A$1:$AE$19,I$10,FALSE),IF($E29="Bespoke",VLOOKUP($C29,$C$41:$AH$60,I$37,FALSE),0)))))))*(1-'High Level'!$F36))))))))</f>
        <v>1.0315669308899296E-2</v>
      </c>
      <c r="J29" s="23">
        <f>(((((((IF($E29=2050,VLOOKUP($D29,'2050'!$A$1:$AE$19,J$10,FALSE),IF($E29=2045,VLOOKUP($D29,'2045'!$A$1:$AE$19,J$10,FALSE),IF($E29=2040,VLOOKUP($D29,'2040'!$A$1:$AE$19,J$10,FALSE),IF($E29=2035,VLOOKUP($D29,'2035'!$A$1:$AE$19,J$10,FALSE),IF($E29=2030,VLOOKUP($D29,'2030'!$A$1:$AE$19,J$10,FALSE),IF($E29="Business As Usual",VLOOKUP($D29,'Business As Usual'!$A$1:$AE$19,J$10,FALSE),IF($E29="Bespoke",VLOOKUP($C29,$C$41:$AH$60,J$37,FALSE),0)))))))*(1-'High Level'!$F36))))))))</f>
        <v>1.5747555273314208E-2</v>
      </c>
      <c r="K29" s="23">
        <f>(((((((IF($E29=2050,VLOOKUP($D29,'2050'!$A$1:$AE$19,K$10,FALSE),IF($E29=2045,VLOOKUP($D29,'2045'!$A$1:$AE$19,K$10,FALSE),IF($E29=2040,VLOOKUP($D29,'2040'!$A$1:$AE$19,K$10,FALSE),IF($E29=2035,VLOOKUP($D29,'2035'!$A$1:$AE$19,K$10,FALSE),IF($E29=2030,VLOOKUP($D29,'2030'!$A$1:$AE$19,K$10,FALSE),IF($E29="Business As Usual",VLOOKUP($D29,'Business As Usual'!$A$1:$AE$19,K$10,FALSE),IF($E29="Bespoke",VLOOKUP($C29,$C$41:$AH$60,K$37,FALSE),0)))))))*(1-'High Level'!$F36))))))))</f>
        <v>2.3836793939875034E-2</v>
      </c>
      <c r="L29" s="23">
        <f>(((((((IF($E29=2050,VLOOKUP($D29,'2050'!$A$1:$AE$19,L$10,FALSE),IF($E29=2045,VLOOKUP($D29,'2045'!$A$1:$AE$19,L$10,FALSE),IF($E29=2040,VLOOKUP($D29,'2040'!$A$1:$AE$19,L$10,FALSE),IF($E29=2035,VLOOKUP($D29,'2035'!$A$1:$AE$19,L$10,FALSE),IF($E29=2030,VLOOKUP($D29,'2030'!$A$1:$AE$19,L$10,FALSE),IF($E29="Business As Usual",VLOOKUP($D29,'Business As Usual'!$A$1:$AE$19,L$10,FALSE),IF($E29="Bespoke",VLOOKUP($C29,$C$41:$AH$60,L$37,FALSE),0)))))))*(1-'High Level'!$F36))))))))</f>
        <v>3.5830791271182279E-2</v>
      </c>
      <c r="M29" s="23">
        <f>(((((((IF($E29=2050,VLOOKUP($D29,'2050'!$A$1:$AE$19,M$10,FALSE),IF($E29=2045,VLOOKUP($D29,'2045'!$A$1:$AE$19,M$10,FALSE),IF($E29=2040,VLOOKUP($D29,'2040'!$A$1:$AE$19,M$10,FALSE),IF($E29=2035,VLOOKUP($D29,'2035'!$A$1:$AE$19,M$10,FALSE),IF($E29=2030,VLOOKUP($D29,'2030'!$A$1:$AE$19,M$10,FALSE),IF($E29="Business As Usual",VLOOKUP($D29,'Business As Usual'!$A$1:$AE$19,M$10,FALSE),IF($E29="Bespoke",VLOOKUP($C29,$C$41:$AH$60,M$37,FALSE),0)))))))*(1-'High Level'!$F36))))))))</f>
        <v>5.3517495813629988E-2</v>
      </c>
      <c r="N29" s="23">
        <f>(((((((IF($E29=2050,VLOOKUP($D29,'2050'!$A$1:$AE$19,N$10,FALSE),IF($E29=2045,VLOOKUP($D29,'2045'!$A$1:$AE$19,N$10,FALSE),IF($E29=2040,VLOOKUP($D29,'2040'!$A$1:$AE$19,N$10,FALSE),IF($E29=2035,VLOOKUP($D29,'2035'!$A$1:$AE$19,N$10,FALSE),IF($E29=2030,VLOOKUP($D29,'2030'!$A$1:$AE$19,N$10,FALSE),IF($E29="Business As Usual",VLOOKUP($D29,'Business As Usual'!$A$1:$AE$19,N$10,FALSE),IF($E29="Bespoke",VLOOKUP($C29,$C$41:$AH$60,N$37,FALSE),0)))))))*(1-'High Level'!$F36))))))))</f>
        <v>7.9372819402076744E-2</v>
      </c>
      <c r="O29" s="23">
        <f>(((((((IF($E29=2050,VLOOKUP($D29,'2050'!$A$1:$AE$19,O$10,FALSE),IF($E29=2045,VLOOKUP($D29,'2045'!$A$1:$AE$19,O$10,FALSE),IF($E29=2040,VLOOKUP($D29,'2040'!$A$1:$AE$19,O$10,FALSE),IF($E29=2035,VLOOKUP($D29,'2035'!$A$1:$AE$19,O$10,FALSE),IF($E29=2030,VLOOKUP($D29,'2030'!$A$1:$AE$19,O$10,FALSE),IF($E29="Business As Usual",VLOOKUP($D29,'Business As Usual'!$A$1:$AE$19,O$10,FALSE),IF($E29="Bespoke",VLOOKUP($C29,$C$41:$AH$60,O$37,FALSE),0)))))))*(1-'High Level'!$F36))))))))</f>
        <v>0.11669293779224264</v>
      </c>
      <c r="P29" s="23">
        <f>(((((((IF($E29=2050,VLOOKUP($D29,'2050'!$A$1:$AE$19,P$10,FALSE),IF($E29=2045,VLOOKUP($D29,'2045'!$A$1:$AE$19,P$10,FALSE),IF($E29=2040,VLOOKUP($D29,'2040'!$A$1:$AE$19,P$10,FALSE),IF($E29=2035,VLOOKUP($D29,'2035'!$A$1:$AE$19,P$10,FALSE),IF($E29=2030,VLOOKUP($D29,'2030'!$A$1:$AE$19,P$10,FALSE),IF($E29="Business As Usual",VLOOKUP($D29,'Business As Usual'!$A$1:$AE$19,P$10,FALSE),IF($E29="Bespoke",VLOOKUP($C29,$C$41:$AH$60,P$37,FALSE),0)))))))*(1-'High Level'!$F36))))))))</f>
        <v>0.16957161055229844</v>
      </c>
      <c r="Q29" s="23">
        <f>(((((((IF($E29=2050,VLOOKUP($D29,'2050'!$A$1:$AE$19,Q$10,FALSE),IF($E29=2045,VLOOKUP($D29,'2045'!$A$1:$AE$19,Q$10,FALSE),IF($E29=2040,VLOOKUP($D29,'2040'!$A$1:$AE$19,Q$10,FALSE),IF($E29=2035,VLOOKUP($D29,'2035'!$A$1:$AE$19,Q$10,FALSE),IF($E29=2030,VLOOKUP($D29,'2030'!$A$1:$AE$19,Q$10,FALSE),IF($E29="Business As Usual",VLOOKUP($D29,'Business As Usual'!$A$1:$AE$19,Q$10,FALSE),IF($E29="Bespoke",VLOOKUP($C29,$C$41:$AH$60,Q$37,FALSE),0)))))))*(1-'High Level'!$F36))))))))</f>
        <v>0.24063217022177366</v>
      </c>
      <c r="R29" s="23">
        <f>(((((((IF($E29=2050,VLOOKUP($D29,'2050'!$A$1:$AE$19,R$10,FALSE),IF($E29=2045,VLOOKUP($D29,'2045'!$A$1:$AE$19,R$10,FALSE),IF($E29=2040,VLOOKUP($D29,'2040'!$A$1:$AE$19,R$10,FALSE),IF($E29=2035,VLOOKUP($D29,'2035'!$A$1:$AE$19,R$10,FALSE),IF($E29=2030,VLOOKUP($D29,'2030'!$A$1:$AE$19,R$10,FALSE),IF($E29="Business As Usual",VLOOKUP($D29,'Business As Usual'!$A$1:$AE$19,R$10,FALSE),IF($E29="Bespoke",VLOOKUP($C29,$C$41:$AH$60,R$37,FALSE),0)))))))*(1-'High Level'!$F36))))))))</f>
        <v>0.33579412509591794</v>
      </c>
      <c r="S29" s="23">
        <f>(((((((IF($E29=2050,VLOOKUP($D29,'2050'!$A$1:$AE$19,S$10,FALSE),IF($E29=2045,VLOOKUP($D29,'2045'!$A$1:$AE$19,S$10,FALSE),IF($E29=2040,VLOOKUP($D29,'2040'!$A$1:$AE$19,S$10,FALSE),IF($E29=2035,VLOOKUP($D29,'2035'!$A$1:$AE$19,S$10,FALSE),IF($E29=2030,VLOOKUP($D29,'2030'!$A$1:$AE$19,S$10,FALSE),IF($E29="Business As Usual",VLOOKUP($D29,'Business As Usual'!$A$1:$AE$19,S$10,FALSE),IF($E29="Bespoke",VLOOKUP($C29,$C$41:$AH$60,S$37,FALSE),0)))))))*(1-'High Level'!$F36))))))))</f>
        <v>0.43113374081928113</v>
      </c>
      <c r="T29" s="23">
        <f>(((((((IF($E29=2050,VLOOKUP($D29,'2050'!$A$1:$AE$19,T$10,FALSE),IF($E29=2045,VLOOKUP($D29,'2045'!$A$1:$AE$19,T$10,FALSE),IF($E29=2040,VLOOKUP($D29,'2040'!$A$1:$AE$19,T$10,FALSE),IF($E29=2035,VLOOKUP($D29,'2035'!$A$1:$AE$19,T$10,FALSE),IF($E29=2030,VLOOKUP($D29,'2030'!$A$1:$AE$19,T$10,FALSE),IF($E29="Business As Usual",VLOOKUP($D29,'Business As Usual'!$A$1:$AE$19,T$10,FALSE),IF($E29="Bespoke",VLOOKUP($C29,$C$41:$AH$60,T$37,FALSE),0)))))))*(1-'High Level'!$F36))))))))</f>
        <v>0.52633349587411027</v>
      </c>
      <c r="U29" s="23">
        <f>(((((((IF($E29=2050,VLOOKUP($D29,'2050'!$A$1:$AE$19,U$10,FALSE),IF($E29=2045,VLOOKUP($D29,'2045'!$A$1:$AE$19,U$10,FALSE),IF($E29=2040,VLOOKUP($D29,'2040'!$A$1:$AE$19,U$10,FALSE),IF($E29=2035,VLOOKUP($D29,'2035'!$A$1:$AE$19,U$10,FALSE),IF($E29=2030,VLOOKUP($D29,'2030'!$A$1:$AE$19,U$10,FALSE),IF($E29="Business As Usual",VLOOKUP($D29,'Business As Usual'!$A$1:$AE$19,U$10,FALSE),IF($E29="Bespoke",VLOOKUP($C29,$C$41:$AH$60,U$37,FALSE),0)))))))*(1-'High Level'!$F36))))))))</f>
        <v>0.62072054704421487</v>
      </c>
      <c r="V29" s="23">
        <f>(((((((IF($E29=2050,VLOOKUP($D29,'2050'!$A$1:$AE$19,V$10,FALSE),IF($E29=2045,VLOOKUP($D29,'2045'!$A$1:$AE$19,V$10,FALSE),IF($E29=2040,VLOOKUP($D29,'2040'!$A$1:$AE$19,V$10,FALSE),IF($E29=2035,VLOOKUP($D29,'2035'!$A$1:$AE$19,V$10,FALSE),IF($E29=2030,VLOOKUP($D29,'2030'!$A$1:$AE$19,V$10,FALSE),IF($E29="Business As Usual",VLOOKUP($D29,'Business As Usual'!$A$1:$AE$19,V$10,FALSE),IF($E29="Bespoke",VLOOKUP($C29,$C$41:$AH$60,V$37,FALSE),0)))))))*(1-'High Level'!$F36))))))))</f>
        <v>0.71338390997508971</v>
      </c>
      <c r="W29" s="23">
        <f>(((((((IF($E29=2050,VLOOKUP($D29,'2050'!$A$1:$AE$19,W$10,FALSE),IF($E29=2045,VLOOKUP($D29,'2045'!$A$1:$AE$19,W$10,FALSE),IF($E29=2040,VLOOKUP($D29,'2040'!$A$1:$AE$19,W$10,FALSE),IF($E29=2035,VLOOKUP($D29,'2035'!$A$1:$AE$19,W$10,FALSE),IF($E29=2030,VLOOKUP($D29,'2030'!$A$1:$AE$19,W$10,FALSE),IF($E29="Business As Usual",VLOOKUP($D29,'Business As Usual'!$A$1:$AE$19,W$10,FALSE),IF($E29="Bespoke",VLOOKUP($C29,$C$41:$AH$60,W$37,FALSE),0)))))))*(1-'High Level'!$F36))))))))</f>
        <v>0.80268305682501162</v>
      </c>
      <c r="X29" s="23">
        <f>(((((((IF($E29=2050,VLOOKUP($D29,'2050'!$A$1:$AE$19,X$10,FALSE),IF($E29=2045,VLOOKUP($D29,'2045'!$A$1:$AE$19,X$10,FALSE),IF($E29=2040,VLOOKUP($D29,'2040'!$A$1:$AE$19,X$10,FALSE),IF($E29=2035,VLOOKUP($D29,'2035'!$A$1:$AE$19,X$10,FALSE),IF($E29=2030,VLOOKUP($D29,'2030'!$A$1:$AE$19,X$10,FALSE),IF($E29="Business As Usual",VLOOKUP($D29,'Business As Usual'!$A$1:$AE$19,X$10,FALSE),IF($E29="Bespoke",VLOOKUP($C29,$C$41:$AH$60,X$37,FALSE),0)))))))*(1-'High Level'!$F36))))))))</f>
        <v>0.88573005378965708</v>
      </c>
      <c r="Y29" s="23">
        <f>(((((((IF($E29=2050,VLOOKUP($D29,'2050'!$A$1:$AE$19,Y$10,FALSE),IF($E29=2045,VLOOKUP($D29,'2045'!$A$1:$AE$19,Y$10,FALSE),IF($E29=2040,VLOOKUP($D29,'2040'!$A$1:$AE$19,Y$10,FALSE),IF($E29=2035,VLOOKUP($D29,'2035'!$A$1:$AE$19,Y$10,FALSE),IF($E29=2030,VLOOKUP($D29,'2030'!$A$1:$AE$19,Y$10,FALSE),IF($E29="Business As Usual",VLOOKUP($D29,'Business As Usual'!$A$1:$AE$19,Y$10,FALSE),IF($E29="Bespoke",VLOOKUP($C29,$C$41:$AH$60,Y$37,FALSE),0)))))))*(1-'High Level'!$F36))))))))</f>
        <v>0.95817032005412983</v>
      </c>
      <c r="Z29" s="23">
        <f>(((((((IF($E29=2050,VLOOKUP($D29,'2050'!$A$1:$AE$19,Z$10,FALSE),IF($E29=2045,VLOOKUP($D29,'2045'!$A$1:$AE$19,Z$10,FALSE),IF($E29=2040,VLOOKUP($D29,'2040'!$A$1:$AE$19,Z$10,FALSE),IF($E29=2035,VLOOKUP($D29,'2035'!$A$1:$AE$19,Z$10,FALSE),IF($E29=2030,VLOOKUP($D29,'2030'!$A$1:$AE$19,Z$10,FALSE),IF($E29="Business As Usual",VLOOKUP($D29,'Business As Usual'!$A$1:$AE$19,Z$10,FALSE),IF($E29="Bespoke",VLOOKUP($C29,$C$41:$AH$60,Z$37,FALSE),0)))))))*(1-'High Level'!$F36))))))))</f>
        <v>1</v>
      </c>
      <c r="AA29" s="23">
        <f>(((((((IF($E29=2050,VLOOKUP($D29,'2050'!$A$1:$AE$19,AA$10,FALSE),IF($E29=2045,VLOOKUP($D29,'2045'!$A$1:$AE$19,AA$10,FALSE),IF($E29=2040,VLOOKUP($D29,'2040'!$A$1:$AE$19,AA$10,FALSE),IF($E29=2035,VLOOKUP($D29,'2035'!$A$1:$AE$19,AA$10,FALSE),IF($E29=2030,VLOOKUP($D29,'2030'!$A$1:$AE$19,AA$10,FALSE),IF($E29="Business As Usual",VLOOKUP($D29,'Business As Usual'!$A$1:$AE$19,AA$10,FALSE),IF($E29="Bespoke",VLOOKUP($C29,$C$41:$AH$60,AA$37,FALSE),0)))))))*(1-'High Level'!$F36))))))))</f>
        <v>1</v>
      </c>
      <c r="AB29" s="23">
        <f>(((((((IF($E29=2050,VLOOKUP($D29,'2050'!$A$1:$AE$19,AB$10,FALSE),IF($E29=2045,VLOOKUP($D29,'2045'!$A$1:$AE$19,AB$10,FALSE),IF($E29=2040,VLOOKUP($D29,'2040'!$A$1:$AE$19,AB$10,FALSE),IF($E29=2035,VLOOKUP($D29,'2035'!$A$1:$AE$19,AB$10,FALSE),IF($E29=2030,VLOOKUP($D29,'2030'!$A$1:$AE$19,AB$10,FALSE),IF($E29="Business As Usual",VLOOKUP($D29,'Business As Usual'!$A$1:$AE$19,AB$10,FALSE),IF($E29="Bespoke",VLOOKUP($C29,$C$41:$AH$60,AB$37,FALSE),0)))))))*(1-'High Level'!$F36))))))))</f>
        <v>1</v>
      </c>
      <c r="AC29" s="23">
        <f>(((((((IF($E29=2050,VLOOKUP($D29,'2050'!$A$1:$AE$19,AC$10,FALSE),IF($E29=2045,VLOOKUP($D29,'2045'!$A$1:$AE$19,AC$10,FALSE),IF($E29=2040,VLOOKUP($D29,'2040'!$A$1:$AE$19,AC$10,FALSE),IF($E29=2035,VLOOKUP($D29,'2035'!$A$1:$AE$19,AC$10,FALSE),IF($E29=2030,VLOOKUP($D29,'2030'!$A$1:$AE$19,AC$10,FALSE),IF($E29="Business As Usual",VLOOKUP($D29,'Business As Usual'!$A$1:$AE$19,AC$10,FALSE),IF($E29="Bespoke",VLOOKUP($C29,$C$41:$AH$60,AC$37,FALSE),0)))))))*(1-'High Level'!$F36))))))))</f>
        <v>1</v>
      </c>
      <c r="AD29" s="23">
        <f>(((((((IF($E29=2050,VLOOKUP($D29,'2050'!$A$1:$AE$19,AD$10,FALSE),IF($E29=2045,VLOOKUP($D29,'2045'!$A$1:$AE$19,AD$10,FALSE),IF($E29=2040,VLOOKUP($D29,'2040'!$A$1:$AE$19,AD$10,FALSE),IF($E29=2035,VLOOKUP($D29,'2035'!$A$1:$AE$19,AD$10,FALSE),IF($E29=2030,VLOOKUP($D29,'2030'!$A$1:$AE$19,AD$10,FALSE),IF($E29="Business As Usual",VLOOKUP($D29,'Business As Usual'!$A$1:$AE$19,AD$10,FALSE),IF($E29="Bespoke",VLOOKUP($C29,$C$41:$AH$60,AD$37,FALSE),0)))))))*(1-'High Level'!$F36))))))))</f>
        <v>1</v>
      </c>
      <c r="AE29" s="23">
        <f>(((((((IF($E29=2050,VLOOKUP($D29,'2050'!$A$1:$AE$19,AE$10,FALSE),IF($E29=2045,VLOOKUP($D29,'2045'!$A$1:$AE$19,AE$10,FALSE),IF($E29=2040,VLOOKUP($D29,'2040'!$A$1:$AE$19,AE$10,FALSE),IF($E29=2035,VLOOKUP($D29,'2035'!$A$1:$AE$19,AE$10,FALSE),IF($E29=2030,VLOOKUP($D29,'2030'!$A$1:$AE$19,AE$10,FALSE),IF($E29="Business As Usual",VLOOKUP($D29,'Business As Usual'!$A$1:$AE$19,AE$10,FALSE),IF($E29="Bespoke",VLOOKUP($C29,$C$41:$AH$60,AE$37,FALSE),0)))))))*(1-'High Level'!$F36))))))))</f>
        <v>1</v>
      </c>
      <c r="AF29" s="23">
        <f>(((((((IF($E29=2050,VLOOKUP($D29,'2050'!$A$1:$AE$19,AF$10,FALSE),IF($E29=2045,VLOOKUP($D29,'2045'!$A$1:$AE$19,AF$10,FALSE),IF($E29=2040,VLOOKUP($D29,'2040'!$A$1:$AE$19,AF$10,FALSE),IF($E29=2035,VLOOKUP($D29,'2035'!$A$1:$AE$19,AF$10,FALSE),IF($E29=2030,VLOOKUP($D29,'2030'!$A$1:$AE$19,AF$10,FALSE),IF($E29="Business As Usual",VLOOKUP($D29,'Business As Usual'!$A$1:$AE$19,AF$10,FALSE),IF($E29="Bespoke",VLOOKUP($C29,$C$41:$AH$60,AF$37,FALSE),0)))))))*(1-'High Level'!$F36))))))))</f>
        <v>1</v>
      </c>
      <c r="AG29" s="23">
        <f>(((((((IF($E29=2050,VLOOKUP($D29,'2050'!$A$1:$AE$19,AG$10,FALSE),IF($E29=2045,VLOOKUP($D29,'2045'!$A$1:$AE$19,AG$10,FALSE),IF($E29=2040,VLOOKUP($D29,'2040'!$A$1:$AE$19,AG$10,FALSE),IF($E29=2035,VLOOKUP($D29,'2035'!$A$1:$AE$19,AG$10,FALSE),IF($E29=2030,VLOOKUP($D29,'2030'!$A$1:$AE$19,AG$10,FALSE),IF($E29="Business As Usual",VLOOKUP($D29,'Business As Usual'!$A$1:$AE$19,AG$10,FALSE),IF($E29="Bespoke",VLOOKUP($C29,$C$41:$AH$60,AG$37,FALSE),0)))))))*(1-'High Level'!$F36))))))))</f>
        <v>1</v>
      </c>
      <c r="AH29" s="23">
        <f>(((((((IF($E29=2050,VLOOKUP($D29,'2050'!$A$1:$AE$19,AH$10,FALSE),IF($E29=2045,VLOOKUP($D29,'2045'!$A$1:$AE$19,AH$10,FALSE),IF($E29=2040,VLOOKUP($D29,'2040'!$A$1:$AE$19,AH$10,FALSE),IF($E29=2035,VLOOKUP($D29,'2035'!$A$1:$AE$19,AH$10,FALSE),IF($E29=2030,VLOOKUP($D29,'2030'!$A$1:$AE$19,AH$10,FALSE),IF($E29="Business As Usual",VLOOKUP($D29,'Business As Usual'!$A$1:$AE$19,AH$10,FALSE),IF($E29="Bespoke",VLOOKUP($C29,$C$41:$AH$60,AH$37,FALSE),0)))))))*(1-'High Level'!$F36))))))))</f>
        <v>1</v>
      </c>
    </row>
    <row r="30" spans="2:34" s="1" customFormat="1" x14ac:dyDescent="0.35">
      <c r="B30" s="18">
        <v>3</v>
      </c>
      <c r="C30" s="18" t="s">
        <v>21</v>
      </c>
      <c r="D30" s="18" t="s">
        <v>646</v>
      </c>
      <c r="E30" s="38">
        <v>2050</v>
      </c>
      <c r="F30" s="23">
        <f>(((((((IF($E30=2050,VLOOKUP($D30,'2050'!$A$1:$AE$19,F$10,FALSE),IF($E30=2045,VLOOKUP($D30,'2045'!$A$1:$AE$19,F$10,FALSE),IF($E30=2040,VLOOKUP($D30,'2040'!$A$1:$AE$19,F$10,FALSE),IF($E30=2035,VLOOKUP($D30,'2035'!$A$1:$AE$19,F$10,FALSE),IF($E30=2030,VLOOKUP($D30,'2030'!$A$1:$AE$19,F$10,FALSE),IF($E30="Business As Usual",VLOOKUP($D30,'Business As Usual'!$A$1:$AE$19,F$10,FALSE),IF($E30="Bespoke",VLOOKUP($C30,$C$41:$AH$60,F$37,FALSE),0)))))))*(1-'High Level'!$F37))))))))</f>
        <v>3.0484616849117609E-2</v>
      </c>
      <c r="G30" s="23">
        <f>(((((((IF($E30=2050,VLOOKUP($D30,'2050'!$A$1:$AE$19,G$10,FALSE),IF($E30=2045,VLOOKUP($D30,'2045'!$A$1:$AE$19,G$10,FALSE),IF($E30=2040,VLOOKUP($D30,'2040'!$A$1:$AE$19,G$10,FALSE),IF($E30=2035,VLOOKUP($D30,'2035'!$A$1:$AE$19,G$10,FALSE),IF($E30=2030,VLOOKUP($D30,'2030'!$A$1:$AE$19,G$10,FALSE),IF($E30="Business As Usual",VLOOKUP($D30,'Business As Usual'!$A$1:$AE$19,G$10,FALSE),IF($E30="Bespoke",VLOOKUP($C30,$C$41:$AH$60,G$37,FALSE),0)))))))*(1-'High Level'!$F37))))))))</f>
        <v>6.8691656685758884E-2</v>
      </c>
      <c r="H30" s="23">
        <f>(((((((IF($E30=2050,VLOOKUP($D30,'2050'!$A$1:$AE$19,H$10,FALSE),IF($E30=2045,VLOOKUP($D30,'2045'!$A$1:$AE$19,H$10,FALSE),IF($E30=2040,VLOOKUP($D30,'2040'!$A$1:$AE$19,H$10,FALSE),IF($E30=2035,VLOOKUP($D30,'2035'!$A$1:$AE$19,H$10,FALSE),IF($E30=2030,VLOOKUP($D30,'2030'!$A$1:$AE$19,H$10,FALSE),IF($E30="Business As Usual",VLOOKUP($D30,'Business As Usual'!$A$1:$AE$19,H$10,FALSE),IF($E30="Bespoke",VLOOKUP($C30,$C$41:$AH$60,H$37,FALSE),0)))))))*(1-'High Level'!$F37))))))))</f>
        <v>0.11417675668147172</v>
      </c>
      <c r="I30" s="23">
        <f>(((((((IF($E30=2050,VLOOKUP($D30,'2050'!$A$1:$AE$19,I$10,FALSE),IF($E30=2045,VLOOKUP($D30,'2045'!$A$1:$AE$19,I$10,FALSE),IF($E30=2040,VLOOKUP($D30,'2040'!$A$1:$AE$19,I$10,FALSE),IF($E30=2035,VLOOKUP($D30,'2035'!$A$1:$AE$19,I$10,FALSE),IF($E30=2030,VLOOKUP($D30,'2030'!$A$1:$AE$19,I$10,FALSE),IF($E30="Business As Usual",VLOOKUP($D30,'Business As Usual'!$A$1:$AE$19,I$10,FALSE),IF($E30="Bespoke",VLOOKUP($C30,$C$41:$AH$60,I$37,FALSE),0)))))))*(1-'High Level'!$F37))))))))</f>
        <v>0.17208492728296221</v>
      </c>
      <c r="J30" s="23">
        <f>(((((((IF($E30=2050,VLOOKUP($D30,'2050'!$A$1:$AE$19,J$10,FALSE),IF($E30=2045,VLOOKUP($D30,'2045'!$A$1:$AE$19,J$10,FALSE),IF($E30=2040,VLOOKUP($D30,'2040'!$A$1:$AE$19,J$10,FALSE),IF($E30=2035,VLOOKUP($D30,'2035'!$A$1:$AE$19,J$10,FALSE),IF($E30=2030,VLOOKUP($D30,'2030'!$A$1:$AE$19,J$10,FALSE),IF($E30="Business As Usual",VLOOKUP($D30,'Business As Usual'!$A$1:$AE$19,J$10,FALSE),IF($E30="Bespoke",VLOOKUP($C30,$C$41:$AH$60,J$37,FALSE),0)))))))*(1-'High Level'!$F37))))))))</f>
        <v>0.21959136930770604</v>
      </c>
      <c r="K30" s="23">
        <f>(((((((IF($E30=2050,VLOOKUP($D30,'2050'!$A$1:$AE$19,K$10,FALSE),IF($E30=2045,VLOOKUP($D30,'2045'!$A$1:$AE$19,K$10,FALSE),IF($E30=2040,VLOOKUP($D30,'2040'!$A$1:$AE$19,K$10,FALSE),IF($E30=2035,VLOOKUP($D30,'2035'!$A$1:$AE$19,K$10,FALSE),IF($E30=2030,VLOOKUP($D30,'2030'!$A$1:$AE$19,K$10,FALSE),IF($E30="Business As Usual",VLOOKUP($D30,'Business As Usual'!$A$1:$AE$19,K$10,FALSE),IF($E30="Bespoke",VLOOKUP($C30,$C$41:$AH$60,K$37,FALSE),0)))))))*(1-'High Level'!$F37))))))))</f>
        <v>0.26863447277136515</v>
      </c>
      <c r="L30" s="23">
        <f>(((((((IF($E30=2050,VLOOKUP($D30,'2050'!$A$1:$AE$19,L$10,FALSE),IF($E30=2045,VLOOKUP($D30,'2045'!$A$1:$AE$19,L$10,FALSE),IF($E30=2040,VLOOKUP($D30,'2040'!$A$1:$AE$19,L$10,FALSE),IF($E30=2035,VLOOKUP($D30,'2035'!$A$1:$AE$19,L$10,FALSE),IF($E30=2030,VLOOKUP($D30,'2030'!$A$1:$AE$19,L$10,FALSE),IF($E30="Business As Usual",VLOOKUP($D30,'Business As Usual'!$A$1:$AE$19,L$10,FALSE),IF($E30="Bespoke",VLOOKUP($C30,$C$41:$AH$60,L$37,FALSE),0)))))))*(1-'High Level'!$F37))))))))</f>
        <v>0.31970401431378392</v>
      </c>
      <c r="M30" s="23">
        <f>(((((((IF($E30=2050,VLOOKUP($D30,'2050'!$A$1:$AE$19,M$10,FALSE),IF($E30=2045,VLOOKUP($D30,'2045'!$A$1:$AE$19,M$10,FALSE),IF($E30=2040,VLOOKUP($D30,'2040'!$A$1:$AE$19,M$10,FALSE),IF($E30=2035,VLOOKUP($D30,'2035'!$A$1:$AE$19,M$10,FALSE),IF($E30=2030,VLOOKUP($D30,'2030'!$A$1:$AE$19,M$10,FALSE),IF($E30="Business As Usual",VLOOKUP($D30,'Business As Usual'!$A$1:$AE$19,M$10,FALSE),IF($E30="Bespoke",VLOOKUP($C30,$C$41:$AH$60,M$37,FALSE),0)))))))*(1-'High Level'!$F37))))))))</f>
        <v>0.37809659764979903</v>
      </c>
      <c r="N30" s="23">
        <f>(((((((IF($E30=2050,VLOOKUP($D30,'2050'!$A$1:$AE$19,N$10,FALSE),IF($E30=2045,VLOOKUP($D30,'2045'!$A$1:$AE$19,N$10,FALSE),IF($E30=2040,VLOOKUP($D30,'2040'!$A$1:$AE$19,N$10,FALSE),IF($E30=2035,VLOOKUP($D30,'2035'!$A$1:$AE$19,N$10,FALSE),IF($E30=2030,VLOOKUP($D30,'2030'!$A$1:$AE$19,N$10,FALSE),IF($E30="Business As Usual",VLOOKUP($D30,'Business As Usual'!$A$1:$AE$19,N$10,FALSE),IF($E30="Bespoke",VLOOKUP($C30,$C$41:$AH$60,N$37,FALSE),0)))))))*(1-'High Level'!$F37))))))))</f>
        <v>0.44333978718894612</v>
      </c>
      <c r="O30" s="23">
        <f>(((((((IF($E30=2050,VLOOKUP($D30,'2050'!$A$1:$AE$19,O$10,FALSE),IF($E30=2045,VLOOKUP($D30,'2045'!$A$1:$AE$19,O$10,FALSE),IF($E30=2040,VLOOKUP($D30,'2040'!$A$1:$AE$19,O$10,FALSE),IF($E30=2035,VLOOKUP($D30,'2035'!$A$1:$AE$19,O$10,FALSE),IF($E30=2030,VLOOKUP($D30,'2030'!$A$1:$AE$19,O$10,FALSE),IF($E30="Business As Usual",VLOOKUP($D30,'Business As Usual'!$A$1:$AE$19,O$10,FALSE),IF($E30="Bespoke",VLOOKUP($C30,$C$41:$AH$60,O$37,FALSE),0)))))))*(1-'High Level'!$F37))))))))</f>
        <v>0.50122621369393527</v>
      </c>
      <c r="P30" s="23">
        <f>(((((((IF($E30=2050,VLOOKUP($D30,'2050'!$A$1:$AE$19,P$10,FALSE),IF($E30=2045,VLOOKUP($D30,'2045'!$A$1:$AE$19,P$10,FALSE),IF($E30=2040,VLOOKUP($D30,'2040'!$A$1:$AE$19,P$10,FALSE),IF($E30=2035,VLOOKUP($D30,'2035'!$A$1:$AE$19,P$10,FALSE),IF($E30=2030,VLOOKUP($D30,'2030'!$A$1:$AE$19,P$10,FALSE),IF($E30="Business As Usual",VLOOKUP($D30,'Business As Usual'!$A$1:$AE$19,P$10,FALSE),IF($E30="Bespoke",VLOOKUP($C30,$C$41:$AH$60,P$37,FALSE),0)))))))*(1-'High Level'!$F37))))))))</f>
        <v>0.5581616408393123</v>
      </c>
      <c r="Q30" s="23">
        <f>(((((((IF($E30=2050,VLOOKUP($D30,'2050'!$A$1:$AE$19,Q$10,FALSE),IF($E30=2045,VLOOKUP($D30,'2045'!$A$1:$AE$19,Q$10,FALSE),IF($E30=2040,VLOOKUP($D30,'2040'!$A$1:$AE$19,Q$10,FALSE),IF($E30=2035,VLOOKUP($D30,'2035'!$A$1:$AE$19,Q$10,FALSE),IF($E30=2030,VLOOKUP($D30,'2030'!$A$1:$AE$19,Q$10,FALSE),IF($E30="Business As Usual",VLOOKUP($D30,'Business As Usual'!$A$1:$AE$19,Q$10,FALSE),IF($E30="Bespoke",VLOOKUP($C30,$C$41:$AH$60,Q$37,FALSE),0)))))))*(1-'High Level'!$F37))))))))</f>
        <v>0.61031244799539142</v>
      </c>
      <c r="R30" s="23">
        <f>(((((((IF($E30=2050,VLOOKUP($D30,'2050'!$A$1:$AE$19,R$10,FALSE),IF($E30=2045,VLOOKUP($D30,'2045'!$A$1:$AE$19,R$10,FALSE),IF($E30=2040,VLOOKUP($D30,'2040'!$A$1:$AE$19,R$10,FALSE),IF($E30=2035,VLOOKUP($D30,'2035'!$A$1:$AE$19,R$10,FALSE),IF($E30=2030,VLOOKUP($D30,'2030'!$A$1:$AE$19,R$10,FALSE),IF($E30="Business As Usual",VLOOKUP($D30,'Business As Usual'!$A$1:$AE$19,R$10,FALSE),IF($E30="Bespoke",VLOOKUP($C30,$C$41:$AH$60,R$37,FALSE),0)))))))*(1-'High Level'!$F37))))))))</f>
        <v>0.66070660603866871</v>
      </c>
      <c r="S30" s="23">
        <f>(((((((IF($E30=2050,VLOOKUP($D30,'2050'!$A$1:$AE$19,S$10,FALSE),IF($E30=2045,VLOOKUP($D30,'2045'!$A$1:$AE$19,S$10,FALSE),IF($E30=2040,VLOOKUP($D30,'2040'!$A$1:$AE$19,S$10,FALSE),IF($E30=2035,VLOOKUP($D30,'2035'!$A$1:$AE$19,S$10,FALSE),IF($E30=2030,VLOOKUP($D30,'2030'!$A$1:$AE$19,S$10,FALSE),IF($E30="Business As Usual",VLOOKUP($D30,'Business As Usual'!$A$1:$AE$19,S$10,FALSE),IF($E30="Bespoke",VLOOKUP($C30,$C$41:$AH$60,S$37,FALSE),0)))))))*(1-'High Level'!$F37))))))))</f>
        <v>0.71040257346346725</v>
      </c>
      <c r="T30" s="23">
        <f>(((((((IF($E30=2050,VLOOKUP($D30,'2050'!$A$1:$AE$19,T$10,FALSE),IF($E30=2045,VLOOKUP($D30,'2045'!$A$1:$AE$19,T$10,FALSE),IF($E30=2040,VLOOKUP($D30,'2040'!$A$1:$AE$19,T$10,FALSE),IF($E30=2035,VLOOKUP($D30,'2035'!$A$1:$AE$19,T$10,FALSE),IF($E30=2030,VLOOKUP($D30,'2030'!$A$1:$AE$19,T$10,FALSE),IF($E30="Business As Usual",VLOOKUP($D30,'Business As Usual'!$A$1:$AE$19,T$10,FALSE),IF($E30="Bespoke",VLOOKUP($C30,$C$41:$AH$60,T$37,FALSE),0)))))))*(1-'High Level'!$F37))))))))</f>
        <v>0.75440712440350077</v>
      </c>
      <c r="U30" s="23">
        <f>(((((((IF($E30=2050,VLOOKUP($D30,'2050'!$A$1:$AE$19,U$10,FALSE),IF($E30=2045,VLOOKUP($D30,'2045'!$A$1:$AE$19,U$10,FALSE),IF($E30=2040,VLOOKUP($D30,'2040'!$A$1:$AE$19,U$10,FALSE),IF($E30=2035,VLOOKUP($D30,'2035'!$A$1:$AE$19,U$10,FALSE),IF($E30=2030,VLOOKUP($D30,'2030'!$A$1:$AE$19,U$10,FALSE),IF($E30="Business As Usual",VLOOKUP($D30,'Business As Usual'!$A$1:$AE$19,U$10,FALSE),IF($E30="Bespoke",VLOOKUP($C30,$C$41:$AH$60,U$37,FALSE),0)))))))*(1-'High Level'!$F37))))))))</f>
        <v>0.7941615723882689</v>
      </c>
      <c r="V30" s="23">
        <f>(((((((IF($E30=2050,VLOOKUP($D30,'2050'!$A$1:$AE$19,V$10,FALSE),IF($E30=2045,VLOOKUP($D30,'2045'!$A$1:$AE$19,V$10,FALSE),IF($E30=2040,VLOOKUP($D30,'2040'!$A$1:$AE$19,V$10,FALSE),IF($E30=2035,VLOOKUP($D30,'2035'!$A$1:$AE$19,V$10,FALSE),IF($E30=2030,VLOOKUP($D30,'2030'!$A$1:$AE$19,V$10,FALSE),IF($E30="Business As Usual",VLOOKUP($D30,'Business As Usual'!$A$1:$AE$19,V$10,FALSE),IF($E30="Bespoke",VLOOKUP($C30,$C$41:$AH$60,V$37,FALSE),0)))))))*(1-'High Level'!$F37))))))))</f>
        <v>0.82914305209038763</v>
      </c>
      <c r="W30" s="23">
        <f>(((((((IF($E30=2050,VLOOKUP($D30,'2050'!$A$1:$AE$19,W$10,FALSE),IF($E30=2045,VLOOKUP($D30,'2045'!$A$1:$AE$19,W$10,FALSE),IF($E30=2040,VLOOKUP($D30,'2040'!$A$1:$AE$19,W$10,FALSE),IF($E30=2035,VLOOKUP($D30,'2035'!$A$1:$AE$19,W$10,FALSE),IF($E30=2030,VLOOKUP($D30,'2030'!$A$1:$AE$19,W$10,FALSE),IF($E30="Business As Usual",VLOOKUP($D30,'Business As Usual'!$A$1:$AE$19,W$10,FALSE),IF($E30="Bespoke",VLOOKUP($C30,$C$41:$AH$60,W$37,FALSE),0)))))))*(1-'High Level'!$F37))))))))</f>
        <v>0.86005119594554658</v>
      </c>
      <c r="X30" s="23">
        <f>(((((((IF($E30=2050,VLOOKUP($D30,'2050'!$A$1:$AE$19,X$10,FALSE),IF($E30=2045,VLOOKUP($D30,'2045'!$A$1:$AE$19,X$10,FALSE),IF($E30=2040,VLOOKUP($D30,'2040'!$A$1:$AE$19,X$10,FALSE),IF($E30=2035,VLOOKUP($D30,'2035'!$A$1:$AE$19,X$10,FALSE),IF($E30=2030,VLOOKUP($D30,'2030'!$A$1:$AE$19,X$10,FALSE),IF($E30="Business As Usual",VLOOKUP($D30,'Business As Usual'!$A$1:$AE$19,X$10,FALSE),IF($E30="Bespoke",VLOOKUP($C30,$C$41:$AH$60,X$37,FALSE),0)))))))*(1-'High Level'!$F37))))))))</f>
        <v>0.8895337986407118</v>
      </c>
      <c r="Y30" s="23">
        <f>(((((((IF($E30=2050,VLOOKUP($D30,'2050'!$A$1:$AE$19,Y$10,FALSE),IF($E30=2045,VLOOKUP($D30,'2045'!$A$1:$AE$19,Y$10,FALSE),IF($E30=2040,VLOOKUP($D30,'2040'!$A$1:$AE$19,Y$10,FALSE),IF($E30=2035,VLOOKUP($D30,'2035'!$A$1:$AE$19,Y$10,FALSE),IF($E30=2030,VLOOKUP($D30,'2030'!$A$1:$AE$19,Y$10,FALSE),IF($E30="Business As Usual",VLOOKUP($D30,'Business As Usual'!$A$1:$AE$19,Y$10,FALSE),IF($E30="Bespoke",VLOOKUP($C30,$C$41:$AH$60,Y$37,FALSE),0)))))))*(1-'High Level'!$F37))))))))</f>
        <v>0.91196541589728219</v>
      </c>
      <c r="Z30" s="23">
        <f>(((((((IF($E30=2050,VLOOKUP($D30,'2050'!$A$1:$AE$19,Z$10,FALSE),IF($E30=2045,VLOOKUP($D30,'2045'!$A$1:$AE$19,Z$10,FALSE),IF($E30=2040,VLOOKUP($D30,'2040'!$A$1:$AE$19,Z$10,FALSE),IF($E30=2035,VLOOKUP($D30,'2035'!$A$1:$AE$19,Z$10,FALSE),IF($E30=2030,VLOOKUP($D30,'2030'!$A$1:$AE$19,Z$10,FALSE),IF($E30="Business As Usual",VLOOKUP($D30,'Business As Usual'!$A$1:$AE$19,Z$10,FALSE),IF($E30="Bespoke",VLOOKUP($C30,$C$41:$AH$60,Z$37,FALSE),0)))))))*(1-'High Level'!$F37))))))))</f>
        <v>0.93081619751184941</v>
      </c>
      <c r="AA30" s="23">
        <f>(((((((IF($E30=2050,VLOOKUP($D30,'2050'!$A$1:$AE$19,AA$10,FALSE),IF($E30=2045,VLOOKUP($D30,'2045'!$A$1:$AE$19,AA$10,FALSE),IF($E30=2040,VLOOKUP($D30,'2040'!$A$1:$AE$19,AA$10,FALSE),IF($E30=2035,VLOOKUP($D30,'2035'!$A$1:$AE$19,AA$10,FALSE),IF($E30=2030,VLOOKUP($D30,'2030'!$A$1:$AE$19,AA$10,FALSE),IF($E30="Business As Usual",VLOOKUP($D30,'Business As Usual'!$A$1:$AE$19,AA$10,FALSE),IF($E30="Bespoke",VLOOKUP($C30,$C$41:$AH$60,AA$37,FALSE),0)))))))*(1-'High Level'!$F37))))))))</f>
        <v>0.94693688497928852</v>
      </c>
      <c r="AB30" s="23">
        <f>(((((((IF($E30=2050,VLOOKUP($D30,'2050'!$A$1:$AE$19,AB$10,FALSE),IF($E30=2045,VLOOKUP($D30,'2045'!$A$1:$AE$19,AB$10,FALSE),IF($E30=2040,VLOOKUP($D30,'2040'!$A$1:$AE$19,AB$10,FALSE),IF($E30=2035,VLOOKUP($D30,'2035'!$A$1:$AE$19,AB$10,FALSE),IF($E30=2030,VLOOKUP($D30,'2030'!$A$1:$AE$19,AB$10,FALSE),IF($E30="Business As Usual",VLOOKUP($D30,'Business As Usual'!$A$1:$AE$19,AB$10,FALSE),IF($E30="Bespoke",VLOOKUP($C30,$C$41:$AH$60,AB$37,FALSE),0)))))))*(1-'High Level'!$F37))))))))</f>
        <v>0.96058589163321906</v>
      </c>
      <c r="AC30" s="23">
        <f>(((((((IF($E30=2050,VLOOKUP($D30,'2050'!$A$1:$AE$19,AC$10,FALSE),IF($E30=2045,VLOOKUP($D30,'2045'!$A$1:$AE$19,AC$10,FALSE),IF($E30=2040,VLOOKUP($D30,'2040'!$A$1:$AE$19,AC$10,FALSE),IF($E30=2035,VLOOKUP($D30,'2035'!$A$1:$AE$19,AC$10,FALSE),IF($E30=2030,VLOOKUP($D30,'2030'!$A$1:$AE$19,AC$10,FALSE),IF($E30="Business As Usual",VLOOKUP($D30,'Business As Usual'!$A$1:$AE$19,AC$10,FALSE),IF($E30="Bespoke",VLOOKUP($C30,$C$41:$AH$60,AC$37,FALSE),0)))))))*(1-'High Level'!$F37))))))))</f>
        <v>0.9691843128047809</v>
      </c>
      <c r="AD30" s="23">
        <f>(((((((IF($E30=2050,VLOOKUP($D30,'2050'!$A$1:$AE$19,AD$10,FALSE),IF($E30=2045,VLOOKUP($D30,'2045'!$A$1:$AE$19,AD$10,FALSE),IF($E30=2040,VLOOKUP($D30,'2040'!$A$1:$AE$19,AD$10,FALSE),IF($E30=2035,VLOOKUP($D30,'2035'!$A$1:$AE$19,AD$10,FALSE),IF($E30=2030,VLOOKUP($D30,'2030'!$A$1:$AE$19,AD$10,FALSE),IF($E30="Business As Usual",VLOOKUP($D30,'Business As Usual'!$A$1:$AE$19,AD$10,FALSE),IF($E30="Bespoke",VLOOKUP($C30,$C$41:$AH$60,AD$37,FALSE),0)))))))*(1-'High Level'!$F37))))))))</f>
        <v>0.9760353794750789</v>
      </c>
      <c r="AE30" s="23">
        <f>(((((((IF($E30=2050,VLOOKUP($D30,'2050'!$A$1:$AE$19,AE$10,FALSE),IF($E30=2045,VLOOKUP($D30,'2045'!$A$1:$AE$19,AE$10,FALSE),IF($E30=2040,VLOOKUP($D30,'2040'!$A$1:$AE$19,AE$10,FALSE),IF($E30=2035,VLOOKUP($D30,'2035'!$A$1:$AE$19,AE$10,FALSE),IF($E30=2030,VLOOKUP($D30,'2030'!$A$1:$AE$19,AE$10,FALSE),IF($E30="Business As Usual",VLOOKUP($D30,'Business As Usual'!$A$1:$AE$19,AE$10,FALSE),IF($E30="Bespoke",VLOOKUP($C30,$C$41:$AH$60,AE$37,FALSE),0)))))))*(1-'High Level'!$F37))))))))</f>
        <v>0.98164621707975386</v>
      </c>
      <c r="AF30" s="23">
        <f>(((((((IF($E30=2050,VLOOKUP($D30,'2050'!$A$1:$AE$19,AF$10,FALSE),IF($E30=2045,VLOOKUP($D30,'2045'!$A$1:$AE$19,AF$10,FALSE),IF($E30=2040,VLOOKUP($D30,'2040'!$A$1:$AE$19,AF$10,FALSE),IF($E30=2035,VLOOKUP($D30,'2035'!$A$1:$AE$19,AF$10,FALSE),IF($E30=2030,VLOOKUP($D30,'2030'!$A$1:$AE$19,AF$10,FALSE),IF($E30="Business As Usual",VLOOKUP($D30,'Business As Usual'!$A$1:$AE$19,AF$10,FALSE),IF($E30="Bespoke",VLOOKUP($C30,$C$41:$AH$60,AF$37,FALSE),0)))))))*(1-'High Level'!$F37))))))))</f>
        <v>0.98648546635443501</v>
      </c>
      <c r="AG30" s="23">
        <f>(((((((IF($E30=2050,VLOOKUP($D30,'2050'!$A$1:$AE$19,AG$10,FALSE),IF($E30=2045,VLOOKUP($D30,'2045'!$A$1:$AE$19,AG$10,FALSE),IF($E30=2040,VLOOKUP($D30,'2040'!$A$1:$AE$19,AG$10,FALSE),IF($E30=2035,VLOOKUP($D30,'2035'!$A$1:$AE$19,AG$10,FALSE),IF($E30=2030,VLOOKUP($D30,'2030'!$A$1:$AE$19,AG$10,FALSE),IF($E30="Business As Usual",VLOOKUP($D30,'Business As Usual'!$A$1:$AE$19,AG$10,FALSE),IF($E30="Bespoke",VLOOKUP($C30,$C$41:$AH$60,AG$37,FALSE),0)))))))*(1-'High Level'!$F37))))))))</f>
        <v>0.99104569447797586</v>
      </c>
      <c r="AH30" s="23">
        <f>(((((((IF($E30=2050,VLOOKUP($D30,'2050'!$A$1:$AE$19,AH$10,FALSE),IF($E30=2045,VLOOKUP($D30,'2045'!$A$1:$AE$19,AH$10,FALSE),IF($E30=2040,VLOOKUP($D30,'2040'!$A$1:$AE$19,AH$10,FALSE),IF($E30=2035,VLOOKUP($D30,'2035'!$A$1:$AE$19,AH$10,FALSE),IF($E30=2030,VLOOKUP($D30,'2030'!$A$1:$AE$19,AH$10,FALSE),IF($E30="Business As Usual",VLOOKUP($D30,'Business As Usual'!$A$1:$AE$19,AH$10,FALSE),IF($E30="Bespoke",VLOOKUP($C30,$C$41:$AH$60,AH$37,FALSE),0)))))))*(1-'High Level'!$F37))))))))</f>
        <v>0.99215694269163979</v>
      </c>
    </row>
    <row r="31" spans="2:34" s="1" customFormat="1" x14ac:dyDescent="0.35">
      <c r="B31" s="18">
        <v>3</v>
      </c>
      <c r="C31" s="18" t="s">
        <v>22</v>
      </c>
      <c r="D31" s="18" t="s">
        <v>646</v>
      </c>
      <c r="E31" s="38">
        <v>2050</v>
      </c>
      <c r="F31" s="23">
        <f>(((((((IF($E31=2050,VLOOKUP($D31,'2050'!$A$1:$AE$19,F$10,FALSE),IF($E31=2045,VLOOKUP($D31,'2045'!$A$1:$AE$19,F$10,FALSE),IF($E31=2040,VLOOKUP($D31,'2040'!$A$1:$AE$19,F$10,FALSE),IF($E31=2035,VLOOKUP($D31,'2035'!$A$1:$AE$19,F$10,FALSE),IF($E31=2030,VLOOKUP($D31,'2030'!$A$1:$AE$19,F$10,FALSE),IF($E31="Business As Usual",VLOOKUP($D31,'Business As Usual'!$A$1:$AE$19,F$10,FALSE),IF($E31="Bespoke",VLOOKUP($C31,$C$41:$AH$60,F$37,FALSE),0)))))))*(1-'High Level'!$F38))))))))</f>
        <v>3.0484616849117609E-2</v>
      </c>
      <c r="G31" s="23">
        <f>(((((((IF($E31=2050,VLOOKUP($D31,'2050'!$A$1:$AE$19,G$10,FALSE),IF($E31=2045,VLOOKUP($D31,'2045'!$A$1:$AE$19,G$10,FALSE),IF($E31=2040,VLOOKUP($D31,'2040'!$A$1:$AE$19,G$10,FALSE),IF($E31=2035,VLOOKUP($D31,'2035'!$A$1:$AE$19,G$10,FALSE),IF($E31=2030,VLOOKUP($D31,'2030'!$A$1:$AE$19,G$10,FALSE),IF($E31="Business As Usual",VLOOKUP($D31,'Business As Usual'!$A$1:$AE$19,G$10,FALSE),IF($E31="Bespoke",VLOOKUP($C31,$C$41:$AH$60,G$37,FALSE),0)))))))*(1-'High Level'!$F38))))))))</f>
        <v>6.8691656685758884E-2</v>
      </c>
      <c r="H31" s="23">
        <f>(((((((IF($E31=2050,VLOOKUP($D31,'2050'!$A$1:$AE$19,H$10,FALSE),IF($E31=2045,VLOOKUP($D31,'2045'!$A$1:$AE$19,H$10,FALSE),IF($E31=2040,VLOOKUP($D31,'2040'!$A$1:$AE$19,H$10,FALSE),IF($E31=2035,VLOOKUP($D31,'2035'!$A$1:$AE$19,H$10,FALSE),IF($E31=2030,VLOOKUP($D31,'2030'!$A$1:$AE$19,H$10,FALSE),IF($E31="Business As Usual",VLOOKUP($D31,'Business As Usual'!$A$1:$AE$19,H$10,FALSE),IF($E31="Bespoke",VLOOKUP($C31,$C$41:$AH$60,H$37,FALSE),0)))))))*(1-'High Level'!$F38))))))))</f>
        <v>0.11417675668147172</v>
      </c>
      <c r="I31" s="23">
        <f>(((((((IF($E31=2050,VLOOKUP($D31,'2050'!$A$1:$AE$19,I$10,FALSE),IF($E31=2045,VLOOKUP($D31,'2045'!$A$1:$AE$19,I$10,FALSE),IF($E31=2040,VLOOKUP($D31,'2040'!$A$1:$AE$19,I$10,FALSE),IF($E31=2035,VLOOKUP($D31,'2035'!$A$1:$AE$19,I$10,FALSE),IF($E31=2030,VLOOKUP($D31,'2030'!$A$1:$AE$19,I$10,FALSE),IF($E31="Business As Usual",VLOOKUP($D31,'Business As Usual'!$A$1:$AE$19,I$10,FALSE),IF($E31="Bespoke",VLOOKUP($C31,$C$41:$AH$60,I$37,FALSE),0)))))))*(1-'High Level'!$F38))))))))</f>
        <v>0.17208492728296221</v>
      </c>
      <c r="J31" s="23">
        <f>(((((((IF($E31=2050,VLOOKUP($D31,'2050'!$A$1:$AE$19,J$10,FALSE),IF($E31=2045,VLOOKUP($D31,'2045'!$A$1:$AE$19,J$10,FALSE),IF($E31=2040,VLOOKUP($D31,'2040'!$A$1:$AE$19,J$10,FALSE),IF($E31=2035,VLOOKUP($D31,'2035'!$A$1:$AE$19,J$10,FALSE),IF($E31=2030,VLOOKUP($D31,'2030'!$A$1:$AE$19,J$10,FALSE),IF($E31="Business As Usual",VLOOKUP($D31,'Business As Usual'!$A$1:$AE$19,J$10,FALSE),IF($E31="Bespoke",VLOOKUP($C31,$C$41:$AH$60,J$37,FALSE),0)))))))*(1-'High Level'!$F38))))))))</f>
        <v>0.21959136930770604</v>
      </c>
      <c r="K31" s="23">
        <f>(((((((IF($E31=2050,VLOOKUP($D31,'2050'!$A$1:$AE$19,K$10,FALSE),IF($E31=2045,VLOOKUP($D31,'2045'!$A$1:$AE$19,K$10,FALSE),IF($E31=2040,VLOOKUP($D31,'2040'!$A$1:$AE$19,K$10,FALSE),IF($E31=2035,VLOOKUP($D31,'2035'!$A$1:$AE$19,K$10,FALSE),IF($E31=2030,VLOOKUP($D31,'2030'!$A$1:$AE$19,K$10,FALSE),IF($E31="Business As Usual",VLOOKUP($D31,'Business As Usual'!$A$1:$AE$19,K$10,FALSE),IF($E31="Bespoke",VLOOKUP($C31,$C$41:$AH$60,K$37,FALSE),0)))))))*(1-'High Level'!$F38))))))))</f>
        <v>0.26863447277136515</v>
      </c>
      <c r="L31" s="23">
        <f>(((((((IF($E31=2050,VLOOKUP($D31,'2050'!$A$1:$AE$19,L$10,FALSE),IF($E31=2045,VLOOKUP($D31,'2045'!$A$1:$AE$19,L$10,FALSE),IF($E31=2040,VLOOKUP($D31,'2040'!$A$1:$AE$19,L$10,FALSE),IF($E31=2035,VLOOKUP($D31,'2035'!$A$1:$AE$19,L$10,FALSE),IF($E31=2030,VLOOKUP($D31,'2030'!$A$1:$AE$19,L$10,FALSE),IF($E31="Business As Usual",VLOOKUP($D31,'Business As Usual'!$A$1:$AE$19,L$10,FALSE),IF($E31="Bespoke",VLOOKUP($C31,$C$41:$AH$60,L$37,FALSE),0)))))))*(1-'High Level'!$F38))))))))</f>
        <v>0.31970401431378392</v>
      </c>
      <c r="M31" s="23">
        <f>(((((((IF($E31=2050,VLOOKUP($D31,'2050'!$A$1:$AE$19,M$10,FALSE),IF($E31=2045,VLOOKUP($D31,'2045'!$A$1:$AE$19,M$10,FALSE),IF($E31=2040,VLOOKUP($D31,'2040'!$A$1:$AE$19,M$10,FALSE),IF($E31=2035,VLOOKUP($D31,'2035'!$A$1:$AE$19,M$10,FALSE),IF($E31=2030,VLOOKUP($D31,'2030'!$A$1:$AE$19,M$10,FALSE),IF($E31="Business As Usual",VLOOKUP($D31,'Business As Usual'!$A$1:$AE$19,M$10,FALSE),IF($E31="Bespoke",VLOOKUP($C31,$C$41:$AH$60,M$37,FALSE),0)))))))*(1-'High Level'!$F38))))))))</f>
        <v>0.37809659764979903</v>
      </c>
      <c r="N31" s="23">
        <f>(((((((IF($E31=2050,VLOOKUP($D31,'2050'!$A$1:$AE$19,N$10,FALSE),IF($E31=2045,VLOOKUP($D31,'2045'!$A$1:$AE$19,N$10,FALSE),IF($E31=2040,VLOOKUP($D31,'2040'!$A$1:$AE$19,N$10,FALSE),IF($E31=2035,VLOOKUP($D31,'2035'!$A$1:$AE$19,N$10,FALSE),IF($E31=2030,VLOOKUP($D31,'2030'!$A$1:$AE$19,N$10,FALSE),IF($E31="Business As Usual",VLOOKUP($D31,'Business As Usual'!$A$1:$AE$19,N$10,FALSE),IF($E31="Bespoke",VLOOKUP($C31,$C$41:$AH$60,N$37,FALSE),0)))))))*(1-'High Level'!$F38))))))))</f>
        <v>0.44333978718894612</v>
      </c>
      <c r="O31" s="23">
        <f>(((((((IF($E31=2050,VLOOKUP($D31,'2050'!$A$1:$AE$19,O$10,FALSE),IF($E31=2045,VLOOKUP($D31,'2045'!$A$1:$AE$19,O$10,FALSE),IF($E31=2040,VLOOKUP($D31,'2040'!$A$1:$AE$19,O$10,FALSE),IF($E31=2035,VLOOKUP($D31,'2035'!$A$1:$AE$19,O$10,FALSE),IF($E31=2030,VLOOKUP($D31,'2030'!$A$1:$AE$19,O$10,FALSE),IF($E31="Business As Usual",VLOOKUP($D31,'Business As Usual'!$A$1:$AE$19,O$10,FALSE),IF($E31="Bespoke",VLOOKUP($C31,$C$41:$AH$60,O$37,FALSE),0)))))))*(1-'High Level'!$F38))))))))</f>
        <v>0.50122621369393527</v>
      </c>
      <c r="P31" s="23">
        <f>(((((((IF($E31=2050,VLOOKUP($D31,'2050'!$A$1:$AE$19,P$10,FALSE),IF($E31=2045,VLOOKUP($D31,'2045'!$A$1:$AE$19,P$10,FALSE),IF($E31=2040,VLOOKUP($D31,'2040'!$A$1:$AE$19,P$10,FALSE),IF($E31=2035,VLOOKUP($D31,'2035'!$A$1:$AE$19,P$10,FALSE),IF($E31=2030,VLOOKUP($D31,'2030'!$A$1:$AE$19,P$10,FALSE),IF($E31="Business As Usual",VLOOKUP($D31,'Business As Usual'!$A$1:$AE$19,P$10,FALSE),IF($E31="Bespoke",VLOOKUP($C31,$C$41:$AH$60,P$37,FALSE),0)))))))*(1-'High Level'!$F38))))))))</f>
        <v>0.5581616408393123</v>
      </c>
      <c r="Q31" s="23">
        <f>(((((((IF($E31=2050,VLOOKUP($D31,'2050'!$A$1:$AE$19,Q$10,FALSE),IF($E31=2045,VLOOKUP($D31,'2045'!$A$1:$AE$19,Q$10,FALSE),IF($E31=2040,VLOOKUP($D31,'2040'!$A$1:$AE$19,Q$10,FALSE),IF($E31=2035,VLOOKUP($D31,'2035'!$A$1:$AE$19,Q$10,FALSE),IF($E31=2030,VLOOKUP($D31,'2030'!$A$1:$AE$19,Q$10,FALSE),IF($E31="Business As Usual",VLOOKUP($D31,'Business As Usual'!$A$1:$AE$19,Q$10,FALSE),IF($E31="Bespoke",VLOOKUP($C31,$C$41:$AH$60,Q$37,FALSE),0)))))))*(1-'High Level'!$F38))))))))</f>
        <v>0.61031244799539142</v>
      </c>
      <c r="R31" s="23">
        <f>(((((((IF($E31=2050,VLOOKUP($D31,'2050'!$A$1:$AE$19,R$10,FALSE),IF($E31=2045,VLOOKUP($D31,'2045'!$A$1:$AE$19,R$10,FALSE),IF($E31=2040,VLOOKUP($D31,'2040'!$A$1:$AE$19,R$10,FALSE),IF($E31=2035,VLOOKUP($D31,'2035'!$A$1:$AE$19,R$10,FALSE),IF($E31=2030,VLOOKUP($D31,'2030'!$A$1:$AE$19,R$10,FALSE),IF($E31="Business As Usual",VLOOKUP($D31,'Business As Usual'!$A$1:$AE$19,R$10,FALSE),IF($E31="Bespoke",VLOOKUP($C31,$C$41:$AH$60,R$37,FALSE),0)))))))*(1-'High Level'!$F38))))))))</f>
        <v>0.66070660603866871</v>
      </c>
      <c r="S31" s="23">
        <f>(((((((IF($E31=2050,VLOOKUP($D31,'2050'!$A$1:$AE$19,S$10,FALSE),IF($E31=2045,VLOOKUP($D31,'2045'!$A$1:$AE$19,S$10,FALSE),IF($E31=2040,VLOOKUP($D31,'2040'!$A$1:$AE$19,S$10,FALSE),IF($E31=2035,VLOOKUP($D31,'2035'!$A$1:$AE$19,S$10,FALSE),IF($E31=2030,VLOOKUP($D31,'2030'!$A$1:$AE$19,S$10,FALSE),IF($E31="Business As Usual",VLOOKUP($D31,'Business As Usual'!$A$1:$AE$19,S$10,FALSE),IF($E31="Bespoke",VLOOKUP($C31,$C$41:$AH$60,S$37,FALSE),0)))))))*(1-'High Level'!$F38))))))))</f>
        <v>0.71040257346346725</v>
      </c>
      <c r="T31" s="23">
        <f>(((((((IF($E31=2050,VLOOKUP($D31,'2050'!$A$1:$AE$19,T$10,FALSE),IF($E31=2045,VLOOKUP($D31,'2045'!$A$1:$AE$19,T$10,FALSE),IF($E31=2040,VLOOKUP($D31,'2040'!$A$1:$AE$19,T$10,FALSE),IF($E31=2035,VLOOKUP($D31,'2035'!$A$1:$AE$19,T$10,FALSE),IF($E31=2030,VLOOKUP($D31,'2030'!$A$1:$AE$19,T$10,FALSE),IF($E31="Business As Usual",VLOOKUP($D31,'Business As Usual'!$A$1:$AE$19,T$10,FALSE),IF($E31="Bespoke",VLOOKUP($C31,$C$41:$AH$60,T$37,FALSE),0)))))))*(1-'High Level'!$F38))))))))</f>
        <v>0.75440712440350077</v>
      </c>
      <c r="U31" s="23">
        <f>(((((((IF($E31=2050,VLOOKUP($D31,'2050'!$A$1:$AE$19,U$10,FALSE),IF($E31=2045,VLOOKUP($D31,'2045'!$A$1:$AE$19,U$10,FALSE),IF($E31=2040,VLOOKUP($D31,'2040'!$A$1:$AE$19,U$10,FALSE),IF($E31=2035,VLOOKUP($D31,'2035'!$A$1:$AE$19,U$10,FALSE),IF($E31=2030,VLOOKUP($D31,'2030'!$A$1:$AE$19,U$10,FALSE),IF($E31="Business As Usual",VLOOKUP($D31,'Business As Usual'!$A$1:$AE$19,U$10,FALSE),IF($E31="Bespoke",VLOOKUP($C31,$C$41:$AH$60,U$37,FALSE),0)))))))*(1-'High Level'!$F38))))))))</f>
        <v>0.7941615723882689</v>
      </c>
      <c r="V31" s="23">
        <f>(((((((IF($E31=2050,VLOOKUP($D31,'2050'!$A$1:$AE$19,V$10,FALSE),IF($E31=2045,VLOOKUP($D31,'2045'!$A$1:$AE$19,V$10,FALSE),IF($E31=2040,VLOOKUP($D31,'2040'!$A$1:$AE$19,V$10,FALSE),IF($E31=2035,VLOOKUP($D31,'2035'!$A$1:$AE$19,V$10,FALSE),IF($E31=2030,VLOOKUP($D31,'2030'!$A$1:$AE$19,V$10,FALSE),IF($E31="Business As Usual",VLOOKUP($D31,'Business As Usual'!$A$1:$AE$19,V$10,FALSE),IF($E31="Bespoke",VLOOKUP($C31,$C$41:$AH$60,V$37,FALSE),0)))))))*(1-'High Level'!$F38))))))))</f>
        <v>0.82914305209038763</v>
      </c>
      <c r="W31" s="23">
        <f>(((((((IF($E31=2050,VLOOKUP($D31,'2050'!$A$1:$AE$19,W$10,FALSE),IF($E31=2045,VLOOKUP($D31,'2045'!$A$1:$AE$19,W$10,FALSE),IF($E31=2040,VLOOKUP($D31,'2040'!$A$1:$AE$19,W$10,FALSE),IF($E31=2035,VLOOKUP($D31,'2035'!$A$1:$AE$19,W$10,FALSE),IF($E31=2030,VLOOKUP($D31,'2030'!$A$1:$AE$19,W$10,FALSE),IF($E31="Business As Usual",VLOOKUP($D31,'Business As Usual'!$A$1:$AE$19,W$10,FALSE),IF($E31="Bespoke",VLOOKUP($C31,$C$41:$AH$60,W$37,FALSE),0)))))))*(1-'High Level'!$F38))))))))</f>
        <v>0.86005119594554658</v>
      </c>
      <c r="X31" s="23">
        <f>(((((((IF($E31=2050,VLOOKUP($D31,'2050'!$A$1:$AE$19,X$10,FALSE),IF($E31=2045,VLOOKUP($D31,'2045'!$A$1:$AE$19,X$10,FALSE),IF($E31=2040,VLOOKUP($D31,'2040'!$A$1:$AE$19,X$10,FALSE),IF($E31=2035,VLOOKUP($D31,'2035'!$A$1:$AE$19,X$10,FALSE),IF($E31=2030,VLOOKUP($D31,'2030'!$A$1:$AE$19,X$10,FALSE),IF($E31="Business As Usual",VLOOKUP($D31,'Business As Usual'!$A$1:$AE$19,X$10,FALSE),IF($E31="Bespoke",VLOOKUP($C31,$C$41:$AH$60,X$37,FALSE),0)))))))*(1-'High Level'!$F38))))))))</f>
        <v>0.8895337986407118</v>
      </c>
      <c r="Y31" s="23">
        <f>(((((((IF($E31=2050,VLOOKUP($D31,'2050'!$A$1:$AE$19,Y$10,FALSE),IF($E31=2045,VLOOKUP($D31,'2045'!$A$1:$AE$19,Y$10,FALSE),IF($E31=2040,VLOOKUP($D31,'2040'!$A$1:$AE$19,Y$10,FALSE),IF($E31=2035,VLOOKUP($D31,'2035'!$A$1:$AE$19,Y$10,FALSE),IF($E31=2030,VLOOKUP($D31,'2030'!$A$1:$AE$19,Y$10,FALSE),IF($E31="Business As Usual",VLOOKUP($D31,'Business As Usual'!$A$1:$AE$19,Y$10,FALSE),IF($E31="Bespoke",VLOOKUP($C31,$C$41:$AH$60,Y$37,FALSE),0)))))))*(1-'High Level'!$F38))))))))</f>
        <v>0.91196541589728219</v>
      </c>
      <c r="Z31" s="23">
        <f>(((((((IF($E31=2050,VLOOKUP($D31,'2050'!$A$1:$AE$19,Z$10,FALSE),IF($E31=2045,VLOOKUP($D31,'2045'!$A$1:$AE$19,Z$10,FALSE),IF($E31=2040,VLOOKUP($D31,'2040'!$A$1:$AE$19,Z$10,FALSE),IF($E31=2035,VLOOKUP($D31,'2035'!$A$1:$AE$19,Z$10,FALSE),IF($E31=2030,VLOOKUP($D31,'2030'!$A$1:$AE$19,Z$10,FALSE),IF($E31="Business As Usual",VLOOKUP($D31,'Business As Usual'!$A$1:$AE$19,Z$10,FALSE),IF($E31="Bespoke",VLOOKUP($C31,$C$41:$AH$60,Z$37,FALSE),0)))))))*(1-'High Level'!$F38))))))))</f>
        <v>0.93081619751184941</v>
      </c>
      <c r="AA31" s="23">
        <f>(((((((IF($E31=2050,VLOOKUP($D31,'2050'!$A$1:$AE$19,AA$10,FALSE),IF($E31=2045,VLOOKUP($D31,'2045'!$A$1:$AE$19,AA$10,FALSE),IF($E31=2040,VLOOKUP($D31,'2040'!$A$1:$AE$19,AA$10,FALSE),IF($E31=2035,VLOOKUP($D31,'2035'!$A$1:$AE$19,AA$10,FALSE),IF($E31=2030,VLOOKUP($D31,'2030'!$A$1:$AE$19,AA$10,FALSE),IF($E31="Business As Usual",VLOOKUP($D31,'Business As Usual'!$A$1:$AE$19,AA$10,FALSE),IF($E31="Bespoke",VLOOKUP($C31,$C$41:$AH$60,AA$37,FALSE),0)))))))*(1-'High Level'!$F38))))))))</f>
        <v>0.94693688497928852</v>
      </c>
      <c r="AB31" s="23">
        <f>(((((((IF($E31=2050,VLOOKUP($D31,'2050'!$A$1:$AE$19,AB$10,FALSE),IF($E31=2045,VLOOKUP($D31,'2045'!$A$1:$AE$19,AB$10,FALSE),IF($E31=2040,VLOOKUP($D31,'2040'!$A$1:$AE$19,AB$10,FALSE),IF($E31=2035,VLOOKUP($D31,'2035'!$A$1:$AE$19,AB$10,FALSE),IF($E31=2030,VLOOKUP($D31,'2030'!$A$1:$AE$19,AB$10,FALSE),IF($E31="Business As Usual",VLOOKUP($D31,'Business As Usual'!$A$1:$AE$19,AB$10,FALSE),IF($E31="Bespoke",VLOOKUP($C31,$C$41:$AH$60,AB$37,FALSE),0)))))))*(1-'High Level'!$F38))))))))</f>
        <v>0.96058589163321906</v>
      </c>
      <c r="AC31" s="23">
        <f>(((((((IF($E31=2050,VLOOKUP($D31,'2050'!$A$1:$AE$19,AC$10,FALSE),IF($E31=2045,VLOOKUP($D31,'2045'!$A$1:$AE$19,AC$10,FALSE),IF($E31=2040,VLOOKUP($D31,'2040'!$A$1:$AE$19,AC$10,FALSE),IF($E31=2035,VLOOKUP($D31,'2035'!$A$1:$AE$19,AC$10,FALSE),IF($E31=2030,VLOOKUP($D31,'2030'!$A$1:$AE$19,AC$10,FALSE),IF($E31="Business As Usual",VLOOKUP($D31,'Business As Usual'!$A$1:$AE$19,AC$10,FALSE),IF($E31="Bespoke",VLOOKUP($C31,$C$41:$AH$60,AC$37,FALSE),0)))))))*(1-'High Level'!$F38))))))))</f>
        <v>0.9691843128047809</v>
      </c>
      <c r="AD31" s="23">
        <f>(((((((IF($E31=2050,VLOOKUP($D31,'2050'!$A$1:$AE$19,AD$10,FALSE),IF($E31=2045,VLOOKUP($D31,'2045'!$A$1:$AE$19,AD$10,FALSE),IF($E31=2040,VLOOKUP($D31,'2040'!$A$1:$AE$19,AD$10,FALSE),IF($E31=2035,VLOOKUP($D31,'2035'!$A$1:$AE$19,AD$10,FALSE),IF($E31=2030,VLOOKUP($D31,'2030'!$A$1:$AE$19,AD$10,FALSE),IF($E31="Business As Usual",VLOOKUP($D31,'Business As Usual'!$A$1:$AE$19,AD$10,FALSE),IF($E31="Bespoke",VLOOKUP($C31,$C$41:$AH$60,AD$37,FALSE),0)))))))*(1-'High Level'!$F38))))))))</f>
        <v>0.9760353794750789</v>
      </c>
      <c r="AE31" s="23">
        <f>(((((((IF($E31=2050,VLOOKUP($D31,'2050'!$A$1:$AE$19,AE$10,FALSE),IF($E31=2045,VLOOKUP($D31,'2045'!$A$1:$AE$19,AE$10,FALSE),IF($E31=2040,VLOOKUP($D31,'2040'!$A$1:$AE$19,AE$10,FALSE),IF($E31=2035,VLOOKUP($D31,'2035'!$A$1:$AE$19,AE$10,FALSE),IF($E31=2030,VLOOKUP($D31,'2030'!$A$1:$AE$19,AE$10,FALSE),IF($E31="Business As Usual",VLOOKUP($D31,'Business As Usual'!$A$1:$AE$19,AE$10,FALSE),IF($E31="Bespoke",VLOOKUP($C31,$C$41:$AH$60,AE$37,FALSE),0)))))))*(1-'High Level'!$F38))))))))</f>
        <v>0.98164621707975386</v>
      </c>
      <c r="AF31" s="23">
        <f>(((((((IF($E31=2050,VLOOKUP($D31,'2050'!$A$1:$AE$19,AF$10,FALSE),IF($E31=2045,VLOOKUP($D31,'2045'!$A$1:$AE$19,AF$10,FALSE),IF($E31=2040,VLOOKUP($D31,'2040'!$A$1:$AE$19,AF$10,FALSE),IF($E31=2035,VLOOKUP($D31,'2035'!$A$1:$AE$19,AF$10,FALSE),IF($E31=2030,VLOOKUP($D31,'2030'!$A$1:$AE$19,AF$10,FALSE),IF($E31="Business As Usual",VLOOKUP($D31,'Business As Usual'!$A$1:$AE$19,AF$10,FALSE),IF($E31="Bespoke",VLOOKUP($C31,$C$41:$AH$60,AF$37,FALSE),0)))))))*(1-'High Level'!$F38))))))))</f>
        <v>0.98648546635443501</v>
      </c>
      <c r="AG31" s="23">
        <f>(((((((IF($E31=2050,VLOOKUP($D31,'2050'!$A$1:$AE$19,AG$10,FALSE),IF($E31=2045,VLOOKUP($D31,'2045'!$A$1:$AE$19,AG$10,FALSE),IF($E31=2040,VLOOKUP($D31,'2040'!$A$1:$AE$19,AG$10,FALSE),IF($E31=2035,VLOOKUP($D31,'2035'!$A$1:$AE$19,AG$10,FALSE),IF($E31=2030,VLOOKUP($D31,'2030'!$A$1:$AE$19,AG$10,FALSE),IF($E31="Business As Usual",VLOOKUP($D31,'Business As Usual'!$A$1:$AE$19,AG$10,FALSE),IF($E31="Bespoke",VLOOKUP($C31,$C$41:$AH$60,AG$37,FALSE),0)))))))*(1-'High Level'!$F38))))))))</f>
        <v>0.99104569447797586</v>
      </c>
      <c r="AH31" s="23">
        <f>(((((((IF($E31=2050,VLOOKUP($D31,'2050'!$A$1:$AE$19,AH$10,FALSE),IF($E31=2045,VLOOKUP($D31,'2045'!$A$1:$AE$19,AH$10,FALSE),IF($E31=2040,VLOOKUP($D31,'2040'!$A$1:$AE$19,AH$10,FALSE),IF($E31=2035,VLOOKUP($D31,'2035'!$A$1:$AE$19,AH$10,FALSE),IF($E31=2030,VLOOKUP($D31,'2030'!$A$1:$AE$19,AH$10,FALSE),IF($E31="Business As Usual",VLOOKUP($D31,'Business As Usual'!$A$1:$AE$19,AH$10,FALSE),IF($E31="Bespoke",VLOOKUP($C31,$C$41:$AH$60,AH$37,FALSE),0)))))))*(1-'High Level'!$F38))))))))</f>
        <v>0.99215694269163979</v>
      </c>
    </row>
    <row r="32" spans="2:34" s="1" customFormat="1" x14ac:dyDescent="0.35">
      <c r="B32" s="18">
        <v>3</v>
      </c>
      <c r="C32" s="18" t="s">
        <v>23</v>
      </c>
      <c r="D32" s="18" t="s">
        <v>646</v>
      </c>
      <c r="E32" s="38">
        <v>2050</v>
      </c>
      <c r="F32" s="23">
        <f>(((((((IF($E32=2050,VLOOKUP($D32,'2050'!$A$1:$AE$19,F$10,FALSE),IF($E32=2045,VLOOKUP($D32,'2045'!$A$1:$AE$19,F$10,FALSE),IF($E32=2040,VLOOKUP($D32,'2040'!$A$1:$AE$19,F$10,FALSE),IF($E32=2035,VLOOKUP($D32,'2035'!$A$1:$AE$19,F$10,FALSE),IF($E32=2030,VLOOKUP($D32,'2030'!$A$1:$AE$19,F$10,FALSE),IF($E32="Business As Usual",VLOOKUP($D32,'Business As Usual'!$A$1:$AE$19,F$10,FALSE),IF($E32="Bespoke",VLOOKUP($C32,$C$41:$AH$60,F$37,FALSE),0)))))))*(1-'High Level'!$F39))))))))</f>
        <v>3.0484616849117609E-2</v>
      </c>
      <c r="G32" s="23">
        <f>(((((((IF($E32=2050,VLOOKUP($D32,'2050'!$A$1:$AE$19,G$10,FALSE),IF($E32=2045,VLOOKUP($D32,'2045'!$A$1:$AE$19,G$10,FALSE),IF($E32=2040,VLOOKUP($D32,'2040'!$A$1:$AE$19,G$10,FALSE),IF($E32=2035,VLOOKUP($D32,'2035'!$A$1:$AE$19,G$10,FALSE),IF($E32=2030,VLOOKUP($D32,'2030'!$A$1:$AE$19,G$10,FALSE),IF($E32="Business As Usual",VLOOKUP($D32,'Business As Usual'!$A$1:$AE$19,G$10,FALSE),IF($E32="Bespoke",VLOOKUP($C32,$C$41:$AH$60,G$37,FALSE),0)))))))*(1-'High Level'!$F39))))))))</f>
        <v>6.8691656685758884E-2</v>
      </c>
      <c r="H32" s="23">
        <f>(((((((IF($E32=2050,VLOOKUP($D32,'2050'!$A$1:$AE$19,H$10,FALSE),IF($E32=2045,VLOOKUP($D32,'2045'!$A$1:$AE$19,H$10,FALSE),IF($E32=2040,VLOOKUP($D32,'2040'!$A$1:$AE$19,H$10,FALSE),IF($E32=2035,VLOOKUP($D32,'2035'!$A$1:$AE$19,H$10,FALSE),IF($E32=2030,VLOOKUP($D32,'2030'!$A$1:$AE$19,H$10,FALSE),IF($E32="Business As Usual",VLOOKUP($D32,'Business As Usual'!$A$1:$AE$19,H$10,FALSE),IF($E32="Bespoke",VLOOKUP($C32,$C$41:$AH$60,H$37,FALSE),0)))))))*(1-'High Level'!$F39))))))))</f>
        <v>0.11417675668147172</v>
      </c>
      <c r="I32" s="23">
        <f>(((((((IF($E32=2050,VLOOKUP($D32,'2050'!$A$1:$AE$19,I$10,FALSE),IF($E32=2045,VLOOKUP($D32,'2045'!$A$1:$AE$19,I$10,FALSE),IF($E32=2040,VLOOKUP($D32,'2040'!$A$1:$AE$19,I$10,FALSE),IF($E32=2035,VLOOKUP($D32,'2035'!$A$1:$AE$19,I$10,FALSE),IF($E32=2030,VLOOKUP($D32,'2030'!$A$1:$AE$19,I$10,FALSE),IF($E32="Business As Usual",VLOOKUP($D32,'Business As Usual'!$A$1:$AE$19,I$10,FALSE),IF($E32="Bespoke",VLOOKUP($C32,$C$41:$AH$60,I$37,FALSE),0)))))))*(1-'High Level'!$F39))))))))</f>
        <v>0.17208492728296221</v>
      </c>
      <c r="J32" s="23">
        <f>(((((((IF($E32=2050,VLOOKUP($D32,'2050'!$A$1:$AE$19,J$10,FALSE),IF($E32=2045,VLOOKUP($D32,'2045'!$A$1:$AE$19,J$10,FALSE),IF($E32=2040,VLOOKUP($D32,'2040'!$A$1:$AE$19,J$10,FALSE),IF($E32=2035,VLOOKUP($D32,'2035'!$A$1:$AE$19,J$10,FALSE),IF($E32=2030,VLOOKUP($D32,'2030'!$A$1:$AE$19,J$10,FALSE),IF($E32="Business As Usual",VLOOKUP($D32,'Business As Usual'!$A$1:$AE$19,J$10,FALSE),IF($E32="Bespoke",VLOOKUP($C32,$C$41:$AH$60,J$37,FALSE),0)))))))*(1-'High Level'!$F39))))))))</f>
        <v>0.21959136930770604</v>
      </c>
      <c r="K32" s="23">
        <f>(((((((IF($E32=2050,VLOOKUP($D32,'2050'!$A$1:$AE$19,K$10,FALSE),IF($E32=2045,VLOOKUP($D32,'2045'!$A$1:$AE$19,K$10,FALSE),IF($E32=2040,VLOOKUP($D32,'2040'!$A$1:$AE$19,K$10,FALSE),IF($E32=2035,VLOOKUP($D32,'2035'!$A$1:$AE$19,K$10,FALSE),IF($E32=2030,VLOOKUP($D32,'2030'!$A$1:$AE$19,K$10,FALSE),IF($E32="Business As Usual",VLOOKUP($D32,'Business As Usual'!$A$1:$AE$19,K$10,FALSE),IF($E32="Bespoke",VLOOKUP($C32,$C$41:$AH$60,K$37,FALSE),0)))))))*(1-'High Level'!$F39))))))))</f>
        <v>0.26863447277136515</v>
      </c>
      <c r="L32" s="23">
        <f>(((((((IF($E32=2050,VLOOKUP($D32,'2050'!$A$1:$AE$19,L$10,FALSE),IF($E32=2045,VLOOKUP($D32,'2045'!$A$1:$AE$19,L$10,FALSE),IF($E32=2040,VLOOKUP($D32,'2040'!$A$1:$AE$19,L$10,FALSE),IF($E32=2035,VLOOKUP($D32,'2035'!$A$1:$AE$19,L$10,FALSE),IF($E32=2030,VLOOKUP($D32,'2030'!$A$1:$AE$19,L$10,FALSE),IF($E32="Business As Usual",VLOOKUP($D32,'Business As Usual'!$A$1:$AE$19,L$10,FALSE),IF($E32="Bespoke",VLOOKUP($C32,$C$41:$AH$60,L$37,FALSE),0)))))))*(1-'High Level'!$F39))))))))</f>
        <v>0.31970401431378392</v>
      </c>
      <c r="M32" s="23">
        <f>(((((((IF($E32=2050,VLOOKUP($D32,'2050'!$A$1:$AE$19,M$10,FALSE),IF($E32=2045,VLOOKUP($D32,'2045'!$A$1:$AE$19,M$10,FALSE),IF($E32=2040,VLOOKUP($D32,'2040'!$A$1:$AE$19,M$10,FALSE),IF($E32=2035,VLOOKUP($D32,'2035'!$A$1:$AE$19,M$10,FALSE),IF($E32=2030,VLOOKUP($D32,'2030'!$A$1:$AE$19,M$10,FALSE),IF($E32="Business As Usual",VLOOKUP($D32,'Business As Usual'!$A$1:$AE$19,M$10,FALSE),IF($E32="Bespoke",VLOOKUP($C32,$C$41:$AH$60,M$37,FALSE),0)))))))*(1-'High Level'!$F39))))))))</f>
        <v>0.37809659764979903</v>
      </c>
      <c r="N32" s="23">
        <f>(((((((IF($E32=2050,VLOOKUP($D32,'2050'!$A$1:$AE$19,N$10,FALSE),IF($E32=2045,VLOOKUP($D32,'2045'!$A$1:$AE$19,N$10,FALSE),IF($E32=2040,VLOOKUP($D32,'2040'!$A$1:$AE$19,N$10,FALSE),IF($E32=2035,VLOOKUP($D32,'2035'!$A$1:$AE$19,N$10,FALSE),IF($E32=2030,VLOOKUP($D32,'2030'!$A$1:$AE$19,N$10,FALSE),IF($E32="Business As Usual",VLOOKUP($D32,'Business As Usual'!$A$1:$AE$19,N$10,FALSE),IF($E32="Bespoke",VLOOKUP($C32,$C$41:$AH$60,N$37,FALSE),0)))))))*(1-'High Level'!$F39))))))))</f>
        <v>0.44333978718894612</v>
      </c>
      <c r="O32" s="23">
        <f>(((((((IF($E32=2050,VLOOKUP($D32,'2050'!$A$1:$AE$19,O$10,FALSE),IF($E32=2045,VLOOKUP($D32,'2045'!$A$1:$AE$19,O$10,FALSE),IF($E32=2040,VLOOKUP($D32,'2040'!$A$1:$AE$19,O$10,FALSE),IF($E32=2035,VLOOKUP($D32,'2035'!$A$1:$AE$19,O$10,FALSE),IF($E32=2030,VLOOKUP($D32,'2030'!$A$1:$AE$19,O$10,FALSE),IF($E32="Business As Usual",VLOOKUP($D32,'Business As Usual'!$A$1:$AE$19,O$10,FALSE),IF($E32="Bespoke",VLOOKUP($C32,$C$41:$AH$60,O$37,FALSE),0)))))))*(1-'High Level'!$F39))))))))</f>
        <v>0.50122621369393527</v>
      </c>
      <c r="P32" s="23">
        <f>(((((((IF($E32=2050,VLOOKUP($D32,'2050'!$A$1:$AE$19,P$10,FALSE),IF($E32=2045,VLOOKUP($D32,'2045'!$A$1:$AE$19,P$10,FALSE),IF($E32=2040,VLOOKUP($D32,'2040'!$A$1:$AE$19,P$10,FALSE),IF($E32=2035,VLOOKUP($D32,'2035'!$A$1:$AE$19,P$10,FALSE),IF($E32=2030,VLOOKUP($D32,'2030'!$A$1:$AE$19,P$10,FALSE),IF($E32="Business As Usual",VLOOKUP($D32,'Business As Usual'!$A$1:$AE$19,P$10,FALSE),IF($E32="Bespoke",VLOOKUP($C32,$C$41:$AH$60,P$37,FALSE),0)))))))*(1-'High Level'!$F39))))))))</f>
        <v>0.5581616408393123</v>
      </c>
      <c r="Q32" s="23">
        <f>(((((((IF($E32=2050,VLOOKUP($D32,'2050'!$A$1:$AE$19,Q$10,FALSE),IF($E32=2045,VLOOKUP($D32,'2045'!$A$1:$AE$19,Q$10,FALSE),IF($E32=2040,VLOOKUP($D32,'2040'!$A$1:$AE$19,Q$10,FALSE),IF($E32=2035,VLOOKUP($D32,'2035'!$A$1:$AE$19,Q$10,FALSE),IF($E32=2030,VLOOKUP($D32,'2030'!$A$1:$AE$19,Q$10,FALSE),IF($E32="Business As Usual",VLOOKUP($D32,'Business As Usual'!$A$1:$AE$19,Q$10,FALSE),IF($E32="Bespoke",VLOOKUP($C32,$C$41:$AH$60,Q$37,FALSE),0)))))))*(1-'High Level'!$F39))))))))</f>
        <v>0.61031244799539142</v>
      </c>
      <c r="R32" s="23">
        <f>(((((((IF($E32=2050,VLOOKUP($D32,'2050'!$A$1:$AE$19,R$10,FALSE),IF($E32=2045,VLOOKUP($D32,'2045'!$A$1:$AE$19,R$10,FALSE),IF($E32=2040,VLOOKUP($D32,'2040'!$A$1:$AE$19,R$10,FALSE),IF($E32=2035,VLOOKUP($D32,'2035'!$A$1:$AE$19,R$10,FALSE),IF($E32=2030,VLOOKUP($D32,'2030'!$A$1:$AE$19,R$10,FALSE),IF($E32="Business As Usual",VLOOKUP($D32,'Business As Usual'!$A$1:$AE$19,R$10,FALSE),IF($E32="Bespoke",VLOOKUP($C32,$C$41:$AH$60,R$37,FALSE),0)))))))*(1-'High Level'!$F39))))))))</f>
        <v>0.66070660603866871</v>
      </c>
      <c r="S32" s="23">
        <f>(((((((IF($E32=2050,VLOOKUP($D32,'2050'!$A$1:$AE$19,S$10,FALSE),IF($E32=2045,VLOOKUP($D32,'2045'!$A$1:$AE$19,S$10,FALSE),IF($E32=2040,VLOOKUP($D32,'2040'!$A$1:$AE$19,S$10,FALSE),IF($E32=2035,VLOOKUP($D32,'2035'!$A$1:$AE$19,S$10,FALSE),IF($E32=2030,VLOOKUP($D32,'2030'!$A$1:$AE$19,S$10,FALSE),IF($E32="Business As Usual",VLOOKUP($D32,'Business As Usual'!$A$1:$AE$19,S$10,FALSE),IF($E32="Bespoke",VLOOKUP($C32,$C$41:$AH$60,S$37,FALSE),0)))))))*(1-'High Level'!$F39))))))))</f>
        <v>0.71040257346346725</v>
      </c>
      <c r="T32" s="23">
        <f>(((((((IF($E32=2050,VLOOKUP($D32,'2050'!$A$1:$AE$19,T$10,FALSE),IF($E32=2045,VLOOKUP($D32,'2045'!$A$1:$AE$19,T$10,FALSE),IF($E32=2040,VLOOKUP($D32,'2040'!$A$1:$AE$19,T$10,FALSE),IF($E32=2035,VLOOKUP($D32,'2035'!$A$1:$AE$19,T$10,FALSE),IF($E32=2030,VLOOKUP($D32,'2030'!$A$1:$AE$19,T$10,FALSE),IF($E32="Business As Usual",VLOOKUP($D32,'Business As Usual'!$A$1:$AE$19,T$10,FALSE),IF($E32="Bespoke",VLOOKUP($C32,$C$41:$AH$60,T$37,FALSE),0)))))))*(1-'High Level'!$F39))))))))</f>
        <v>0.75440712440350077</v>
      </c>
      <c r="U32" s="23">
        <f>(((((((IF($E32=2050,VLOOKUP($D32,'2050'!$A$1:$AE$19,U$10,FALSE),IF($E32=2045,VLOOKUP($D32,'2045'!$A$1:$AE$19,U$10,FALSE),IF($E32=2040,VLOOKUP($D32,'2040'!$A$1:$AE$19,U$10,FALSE),IF($E32=2035,VLOOKUP($D32,'2035'!$A$1:$AE$19,U$10,FALSE),IF($E32=2030,VLOOKUP($D32,'2030'!$A$1:$AE$19,U$10,FALSE),IF($E32="Business As Usual",VLOOKUP($D32,'Business As Usual'!$A$1:$AE$19,U$10,FALSE),IF($E32="Bespoke",VLOOKUP($C32,$C$41:$AH$60,U$37,FALSE),0)))))))*(1-'High Level'!$F39))))))))</f>
        <v>0.7941615723882689</v>
      </c>
      <c r="V32" s="23">
        <f>(((((((IF($E32=2050,VLOOKUP($D32,'2050'!$A$1:$AE$19,V$10,FALSE),IF($E32=2045,VLOOKUP($D32,'2045'!$A$1:$AE$19,V$10,FALSE),IF($E32=2040,VLOOKUP($D32,'2040'!$A$1:$AE$19,V$10,FALSE),IF($E32=2035,VLOOKUP($D32,'2035'!$A$1:$AE$19,V$10,FALSE),IF($E32=2030,VLOOKUP($D32,'2030'!$A$1:$AE$19,V$10,FALSE),IF($E32="Business As Usual",VLOOKUP($D32,'Business As Usual'!$A$1:$AE$19,V$10,FALSE),IF($E32="Bespoke",VLOOKUP($C32,$C$41:$AH$60,V$37,FALSE),0)))))))*(1-'High Level'!$F39))))))))</f>
        <v>0.82914305209038763</v>
      </c>
      <c r="W32" s="23">
        <f>(((((((IF($E32=2050,VLOOKUP($D32,'2050'!$A$1:$AE$19,W$10,FALSE),IF($E32=2045,VLOOKUP($D32,'2045'!$A$1:$AE$19,W$10,FALSE),IF($E32=2040,VLOOKUP($D32,'2040'!$A$1:$AE$19,W$10,FALSE),IF($E32=2035,VLOOKUP($D32,'2035'!$A$1:$AE$19,W$10,FALSE),IF($E32=2030,VLOOKUP($D32,'2030'!$A$1:$AE$19,W$10,FALSE),IF($E32="Business As Usual",VLOOKUP($D32,'Business As Usual'!$A$1:$AE$19,W$10,FALSE),IF($E32="Bespoke",VLOOKUP($C32,$C$41:$AH$60,W$37,FALSE),0)))))))*(1-'High Level'!$F39))))))))</f>
        <v>0.86005119594554658</v>
      </c>
      <c r="X32" s="23">
        <f>(((((((IF($E32=2050,VLOOKUP($D32,'2050'!$A$1:$AE$19,X$10,FALSE),IF($E32=2045,VLOOKUP($D32,'2045'!$A$1:$AE$19,X$10,FALSE),IF($E32=2040,VLOOKUP($D32,'2040'!$A$1:$AE$19,X$10,FALSE),IF($E32=2035,VLOOKUP($D32,'2035'!$A$1:$AE$19,X$10,FALSE),IF($E32=2030,VLOOKUP($D32,'2030'!$A$1:$AE$19,X$10,FALSE),IF($E32="Business As Usual",VLOOKUP($D32,'Business As Usual'!$A$1:$AE$19,X$10,FALSE),IF($E32="Bespoke",VLOOKUP($C32,$C$41:$AH$60,X$37,FALSE),0)))))))*(1-'High Level'!$F39))))))))</f>
        <v>0.8895337986407118</v>
      </c>
      <c r="Y32" s="23">
        <f>(((((((IF($E32=2050,VLOOKUP($D32,'2050'!$A$1:$AE$19,Y$10,FALSE),IF($E32=2045,VLOOKUP($D32,'2045'!$A$1:$AE$19,Y$10,FALSE),IF($E32=2040,VLOOKUP($D32,'2040'!$A$1:$AE$19,Y$10,FALSE),IF($E32=2035,VLOOKUP($D32,'2035'!$A$1:$AE$19,Y$10,FALSE),IF($E32=2030,VLOOKUP($D32,'2030'!$A$1:$AE$19,Y$10,FALSE),IF($E32="Business As Usual",VLOOKUP($D32,'Business As Usual'!$A$1:$AE$19,Y$10,FALSE),IF($E32="Bespoke",VLOOKUP($C32,$C$41:$AH$60,Y$37,FALSE),0)))))))*(1-'High Level'!$F39))))))))</f>
        <v>0.91196541589728219</v>
      </c>
      <c r="Z32" s="23">
        <f>(((((((IF($E32=2050,VLOOKUP($D32,'2050'!$A$1:$AE$19,Z$10,FALSE),IF($E32=2045,VLOOKUP($D32,'2045'!$A$1:$AE$19,Z$10,FALSE),IF($E32=2040,VLOOKUP($D32,'2040'!$A$1:$AE$19,Z$10,FALSE),IF($E32=2035,VLOOKUP($D32,'2035'!$A$1:$AE$19,Z$10,FALSE),IF($E32=2030,VLOOKUP($D32,'2030'!$A$1:$AE$19,Z$10,FALSE),IF($E32="Business As Usual",VLOOKUP($D32,'Business As Usual'!$A$1:$AE$19,Z$10,FALSE),IF($E32="Bespoke",VLOOKUP($C32,$C$41:$AH$60,Z$37,FALSE),0)))))))*(1-'High Level'!$F39))))))))</f>
        <v>0.93081619751184941</v>
      </c>
      <c r="AA32" s="23">
        <f>(((((((IF($E32=2050,VLOOKUP($D32,'2050'!$A$1:$AE$19,AA$10,FALSE),IF($E32=2045,VLOOKUP($D32,'2045'!$A$1:$AE$19,AA$10,FALSE),IF($E32=2040,VLOOKUP($D32,'2040'!$A$1:$AE$19,AA$10,FALSE),IF($E32=2035,VLOOKUP($D32,'2035'!$A$1:$AE$19,AA$10,FALSE),IF($E32=2030,VLOOKUP($D32,'2030'!$A$1:$AE$19,AA$10,FALSE),IF($E32="Business As Usual",VLOOKUP($D32,'Business As Usual'!$A$1:$AE$19,AA$10,FALSE),IF($E32="Bespoke",VLOOKUP($C32,$C$41:$AH$60,AA$37,FALSE),0)))))))*(1-'High Level'!$F39))))))))</f>
        <v>0.94693688497928852</v>
      </c>
      <c r="AB32" s="23">
        <f>(((((((IF($E32=2050,VLOOKUP($D32,'2050'!$A$1:$AE$19,AB$10,FALSE),IF($E32=2045,VLOOKUP($D32,'2045'!$A$1:$AE$19,AB$10,FALSE),IF($E32=2040,VLOOKUP($D32,'2040'!$A$1:$AE$19,AB$10,FALSE),IF($E32=2035,VLOOKUP($D32,'2035'!$A$1:$AE$19,AB$10,FALSE),IF($E32=2030,VLOOKUP($D32,'2030'!$A$1:$AE$19,AB$10,FALSE),IF($E32="Business As Usual",VLOOKUP($D32,'Business As Usual'!$A$1:$AE$19,AB$10,FALSE),IF($E32="Bespoke",VLOOKUP($C32,$C$41:$AH$60,AB$37,FALSE),0)))))))*(1-'High Level'!$F39))))))))</f>
        <v>0.96058589163321906</v>
      </c>
      <c r="AC32" s="23">
        <f>(((((((IF($E32=2050,VLOOKUP($D32,'2050'!$A$1:$AE$19,AC$10,FALSE),IF($E32=2045,VLOOKUP($D32,'2045'!$A$1:$AE$19,AC$10,FALSE),IF($E32=2040,VLOOKUP($D32,'2040'!$A$1:$AE$19,AC$10,FALSE),IF($E32=2035,VLOOKUP($D32,'2035'!$A$1:$AE$19,AC$10,FALSE),IF($E32=2030,VLOOKUP($D32,'2030'!$A$1:$AE$19,AC$10,FALSE),IF($E32="Business As Usual",VLOOKUP($D32,'Business As Usual'!$A$1:$AE$19,AC$10,FALSE),IF($E32="Bespoke",VLOOKUP($C32,$C$41:$AH$60,AC$37,FALSE),0)))))))*(1-'High Level'!$F39))))))))</f>
        <v>0.9691843128047809</v>
      </c>
      <c r="AD32" s="23">
        <f>(((((((IF($E32=2050,VLOOKUP($D32,'2050'!$A$1:$AE$19,AD$10,FALSE),IF($E32=2045,VLOOKUP($D32,'2045'!$A$1:$AE$19,AD$10,FALSE),IF($E32=2040,VLOOKUP($D32,'2040'!$A$1:$AE$19,AD$10,FALSE),IF($E32=2035,VLOOKUP($D32,'2035'!$A$1:$AE$19,AD$10,FALSE),IF($E32=2030,VLOOKUP($D32,'2030'!$A$1:$AE$19,AD$10,FALSE),IF($E32="Business As Usual",VLOOKUP($D32,'Business As Usual'!$A$1:$AE$19,AD$10,FALSE),IF($E32="Bespoke",VLOOKUP($C32,$C$41:$AH$60,AD$37,FALSE),0)))))))*(1-'High Level'!$F39))))))))</f>
        <v>0.9760353794750789</v>
      </c>
      <c r="AE32" s="23">
        <f>(((((((IF($E32=2050,VLOOKUP($D32,'2050'!$A$1:$AE$19,AE$10,FALSE),IF($E32=2045,VLOOKUP($D32,'2045'!$A$1:$AE$19,AE$10,FALSE),IF($E32=2040,VLOOKUP($D32,'2040'!$A$1:$AE$19,AE$10,FALSE),IF($E32=2035,VLOOKUP($D32,'2035'!$A$1:$AE$19,AE$10,FALSE),IF($E32=2030,VLOOKUP($D32,'2030'!$A$1:$AE$19,AE$10,FALSE),IF($E32="Business As Usual",VLOOKUP($D32,'Business As Usual'!$A$1:$AE$19,AE$10,FALSE),IF($E32="Bespoke",VLOOKUP($C32,$C$41:$AH$60,AE$37,FALSE),0)))))))*(1-'High Level'!$F39))))))))</f>
        <v>0.98164621707975386</v>
      </c>
      <c r="AF32" s="23">
        <f>(((((((IF($E32=2050,VLOOKUP($D32,'2050'!$A$1:$AE$19,AF$10,FALSE),IF($E32=2045,VLOOKUP($D32,'2045'!$A$1:$AE$19,AF$10,FALSE),IF($E32=2040,VLOOKUP($D32,'2040'!$A$1:$AE$19,AF$10,FALSE),IF($E32=2035,VLOOKUP($D32,'2035'!$A$1:$AE$19,AF$10,FALSE),IF($E32=2030,VLOOKUP($D32,'2030'!$A$1:$AE$19,AF$10,FALSE),IF($E32="Business As Usual",VLOOKUP($D32,'Business As Usual'!$A$1:$AE$19,AF$10,FALSE),IF($E32="Bespoke",VLOOKUP($C32,$C$41:$AH$60,AF$37,FALSE),0)))))))*(1-'High Level'!$F39))))))))</f>
        <v>0.98648546635443501</v>
      </c>
      <c r="AG32" s="23">
        <f>(((((((IF($E32=2050,VLOOKUP($D32,'2050'!$A$1:$AE$19,AG$10,FALSE),IF($E32=2045,VLOOKUP($D32,'2045'!$A$1:$AE$19,AG$10,FALSE),IF($E32=2040,VLOOKUP($D32,'2040'!$A$1:$AE$19,AG$10,FALSE),IF($E32=2035,VLOOKUP($D32,'2035'!$A$1:$AE$19,AG$10,FALSE),IF($E32=2030,VLOOKUP($D32,'2030'!$A$1:$AE$19,AG$10,FALSE),IF($E32="Business As Usual",VLOOKUP($D32,'Business As Usual'!$A$1:$AE$19,AG$10,FALSE),IF($E32="Bespoke",VLOOKUP($C32,$C$41:$AH$60,AG$37,FALSE),0)))))))*(1-'High Level'!$F39))))))))</f>
        <v>0.99104569447797586</v>
      </c>
      <c r="AH32" s="23">
        <f>(((((((IF($E32=2050,VLOOKUP($D32,'2050'!$A$1:$AE$19,AH$10,FALSE),IF($E32=2045,VLOOKUP($D32,'2045'!$A$1:$AE$19,AH$10,FALSE),IF($E32=2040,VLOOKUP($D32,'2040'!$A$1:$AE$19,AH$10,FALSE),IF($E32=2035,VLOOKUP($D32,'2035'!$A$1:$AE$19,AH$10,FALSE),IF($E32=2030,VLOOKUP($D32,'2030'!$A$1:$AE$19,AH$10,FALSE),IF($E32="Business As Usual",VLOOKUP($D32,'Business As Usual'!$A$1:$AE$19,AH$10,FALSE),IF($E32="Bespoke",VLOOKUP($C32,$C$41:$AH$60,AH$37,FALSE),0)))))))*(1-'High Level'!$F39))))))))</f>
        <v>0.99215694269163979</v>
      </c>
    </row>
    <row r="33" spans="2:34" s="1" customFormat="1" hidden="1" x14ac:dyDescent="0.35">
      <c r="B33" s="18">
        <v>3</v>
      </c>
      <c r="C33" s="18" t="s">
        <v>24</v>
      </c>
      <c r="D33" s="18" t="s">
        <v>659</v>
      </c>
      <c r="E33" s="38">
        <v>2050</v>
      </c>
      <c r="F33" s="23">
        <f>(((((((IF($E33=2050,VLOOKUP($D33,'2050'!$A$1:$AE$19,F$10,FALSE),IF($E33=2045,VLOOKUP($D33,'2045'!$A$1:$AE$19,F$10,FALSE),IF($E33=2040,VLOOKUP($D33,'2040'!$A$1:$AE$19,F$10,FALSE),IF($E33=2035,VLOOKUP($D33,'2035'!$A$1:$AE$19,F$10,FALSE),IF($E33=2030,VLOOKUP($D33,'2030'!$A$1:$AE$19,F$10,FALSE),IF($E33="Business As Usual",VLOOKUP($D33,'Business As Usual'!$A$1:$AE$19,F$10,FALSE),IF($E33="Bespoke",VLOOKUP($C33,$C$41:$AH$60,F$37,FALSE))))))))*(1-'High Level'!$F40))))))))</f>
        <v>4.1471494828099344E-2</v>
      </c>
      <c r="G33" s="23">
        <f>(((((((IF($E33=2050,VLOOKUP($D33,'2050'!$A$1:$AE$19,G$10,FALSE),IF($E33=2045,VLOOKUP($D33,'2045'!$A$1:$AE$19,G$10,FALSE),IF($E33=2040,VLOOKUP($D33,'2040'!$A$1:$AE$19,G$10,FALSE),IF($E33=2035,VLOOKUP($D33,'2035'!$A$1:$AE$19,G$10,FALSE),IF($E33=2030,VLOOKUP($D33,'2030'!$A$1:$AE$19,G$10,FALSE),IF($E33="Business As Usual",VLOOKUP($D33,'Business As Usual'!$A$1:$AE$19,G$10,FALSE),IF($E33="Bespoke",VLOOKUP($C33,$C$41:$AH$60,G$37,FALSE))))))))*(1-'High Level'!$F40))))))))</f>
        <v>7.2367085217072913E-2</v>
      </c>
      <c r="H33" s="23">
        <f>(((((((IF($E33=2050,VLOOKUP($D33,'2050'!$A$1:$AE$19,H$10,FALSE),IF($E33=2045,VLOOKUP($D33,'2045'!$A$1:$AE$19,H$10,FALSE),IF($E33=2040,VLOOKUP($D33,'2040'!$A$1:$AE$19,H$10,FALSE),IF($E33=2035,VLOOKUP($D33,'2035'!$A$1:$AE$19,H$10,FALSE),IF($E33=2030,VLOOKUP($D33,'2030'!$A$1:$AE$19,H$10,FALSE),IF($E33="Business As Usual",VLOOKUP($D33,'Business As Usual'!$A$1:$AE$19,H$10,FALSE),IF($E33="Bespoke",VLOOKUP($C33,$C$41:$AH$60,H$37,FALSE))))))))*(1-'High Level'!$F40))))))))</f>
        <v>0.10156860041337747</v>
      </c>
      <c r="I33" s="23">
        <f>(((((((IF($E33=2050,VLOOKUP($D33,'2050'!$A$1:$AE$19,I$10,FALSE),IF($E33=2045,VLOOKUP($D33,'2045'!$A$1:$AE$19,I$10,FALSE),IF($E33=2040,VLOOKUP($D33,'2040'!$A$1:$AE$19,I$10,FALSE),IF($E33=2035,VLOOKUP($D33,'2035'!$A$1:$AE$19,I$10,FALSE),IF($E33=2030,VLOOKUP($D33,'2030'!$A$1:$AE$19,I$10,FALSE),IF($E33="Business As Usual",VLOOKUP($D33,'Business As Usual'!$A$1:$AE$19,I$10,FALSE),IF($E33="Bespoke",VLOOKUP($C33,$C$41:$AH$60,I$37,FALSE))))))))*(1-'High Level'!$F40))))))))</f>
        <v>0.14184752473209952</v>
      </c>
      <c r="J33" s="23">
        <f>(((((((IF($E33=2050,VLOOKUP($D33,'2050'!$A$1:$AE$19,J$10,FALSE),IF($E33=2045,VLOOKUP($D33,'2045'!$A$1:$AE$19,J$10,FALSE),IF($E33=2040,VLOOKUP($D33,'2040'!$A$1:$AE$19,J$10,FALSE),IF($E33=2035,VLOOKUP($D33,'2035'!$A$1:$AE$19,J$10,FALSE),IF($E33=2030,VLOOKUP($D33,'2030'!$A$1:$AE$19,J$10,FALSE),IF($E33="Business As Usual",VLOOKUP($D33,'Business As Usual'!$A$1:$AE$19,J$10,FALSE),IF($E33="Bespoke",VLOOKUP($C33,$C$41:$AH$60,J$37,FALSE))))))))*(1-'High Level'!$F40))))))))</f>
        <v>0.21498034269906582</v>
      </c>
      <c r="K33" s="23">
        <f>(((((((IF($E33=2050,VLOOKUP($D33,'2050'!$A$1:$AE$19,K$10,FALSE),IF($E33=2045,VLOOKUP($D33,'2045'!$A$1:$AE$19,K$10,FALSE),IF($E33=2040,VLOOKUP($D33,'2040'!$A$1:$AE$19,K$10,FALSE),IF($E33=2035,VLOOKUP($D33,'2035'!$A$1:$AE$19,K$10,FALSE),IF($E33=2030,VLOOKUP($D33,'2030'!$A$1:$AE$19,K$10,FALSE),IF($E33="Business As Usual",VLOOKUP($D33,'Business As Usual'!$A$1:$AE$19,K$10,FALSE),IF($E33="Bespoke",VLOOKUP($C33,$C$41:$AH$60,K$37,FALSE))))))))*(1-'High Level'!$F40))))))))</f>
        <v>0.26184049585460706</v>
      </c>
      <c r="L33" s="23">
        <f>(((((((IF($E33=2050,VLOOKUP($D33,'2050'!$A$1:$AE$19,L$10,FALSE),IF($E33=2045,VLOOKUP($D33,'2045'!$A$1:$AE$19,L$10,FALSE),IF($E33=2040,VLOOKUP($D33,'2040'!$A$1:$AE$19,L$10,FALSE),IF($E33=2035,VLOOKUP($D33,'2035'!$A$1:$AE$19,L$10,FALSE),IF($E33=2030,VLOOKUP($D33,'2030'!$A$1:$AE$19,L$10,FALSE),IF($E33="Business As Usual",VLOOKUP($D33,'Business As Usual'!$A$1:$AE$19,L$10,FALSE),IF($E33="Bespoke",VLOOKUP($C33,$C$41:$AH$60,L$37,FALSE))))))))*(1-'High Level'!$F40))))))))</f>
        <v>0.29693520803009255</v>
      </c>
      <c r="M33" s="23">
        <f>(((((((IF($E33=2050,VLOOKUP($D33,'2050'!$A$1:$AE$19,M$10,FALSE),IF($E33=2045,VLOOKUP($D33,'2045'!$A$1:$AE$19,M$10,FALSE),IF($E33=2040,VLOOKUP($D33,'2040'!$A$1:$AE$19,M$10,FALSE),IF($E33=2035,VLOOKUP($D33,'2035'!$A$1:$AE$19,M$10,FALSE),IF($E33=2030,VLOOKUP($D33,'2030'!$A$1:$AE$19,M$10,FALSE),IF($E33="Business As Usual",VLOOKUP($D33,'Business As Usual'!$A$1:$AE$19,M$10,FALSE),IF($E33="Bespoke",VLOOKUP($C33,$C$41:$AH$60,M$37,FALSE))))))))*(1-'High Level'!$F40))))))))</f>
        <v>0.33270128868369669</v>
      </c>
      <c r="N33" s="23">
        <f>(((((((IF($E33=2050,VLOOKUP($D33,'2050'!$A$1:$AE$19,N$10,FALSE),IF($E33=2045,VLOOKUP($D33,'2045'!$A$1:$AE$19,N$10,FALSE),IF($E33=2040,VLOOKUP($D33,'2040'!$A$1:$AE$19,N$10,FALSE),IF($E33=2035,VLOOKUP($D33,'2035'!$A$1:$AE$19,N$10,FALSE),IF($E33=2030,VLOOKUP($D33,'2030'!$A$1:$AE$19,N$10,FALSE),IF($E33="Business As Usual",VLOOKUP($D33,'Business As Usual'!$A$1:$AE$19,N$10,FALSE),IF($E33="Bespoke",VLOOKUP($C33,$C$41:$AH$60,N$37,FALSE))))))))*(1-'High Level'!$F40))))))))</f>
        <v>0.38853602079457739</v>
      </c>
      <c r="O33" s="23">
        <f>(((((((IF($E33=2050,VLOOKUP($D33,'2050'!$A$1:$AE$19,O$10,FALSE),IF($E33=2045,VLOOKUP($D33,'2045'!$A$1:$AE$19,O$10,FALSE),IF($E33=2040,VLOOKUP($D33,'2040'!$A$1:$AE$19,O$10,FALSE),IF($E33=2035,VLOOKUP($D33,'2035'!$A$1:$AE$19,O$10,FALSE),IF($E33=2030,VLOOKUP($D33,'2030'!$A$1:$AE$19,O$10,FALSE),IF($E33="Business As Usual",VLOOKUP($D33,'Business As Usual'!$A$1:$AE$19,O$10,FALSE),IF($E33="Bespoke",VLOOKUP($C33,$C$41:$AH$60,O$37,FALSE))))))))*(1-'High Level'!$F40))))))))</f>
        <v>0.43591358252249096</v>
      </c>
      <c r="P33" s="23">
        <f>(((((((IF($E33=2050,VLOOKUP($D33,'2050'!$A$1:$AE$19,P$10,FALSE),IF($E33=2045,VLOOKUP($D33,'2045'!$A$1:$AE$19,P$10,FALSE),IF($E33=2040,VLOOKUP($D33,'2040'!$A$1:$AE$19,P$10,FALSE),IF($E33=2035,VLOOKUP($D33,'2035'!$A$1:$AE$19,P$10,FALSE),IF($E33=2030,VLOOKUP($D33,'2030'!$A$1:$AE$19,P$10,FALSE),IF($E33="Business As Usual",VLOOKUP($D33,'Business As Usual'!$A$1:$AE$19,P$10,FALSE),IF($E33="Bespoke",VLOOKUP($C33,$C$41:$AH$60,P$37,FALSE))))))))*(1-'High Level'!$F40))))))))</f>
        <v>0.51202430477631555</v>
      </c>
      <c r="Q33" s="23">
        <f>(((((((IF($E33=2050,VLOOKUP($D33,'2050'!$A$1:$AE$19,Q$10,FALSE),IF($E33=2045,VLOOKUP($D33,'2045'!$A$1:$AE$19,Q$10,FALSE),IF($E33=2040,VLOOKUP($D33,'2040'!$A$1:$AE$19,Q$10,FALSE),IF($E33=2035,VLOOKUP($D33,'2035'!$A$1:$AE$19,Q$10,FALSE),IF($E33=2030,VLOOKUP($D33,'2030'!$A$1:$AE$19,Q$10,FALSE),IF($E33="Business As Usual",VLOOKUP($D33,'Business As Usual'!$A$1:$AE$19,Q$10,FALSE),IF($E33="Bespoke",VLOOKUP($C33,$C$41:$AH$60,Q$37,FALSE))))))))*(1-'High Level'!$F40))))))))</f>
        <v>0.56616584228179634</v>
      </c>
      <c r="R33" s="23">
        <f>(((((((IF($E33=2050,VLOOKUP($D33,'2050'!$A$1:$AE$19,R$10,FALSE),IF($E33=2045,VLOOKUP($D33,'2045'!$A$1:$AE$19,R$10,FALSE),IF($E33=2040,VLOOKUP($D33,'2040'!$A$1:$AE$19,R$10,FALSE),IF($E33=2035,VLOOKUP($D33,'2035'!$A$1:$AE$19,R$10,FALSE),IF($E33=2030,VLOOKUP($D33,'2030'!$A$1:$AE$19,R$10,FALSE),IF($E33="Business As Usual",VLOOKUP($D33,'Business As Usual'!$A$1:$AE$19,R$10,FALSE),IF($E33="Bespoke",VLOOKUP($C33,$C$41:$AH$60,R$37,FALSE))))))))*(1-'High Level'!$F40))))))))</f>
        <v>0.6171142174653973</v>
      </c>
      <c r="S33" s="23">
        <f>(((((((IF($E33=2050,VLOOKUP($D33,'2050'!$A$1:$AE$19,S$10,FALSE),IF($E33=2045,VLOOKUP($D33,'2045'!$A$1:$AE$19,S$10,FALSE),IF($E33=2040,VLOOKUP($D33,'2040'!$A$1:$AE$19,S$10,FALSE),IF($E33=2035,VLOOKUP($D33,'2035'!$A$1:$AE$19,S$10,FALSE),IF($E33=2030,VLOOKUP($D33,'2030'!$A$1:$AE$19,S$10,FALSE),IF($E33="Business As Usual",VLOOKUP($D33,'Business As Usual'!$A$1:$AE$19,S$10,FALSE),IF($E33="Bespoke",VLOOKUP($C33,$C$41:$AH$60,S$37,FALSE))))))))*(1-'High Level'!$F40))))))))</f>
        <v>0.6832897674310966</v>
      </c>
      <c r="T33" s="23">
        <f>(((((((IF($E33=2050,VLOOKUP($D33,'2050'!$A$1:$AE$19,T$10,FALSE),IF($E33=2045,VLOOKUP($D33,'2045'!$A$1:$AE$19,T$10,FALSE),IF($E33=2040,VLOOKUP($D33,'2040'!$A$1:$AE$19,T$10,FALSE),IF($E33=2035,VLOOKUP($D33,'2035'!$A$1:$AE$19,T$10,FALSE),IF($E33=2030,VLOOKUP($D33,'2030'!$A$1:$AE$19,T$10,FALSE),IF($E33="Business As Usual",VLOOKUP($D33,'Business As Usual'!$A$1:$AE$19,T$10,FALSE),IF($E33="Bespoke",VLOOKUP($C33,$C$41:$AH$60,T$37,FALSE))))))))*(1-'High Level'!$F40))))))))</f>
        <v>0.75765707800600834</v>
      </c>
      <c r="U33" s="23">
        <f>(((((((IF($E33=2050,VLOOKUP($D33,'2050'!$A$1:$AE$19,U$10,FALSE),IF($E33=2045,VLOOKUP($D33,'2045'!$A$1:$AE$19,U$10,FALSE),IF($E33=2040,VLOOKUP($D33,'2040'!$A$1:$AE$19,U$10,FALSE),IF($E33=2035,VLOOKUP($D33,'2035'!$A$1:$AE$19,U$10,FALSE),IF($E33=2030,VLOOKUP($D33,'2030'!$A$1:$AE$19,U$10,FALSE),IF($E33="Business As Usual",VLOOKUP($D33,'Business As Usual'!$A$1:$AE$19,U$10,FALSE),IF($E33="Bespoke",VLOOKUP($C33,$C$41:$AH$60,U$37,FALSE))))))))*(1-'High Level'!$F40))))))))</f>
        <v>0.8053105596375062</v>
      </c>
      <c r="V33" s="23">
        <f>(((((((IF($E33=2050,VLOOKUP($D33,'2050'!$A$1:$AE$19,V$10,FALSE),IF($E33=2045,VLOOKUP($D33,'2045'!$A$1:$AE$19,V$10,FALSE),IF($E33=2040,VLOOKUP($D33,'2040'!$A$1:$AE$19,V$10,FALSE),IF($E33=2035,VLOOKUP($D33,'2035'!$A$1:$AE$19,V$10,FALSE),IF($E33=2030,VLOOKUP($D33,'2030'!$A$1:$AE$19,V$10,FALSE),IF($E33="Business As Usual",VLOOKUP($D33,'Business As Usual'!$A$1:$AE$19,V$10,FALSE),IF($E33="Bespoke",VLOOKUP($C33,$C$41:$AH$60,V$37,FALSE))))))))*(1-'High Level'!$F40))))))))</f>
        <v>0.82982090094297023</v>
      </c>
      <c r="W33" s="23">
        <f>(((((((IF($E33=2050,VLOOKUP($D33,'2050'!$A$1:$AE$19,W$10,FALSE),IF($E33=2045,VLOOKUP($D33,'2045'!$A$1:$AE$19,W$10,FALSE),IF($E33=2040,VLOOKUP($D33,'2040'!$A$1:$AE$19,W$10,FALSE),IF($E33=2035,VLOOKUP($D33,'2035'!$A$1:$AE$19,W$10,FALSE),IF($E33=2030,VLOOKUP($D33,'2030'!$A$1:$AE$19,W$10,FALSE),IF($E33="Business As Usual",VLOOKUP($D33,'Business As Usual'!$A$1:$AE$19,W$10,FALSE),IF($E33="Bespoke",VLOOKUP($C33,$C$41:$AH$60,W$37,FALSE))))))))*(1-'High Level'!$F40))))))))</f>
        <v>0.85659334777631313</v>
      </c>
      <c r="X33" s="23">
        <f>(((((((IF($E33=2050,VLOOKUP($D33,'2050'!$A$1:$AE$19,X$10,FALSE),IF($E33=2045,VLOOKUP($D33,'2045'!$A$1:$AE$19,X$10,FALSE),IF($E33=2040,VLOOKUP($D33,'2040'!$A$1:$AE$19,X$10,FALSE),IF($E33=2035,VLOOKUP($D33,'2035'!$A$1:$AE$19,X$10,FALSE),IF($E33=2030,VLOOKUP($D33,'2030'!$A$1:$AE$19,X$10,FALSE),IF($E33="Business As Usual",VLOOKUP($D33,'Business As Usual'!$A$1:$AE$19,X$10,FALSE),IF($E33="Bespoke",VLOOKUP($C33,$C$41:$AH$60,X$37,FALSE))))))))*(1-'High Level'!$F40))))))))</f>
        <v>0.90028689257964012</v>
      </c>
      <c r="Y33" s="23">
        <f>(((((((IF($E33=2050,VLOOKUP($D33,'2050'!$A$1:$AE$19,Y$10,FALSE),IF($E33=2045,VLOOKUP($D33,'2045'!$A$1:$AE$19,Y$10,FALSE),IF($E33=2040,VLOOKUP($D33,'2040'!$A$1:$AE$19,Y$10,FALSE),IF($E33=2035,VLOOKUP($D33,'2035'!$A$1:$AE$19,Y$10,FALSE),IF($E33=2030,VLOOKUP($D33,'2030'!$A$1:$AE$19,Y$10,FALSE),IF($E33="Business As Usual",VLOOKUP($D33,'Business As Usual'!$A$1:$AE$19,Y$10,FALSE),IF($E33="Bespoke",VLOOKUP($C33,$C$41:$AH$60,Y$37,FALSE))))))))*(1-'High Level'!$F40))))))))</f>
        <v>0.91033510098828829</v>
      </c>
      <c r="Z33" s="23">
        <f>(((((((IF($E33=2050,VLOOKUP($D33,'2050'!$A$1:$AE$19,Z$10,FALSE),IF($E33=2045,VLOOKUP($D33,'2045'!$A$1:$AE$19,Z$10,FALSE),IF($E33=2040,VLOOKUP($D33,'2040'!$A$1:$AE$19,Z$10,FALSE),IF($E33=2035,VLOOKUP($D33,'2035'!$A$1:$AE$19,Z$10,FALSE),IF($E33=2030,VLOOKUP($D33,'2030'!$A$1:$AE$19,Z$10,FALSE),IF($E33="Business As Usual",VLOOKUP($D33,'Business As Usual'!$A$1:$AE$19,Z$10,FALSE),IF($E33="Bespoke",VLOOKUP($C33,$C$41:$AH$60,Z$37,FALSE))))))))*(1-'High Level'!$F40))))))))</f>
        <v>0.93243157819423717</v>
      </c>
      <c r="AA33" s="23">
        <f>(((((((IF($E33=2050,VLOOKUP($D33,'2050'!$A$1:$AE$19,AA$10,FALSE),IF($E33=2045,VLOOKUP($D33,'2045'!$A$1:$AE$19,AA$10,FALSE),IF($E33=2040,VLOOKUP($D33,'2040'!$A$1:$AE$19,AA$10,FALSE),IF($E33=2035,VLOOKUP($D33,'2035'!$A$1:$AE$19,AA$10,FALSE),IF($E33=2030,VLOOKUP($D33,'2030'!$A$1:$AE$19,AA$10,FALSE),IF($E33="Business As Usual",VLOOKUP($D33,'Business As Usual'!$A$1:$AE$19,AA$10,FALSE),IF($E33="Bespoke",VLOOKUP($C33,$C$41:$AH$60,AA$37,FALSE))))))))*(1-'High Level'!$F40))))))))</f>
        <v>0.93660261434679193</v>
      </c>
      <c r="AB33" s="23">
        <f>(((((((IF($E33=2050,VLOOKUP($D33,'2050'!$A$1:$AE$19,AB$10,FALSE),IF($E33=2045,VLOOKUP($D33,'2045'!$A$1:$AE$19,AB$10,FALSE),IF($E33=2040,VLOOKUP($D33,'2040'!$A$1:$AE$19,AB$10,FALSE),IF($E33=2035,VLOOKUP($D33,'2035'!$A$1:$AE$19,AB$10,FALSE),IF($E33=2030,VLOOKUP($D33,'2030'!$A$1:$AE$19,AB$10,FALSE),IF($E33="Business As Usual",VLOOKUP($D33,'Business As Usual'!$A$1:$AE$19,AB$10,FALSE),IF($E33="Bespoke",VLOOKUP($C33,$C$41:$AH$60,AB$37,FALSE))))))))*(1-'High Level'!$F40))))))))</f>
        <v>0.94156168910777005</v>
      </c>
      <c r="AC33" s="23">
        <f>(((((((IF($E33=2050,VLOOKUP($D33,'2050'!$A$1:$AE$19,AC$10,FALSE),IF($E33=2045,VLOOKUP($D33,'2045'!$A$1:$AE$19,AC$10,FALSE),IF($E33=2040,VLOOKUP($D33,'2040'!$A$1:$AE$19,AC$10,FALSE),IF($E33=2035,VLOOKUP($D33,'2035'!$A$1:$AE$19,AC$10,FALSE),IF($E33=2030,VLOOKUP($D33,'2030'!$A$1:$AE$19,AC$10,FALSE),IF($E33="Business As Usual",VLOOKUP($D33,'Business As Usual'!$A$1:$AE$19,AC$10,FALSE),IF($E33="Bespoke",VLOOKUP($C33,$C$41:$AH$60,AC$37,FALSE))))))))*(1-'High Level'!$F40))))))))</f>
        <v>0.94211122044953866</v>
      </c>
      <c r="AD33" s="23">
        <f>(((((((IF($E33=2050,VLOOKUP($D33,'2050'!$A$1:$AE$19,AD$10,FALSE),IF($E33=2045,VLOOKUP($D33,'2045'!$A$1:$AE$19,AD$10,FALSE),IF($E33=2040,VLOOKUP($D33,'2040'!$A$1:$AE$19,AD$10,FALSE),IF($E33=2035,VLOOKUP($D33,'2035'!$A$1:$AE$19,AD$10,FALSE),IF($E33=2030,VLOOKUP($D33,'2030'!$A$1:$AE$19,AD$10,FALSE),IF($E33="Business As Usual",VLOOKUP($D33,'Business As Usual'!$A$1:$AE$19,AD$10,FALSE),IF($E33="Bespoke",VLOOKUP($C33,$C$41:$AH$60,AD$37,FALSE))))))))*(1-'High Level'!$F40))))))))</f>
        <v>0.94770302333378154</v>
      </c>
      <c r="AE33" s="23">
        <f>(((((((IF($E33=2050,VLOOKUP($D33,'2050'!$A$1:$AE$19,AE$10,FALSE),IF($E33=2045,VLOOKUP($D33,'2045'!$A$1:$AE$19,AE$10,FALSE),IF($E33=2040,VLOOKUP($D33,'2040'!$A$1:$AE$19,AE$10,FALSE),IF($E33=2035,VLOOKUP($D33,'2035'!$A$1:$AE$19,AE$10,FALSE),IF($E33=2030,VLOOKUP($D33,'2030'!$A$1:$AE$19,AE$10,FALSE),IF($E33="Business As Usual",VLOOKUP($D33,'Business As Usual'!$A$1:$AE$19,AE$10,FALSE),IF($E33="Bespoke",VLOOKUP($C33,$C$41:$AH$60,AE$37,FALSE))))))))*(1-'High Level'!$F40))))))))</f>
        <v>0.94822952888278056</v>
      </c>
      <c r="AF33" s="23">
        <f>(((((((IF($E33=2050,VLOOKUP($D33,'2050'!$A$1:$AE$19,AF$10,FALSE),IF($E33=2045,VLOOKUP($D33,'2045'!$A$1:$AE$19,AF$10,FALSE),IF($E33=2040,VLOOKUP($D33,'2040'!$A$1:$AE$19,AF$10,FALSE),IF($E33=2035,VLOOKUP($D33,'2035'!$A$1:$AE$19,AF$10,FALSE),IF($E33=2030,VLOOKUP($D33,'2030'!$A$1:$AE$19,AF$10,FALSE),IF($E33="Business As Usual",VLOOKUP($D33,'Business As Usual'!$A$1:$AE$19,AF$10,FALSE),IF($E33="Bespoke",VLOOKUP($C33,$C$41:$AH$60,AF$37,FALSE))))))))*(1-'High Level'!$F40))))))))</f>
        <v>0.9515528571159011</v>
      </c>
      <c r="AG33" s="23">
        <f>(((((((IF($E33=2050,VLOOKUP($D33,'2050'!$A$1:$AE$19,AG$10,FALSE),IF($E33=2045,VLOOKUP($D33,'2045'!$A$1:$AE$19,AG$10,FALSE),IF($E33=2040,VLOOKUP($D33,'2040'!$A$1:$AE$19,AG$10,FALSE),IF($E33=2035,VLOOKUP($D33,'2035'!$A$1:$AE$19,AG$10,FALSE),IF($E33=2030,VLOOKUP($D33,'2030'!$A$1:$AE$19,AG$10,FALSE),IF($E33="Business As Usual",VLOOKUP($D33,'Business As Usual'!$A$1:$AE$19,AG$10,FALSE),IF($E33="Bespoke",VLOOKUP($C33,$C$41:$AH$60,AG$37,FALSE))))))))*(1-'High Level'!$F40))))))))</f>
        <v>0.95239639138623255</v>
      </c>
      <c r="AH33" s="23">
        <f>(((((((IF($E33=2050,VLOOKUP($D33,'2050'!$A$1:$AE$19,AH$10,FALSE),IF($E33=2045,VLOOKUP($D33,'2045'!$A$1:$AE$19,AH$10,FALSE),IF($E33=2040,VLOOKUP($D33,'2040'!$A$1:$AE$19,AH$10,FALSE),IF($E33=2035,VLOOKUP($D33,'2035'!$A$1:$AE$19,AH$10,FALSE),IF($E33=2030,VLOOKUP($D33,'2030'!$A$1:$AE$19,AH$10,FALSE),IF($E33="Business As Usual",VLOOKUP($D33,'Business As Usual'!$A$1:$AE$19,AH$10,FALSE),IF($E33="Bespoke",VLOOKUP($C33,$C$41:$AH$60,AH$37,FALSE))))))))*(1-'High Level'!$F40))))))))</f>
        <v>0.95335963451946415</v>
      </c>
    </row>
    <row r="34" spans="2:34" s="1" customFormat="1" hidden="1" x14ac:dyDescent="0.35">
      <c r="B34" s="18">
        <v>3</v>
      </c>
      <c r="C34" s="18" t="s">
        <v>25</v>
      </c>
      <c r="D34" s="18" t="s">
        <v>644</v>
      </c>
      <c r="E34" s="38">
        <v>2050</v>
      </c>
      <c r="F34" s="23">
        <f>(((((((IF($E34=2050,VLOOKUP($D34,'2050'!$A$1:$AE$19,F$10,FALSE),IF($E34=2045,VLOOKUP($D34,'2045'!$A$1:$AE$19,F$10,FALSE),IF($E34=2040,VLOOKUP($D34,'2040'!$A$1:$AE$19,F$10,FALSE),IF($E34=2035,VLOOKUP($D34,'2035'!$A$1:$AE$19,F$10,FALSE),IF($E34=2030,VLOOKUP($D34,'2030'!$A$1:$AE$19,F$10,FALSE),IF($E34="Business As Usual",VLOOKUP($D34,'Business As Usual'!$A$1:$AE$19,F$10,FALSE),IF($E34="Bespoke",VLOOKUP($C34,$C$41:$AH$61,F$37,FALSE))))))))*(1-'High Level'!$F41))))))))</f>
        <v>6.9999999999999951E-2</v>
      </c>
      <c r="G34" s="23">
        <f>(((((((IF($E34=2050,VLOOKUP($D34,'2050'!$A$1:$AE$19,G$10,FALSE),IF($E34=2045,VLOOKUP($D34,'2045'!$A$1:$AE$19,G$10,FALSE),IF($E34=2040,VLOOKUP($D34,'2040'!$A$1:$AE$19,G$10,FALSE),IF($E34=2035,VLOOKUP($D34,'2035'!$A$1:$AE$19,G$10,FALSE),IF($E34=2030,VLOOKUP($D34,'2030'!$A$1:$AE$19,G$10,FALSE),IF($E34="Business As Usual",VLOOKUP($D34,'Business As Usual'!$A$1:$AE$19,G$10,FALSE),IF($E34="Bespoke",VLOOKUP($C34,$C$41:$AH$61,G$37,FALSE))))))))*(1-'High Level'!$F41))))))))</f>
        <v>0.13999999999999996</v>
      </c>
      <c r="H34" s="23">
        <f>(((((((IF($E34=2050,VLOOKUP($D34,'2050'!$A$1:$AE$19,H$10,FALSE),IF($E34=2045,VLOOKUP($D34,'2045'!$A$1:$AE$19,H$10,FALSE),IF($E34=2040,VLOOKUP($D34,'2040'!$A$1:$AE$19,H$10,FALSE),IF($E34=2035,VLOOKUP($D34,'2035'!$A$1:$AE$19,H$10,FALSE),IF($E34=2030,VLOOKUP($D34,'2030'!$A$1:$AE$19,H$10,FALSE),IF($E34="Business As Usual",VLOOKUP($D34,'Business As Usual'!$A$1:$AE$19,H$10,FALSE),IF($E34="Bespoke",VLOOKUP($C34,$C$41:$AH$61,H$37,FALSE))))))))*(1-'High Level'!$F41))))))))</f>
        <v>0.20999999999999996</v>
      </c>
      <c r="I34" s="23">
        <f>(((((((IF($E34=2050,VLOOKUP($D34,'2050'!$A$1:$AE$19,I$10,FALSE),IF($E34=2045,VLOOKUP($D34,'2045'!$A$1:$AE$19,I$10,FALSE),IF($E34=2040,VLOOKUP($D34,'2040'!$A$1:$AE$19,I$10,FALSE),IF($E34=2035,VLOOKUP($D34,'2035'!$A$1:$AE$19,I$10,FALSE),IF($E34=2030,VLOOKUP($D34,'2030'!$A$1:$AE$19,I$10,FALSE),IF($E34="Business As Usual",VLOOKUP($D34,'Business As Usual'!$A$1:$AE$19,I$10,FALSE),IF($E34="Bespoke",VLOOKUP($C34,$C$41:$AH$61,I$37,FALSE))))))))*(1-'High Level'!$F41))))))))</f>
        <v>0.27999999999999997</v>
      </c>
      <c r="J34" s="23">
        <f>(((((((IF($E34=2050,VLOOKUP($D34,'2050'!$A$1:$AE$19,J$10,FALSE),IF($E34=2045,VLOOKUP($D34,'2045'!$A$1:$AE$19,J$10,FALSE),IF($E34=2040,VLOOKUP($D34,'2040'!$A$1:$AE$19,J$10,FALSE),IF($E34=2035,VLOOKUP($D34,'2035'!$A$1:$AE$19,J$10,FALSE),IF($E34=2030,VLOOKUP($D34,'2030'!$A$1:$AE$19,J$10,FALSE),IF($E34="Business As Usual",VLOOKUP($D34,'Business As Usual'!$A$1:$AE$19,J$10,FALSE),IF($E34="Bespoke",VLOOKUP($C34,$C$41:$AH$61,J$37,FALSE))))))))*(1-'High Level'!$F41))))))))</f>
        <v>0.35</v>
      </c>
      <c r="K34" s="23">
        <f>(((((((IF($E34=2050,VLOOKUP($D34,'2050'!$A$1:$AE$19,K$10,FALSE),IF($E34=2045,VLOOKUP($D34,'2045'!$A$1:$AE$19,K$10,FALSE),IF($E34=2040,VLOOKUP($D34,'2040'!$A$1:$AE$19,K$10,FALSE),IF($E34=2035,VLOOKUP($D34,'2035'!$A$1:$AE$19,K$10,FALSE),IF($E34=2030,VLOOKUP($D34,'2030'!$A$1:$AE$19,K$10,FALSE),IF($E34="Business As Usual",VLOOKUP($D34,'Business As Usual'!$A$1:$AE$19,K$10,FALSE),IF($E34="Bespoke",VLOOKUP($C34,$C$41:$AH$61,K$37,FALSE))))))))*(1-'High Level'!$F41))))))))</f>
        <v>0.46294878783143373</v>
      </c>
      <c r="L34" s="23">
        <f>(((((((IF($E34=2050,VLOOKUP($D34,'2050'!$A$1:$AE$19,L$10,FALSE),IF($E34=2045,VLOOKUP($D34,'2045'!$A$1:$AE$19,L$10,FALSE),IF($E34=2040,VLOOKUP($D34,'2040'!$A$1:$AE$19,L$10,FALSE),IF($E34=2035,VLOOKUP($D34,'2035'!$A$1:$AE$19,L$10,FALSE),IF($E34=2030,VLOOKUP($D34,'2030'!$A$1:$AE$19,L$10,FALSE),IF($E34="Business As Usual",VLOOKUP($D34,'Business As Usual'!$A$1:$AE$19,L$10,FALSE),IF($E34="Bespoke",VLOOKUP($C34,$C$41:$AH$61,L$37,FALSE))))))))*(1-'High Level'!$F41))))))))</f>
        <v>0.52219040955991891</v>
      </c>
      <c r="M34" s="23">
        <f>(((((((IF($E34=2050,VLOOKUP($D34,'2050'!$A$1:$AE$19,M$10,FALSE),IF($E34=2045,VLOOKUP($D34,'2045'!$A$1:$AE$19,M$10,FALSE),IF($E34=2040,VLOOKUP($D34,'2040'!$A$1:$AE$19,M$10,FALSE),IF($E34=2035,VLOOKUP($D34,'2035'!$A$1:$AE$19,M$10,FALSE),IF($E34=2030,VLOOKUP($D34,'2030'!$A$1:$AE$19,M$10,FALSE),IF($E34="Business As Usual",VLOOKUP($D34,'Business As Usual'!$A$1:$AE$19,M$10,FALSE),IF($E34="Bespoke",VLOOKUP($C34,$C$41:$AH$61,M$37,FALSE))))))))*(1-'High Level'!$F41))))))))</f>
        <v>0.54944458986647993</v>
      </c>
      <c r="N34" s="23">
        <f>(((((((IF($E34=2050,VLOOKUP($D34,'2050'!$A$1:$AE$19,N$10,FALSE),IF($E34=2045,VLOOKUP($D34,'2045'!$A$1:$AE$19,N$10,FALSE),IF($E34=2040,VLOOKUP($D34,'2040'!$A$1:$AE$19,N$10,FALSE),IF($E34=2035,VLOOKUP($D34,'2035'!$A$1:$AE$19,N$10,FALSE),IF($E34=2030,VLOOKUP($D34,'2030'!$A$1:$AE$19,N$10,FALSE),IF($E34="Business As Usual",VLOOKUP($D34,'Business As Usual'!$A$1:$AE$19,N$10,FALSE),IF($E34="Bespoke",VLOOKUP($C34,$C$41:$AH$61,N$37,FALSE))))))))*(1-'High Level'!$F41))))))))</f>
        <v>0.62679056088082685</v>
      </c>
      <c r="O34" s="23">
        <f>(((((((IF($E34=2050,VLOOKUP($D34,'2050'!$A$1:$AE$19,O$10,FALSE),IF($E34=2045,VLOOKUP($D34,'2045'!$A$1:$AE$19,O$10,FALSE),IF($E34=2040,VLOOKUP($D34,'2040'!$A$1:$AE$19,O$10,FALSE),IF($E34=2035,VLOOKUP($D34,'2035'!$A$1:$AE$19,O$10,FALSE),IF($E34=2030,VLOOKUP($D34,'2030'!$A$1:$AE$19,O$10,FALSE),IF($E34="Business As Usual",VLOOKUP($D34,'Business As Usual'!$A$1:$AE$19,O$10,FALSE),IF($E34="Bespoke",VLOOKUP($C34,$C$41:$AH$61,O$37,FALSE))))))))*(1-'High Level'!$F41))))))))</f>
        <v>0.6827546116891382</v>
      </c>
      <c r="P34" s="23">
        <f>(((((((IF($E34=2050,VLOOKUP($D34,'2050'!$A$1:$AE$19,P$10,FALSE),IF($E34=2045,VLOOKUP($D34,'2045'!$A$1:$AE$19,P$10,FALSE),IF($E34=2040,VLOOKUP($D34,'2040'!$A$1:$AE$19,P$10,FALSE),IF($E34=2035,VLOOKUP($D34,'2035'!$A$1:$AE$19,P$10,FALSE),IF($E34=2030,VLOOKUP($D34,'2030'!$A$1:$AE$19,P$10,FALSE),IF($E34="Business As Usual",VLOOKUP($D34,'Business As Usual'!$A$1:$AE$19,P$10,FALSE),IF($E34="Bespoke",VLOOKUP($C34,$C$41:$AH$61,P$37,FALSE))))))))*(1-'High Level'!$F41))))))))</f>
        <v>0.75678854388835404</v>
      </c>
      <c r="Q34" s="23">
        <f>(((((((IF($E34=2050,VLOOKUP($D34,'2050'!$A$1:$AE$19,Q$10,FALSE),IF($E34=2045,VLOOKUP($D34,'2045'!$A$1:$AE$19,Q$10,FALSE),IF($E34=2040,VLOOKUP($D34,'2040'!$A$1:$AE$19,Q$10,FALSE),IF($E34=2035,VLOOKUP($D34,'2035'!$A$1:$AE$19,Q$10,FALSE),IF($E34=2030,VLOOKUP($D34,'2030'!$A$1:$AE$19,Q$10,FALSE),IF($E34="Business As Usual",VLOOKUP($D34,'Business As Usual'!$A$1:$AE$19,Q$10,FALSE),IF($E34="Bespoke",VLOOKUP($C34,$C$41:$AH$61,Q$37,FALSE))))))))*(1-'High Level'!$F41))))))))</f>
        <v>0.80171835629053134</v>
      </c>
      <c r="R34" s="23">
        <f>(((((((IF($E34=2050,VLOOKUP($D34,'2050'!$A$1:$AE$19,R$10,FALSE),IF($E34=2045,VLOOKUP($D34,'2045'!$A$1:$AE$19,R$10,FALSE),IF($E34=2040,VLOOKUP($D34,'2040'!$A$1:$AE$19,R$10,FALSE),IF($E34=2035,VLOOKUP($D34,'2035'!$A$1:$AE$19,R$10,FALSE),IF($E34=2030,VLOOKUP($D34,'2030'!$A$1:$AE$19,R$10,FALSE),IF($E34="Business As Usual",VLOOKUP($D34,'Business As Usual'!$A$1:$AE$19,R$10,FALSE),IF($E34="Bespoke",VLOOKUP($C34,$C$41:$AH$61,R$37,FALSE))))))))*(1-'High Level'!$F41))))))))</f>
        <v>0.83899413600795536</v>
      </c>
      <c r="S34" s="23">
        <f>(((((((IF($E34=2050,VLOOKUP($D34,'2050'!$A$1:$AE$19,S$10,FALSE),IF($E34=2045,VLOOKUP($D34,'2045'!$A$1:$AE$19,S$10,FALSE),IF($E34=2040,VLOOKUP($D34,'2040'!$A$1:$AE$19,S$10,FALSE),IF($E34=2035,VLOOKUP($D34,'2035'!$A$1:$AE$19,S$10,FALSE),IF($E34=2030,VLOOKUP($D34,'2030'!$A$1:$AE$19,S$10,FALSE),IF($E34="Business As Usual",VLOOKUP($D34,'Business As Usual'!$A$1:$AE$19,S$10,FALSE),IF($E34="Bespoke",VLOOKUP($C34,$C$41:$AH$61,S$37,FALSE))))))))*(1-'High Level'!$F41))))))))</f>
        <v>0.87526177176570041</v>
      </c>
      <c r="T34" s="23">
        <f>(((((((IF($E34=2050,VLOOKUP($D34,'2050'!$A$1:$AE$19,T$10,FALSE),IF($E34=2045,VLOOKUP($D34,'2045'!$A$1:$AE$19,T$10,FALSE),IF($E34=2040,VLOOKUP($D34,'2040'!$A$1:$AE$19,T$10,FALSE),IF($E34=2035,VLOOKUP($D34,'2035'!$A$1:$AE$19,T$10,FALSE),IF($E34=2030,VLOOKUP($D34,'2030'!$A$1:$AE$19,T$10,FALSE),IF($E34="Business As Usual",VLOOKUP($D34,'Business As Usual'!$A$1:$AE$19,T$10,FALSE),IF($E34="Bespoke",VLOOKUP($C34,$C$41:$AH$61,T$37,FALSE))))))))*(1-'High Level'!$F41))))))))</f>
        <v>0.87903985069245316</v>
      </c>
      <c r="U34" s="23">
        <f>(((((((IF($E34=2050,VLOOKUP($D34,'2050'!$A$1:$AE$19,U$10,FALSE),IF($E34=2045,VLOOKUP($D34,'2045'!$A$1:$AE$19,U$10,FALSE),IF($E34=2040,VLOOKUP($D34,'2040'!$A$1:$AE$19,U$10,FALSE),IF($E34=2035,VLOOKUP($D34,'2035'!$A$1:$AE$19,U$10,FALSE),IF($E34=2030,VLOOKUP($D34,'2030'!$A$1:$AE$19,U$10,FALSE),IF($E34="Business As Usual",VLOOKUP($D34,'Business As Usual'!$A$1:$AE$19,U$10,FALSE),IF($E34="Bespoke",VLOOKUP($C34,$C$41:$AH$61,U$37,FALSE))))))))*(1-'High Level'!$F41))))))))</f>
        <v>0.88603728605918086</v>
      </c>
      <c r="V34" s="23">
        <f>(((((((IF($E34=2050,VLOOKUP($D34,'2050'!$A$1:$AE$19,V$10,FALSE),IF($E34=2045,VLOOKUP($D34,'2045'!$A$1:$AE$19,V$10,FALSE),IF($E34=2040,VLOOKUP($D34,'2040'!$A$1:$AE$19,V$10,FALSE),IF($E34=2035,VLOOKUP($D34,'2035'!$A$1:$AE$19,V$10,FALSE),IF($E34=2030,VLOOKUP($D34,'2030'!$A$1:$AE$19,V$10,FALSE),IF($E34="Business As Usual",VLOOKUP($D34,'Business As Usual'!$A$1:$AE$19,V$10,FALSE),IF($E34="Bespoke",VLOOKUP($C34,$C$41:$AH$61,V$37,FALSE))))))))*(1-'High Level'!$F41))))))))</f>
        <v>0.88889879390633808</v>
      </c>
      <c r="W34" s="23">
        <f>(((((((IF($E34=2050,VLOOKUP($D34,'2050'!$A$1:$AE$19,W$10,FALSE),IF($E34=2045,VLOOKUP($D34,'2045'!$A$1:$AE$19,W$10,FALSE),IF($E34=2040,VLOOKUP($D34,'2040'!$A$1:$AE$19,W$10,FALSE),IF($E34=2035,VLOOKUP($D34,'2035'!$A$1:$AE$19,W$10,FALSE),IF($E34=2030,VLOOKUP($D34,'2030'!$A$1:$AE$19,W$10,FALSE),IF($E34="Business As Usual",VLOOKUP($D34,'Business As Usual'!$A$1:$AE$19,W$10,FALSE),IF($E34="Bespoke",VLOOKUP($C34,$C$41:$AH$61,W$37,FALSE))))))))*(1-'High Level'!$F41))))))))</f>
        <v>0.89158903718967231</v>
      </c>
      <c r="X34" s="23">
        <f>(((((((IF($E34=2050,VLOOKUP($D34,'2050'!$A$1:$AE$19,X$10,FALSE),IF($E34=2045,VLOOKUP($D34,'2045'!$A$1:$AE$19,X$10,FALSE),IF($E34=2040,VLOOKUP($D34,'2040'!$A$1:$AE$19,X$10,FALSE),IF($E34=2035,VLOOKUP($D34,'2035'!$A$1:$AE$19,X$10,FALSE),IF($E34=2030,VLOOKUP($D34,'2030'!$A$1:$AE$19,X$10,FALSE),IF($E34="Business As Usual",VLOOKUP($D34,'Business As Usual'!$A$1:$AE$19,X$10,FALSE),IF($E34="Bespoke",VLOOKUP($C34,$C$41:$AH$61,X$37,FALSE))))))))*(1-'High Level'!$F41))))))))</f>
        <v>0.89730645562557476</v>
      </c>
      <c r="Y34" s="23">
        <f>(((((((IF($E34=2050,VLOOKUP($D34,'2050'!$A$1:$AE$19,Y$10,FALSE),IF($E34=2045,VLOOKUP($D34,'2045'!$A$1:$AE$19,Y$10,FALSE),IF($E34=2040,VLOOKUP($D34,'2040'!$A$1:$AE$19,Y$10,FALSE),IF($E34=2035,VLOOKUP($D34,'2035'!$A$1:$AE$19,Y$10,FALSE),IF($E34=2030,VLOOKUP($D34,'2030'!$A$1:$AE$19,Y$10,FALSE),IF($E34="Business As Usual",VLOOKUP($D34,'Business As Usual'!$A$1:$AE$19,Y$10,FALSE),IF($E34="Bespoke",VLOOKUP($C34,$C$41:$AH$61,Y$37,FALSE))))))))*(1-'High Level'!$F41))))))))</f>
        <v>0.92452298049119541</v>
      </c>
      <c r="Z34" s="23">
        <f>(((((((IF($E34=2050,VLOOKUP($D34,'2050'!$A$1:$AE$19,Z$10,FALSE),IF($E34=2045,VLOOKUP($D34,'2045'!$A$1:$AE$19,Z$10,FALSE),IF($E34=2040,VLOOKUP($D34,'2040'!$A$1:$AE$19,Z$10,FALSE),IF($E34=2035,VLOOKUP($D34,'2035'!$A$1:$AE$19,Z$10,FALSE),IF($E34=2030,VLOOKUP($D34,'2030'!$A$1:$AE$19,Z$10,FALSE),IF($E34="Business As Usual",VLOOKUP($D34,'Business As Usual'!$A$1:$AE$19,Z$10,FALSE),IF($E34="Bespoke",VLOOKUP($C34,$C$41:$AH$61,Z$37,FALSE))))))))*(1-'High Level'!$F41))))))))</f>
        <v>0.93055412494863532</v>
      </c>
      <c r="AA34" s="23">
        <f>(((((((IF($E34=2050,VLOOKUP($D34,'2050'!$A$1:$AE$19,AA$10,FALSE),IF($E34=2045,VLOOKUP($D34,'2045'!$A$1:$AE$19,AA$10,FALSE),IF($E34=2040,VLOOKUP($D34,'2040'!$A$1:$AE$19,AA$10,FALSE),IF($E34=2035,VLOOKUP($D34,'2035'!$A$1:$AE$19,AA$10,FALSE),IF($E34=2030,VLOOKUP($D34,'2030'!$A$1:$AE$19,AA$10,FALSE),IF($E34="Business As Usual",VLOOKUP($D34,'Business As Usual'!$A$1:$AE$19,AA$10,FALSE),IF($E34="Bespoke",VLOOKUP($C34,$C$41:$AH$61,AA$37,FALSE))))))))*(1-'High Level'!$F41))))))))</f>
        <v>0.93315340062909713</v>
      </c>
      <c r="AB34" s="23">
        <f>(((((((IF($E34=2050,VLOOKUP($D34,'2050'!$A$1:$AE$19,AB$10,FALSE),IF($E34=2045,VLOOKUP($D34,'2045'!$A$1:$AE$19,AB$10,FALSE),IF($E34=2040,VLOOKUP($D34,'2040'!$A$1:$AE$19,AB$10,FALSE),IF($E34=2035,VLOOKUP($D34,'2035'!$A$1:$AE$19,AB$10,FALSE),IF($E34=2030,VLOOKUP($D34,'2030'!$A$1:$AE$19,AB$10,FALSE),IF($E34="Business As Usual",VLOOKUP($D34,'Business As Usual'!$A$1:$AE$19,AB$10,FALSE),IF($E34="Bespoke",VLOOKUP($C34,$C$41:$AH$61,AB$37,FALSE))))))))*(1-'High Level'!$F41))))))))</f>
        <v>0.93664013771663879</v>
      </c>
      <c r="AC34" s="23">
        <f>(((((((IF($E34=2050,VLOOKUP($D34,'2050'!$A$1:$AE$19,AC$10,FALSE),IF($E34=2045,VLOOKUP($D34,'2045'!$A$1:$AE$19,AC$10,FALSE),IF($E34=2040,VLOOKUP($D34,'2040'!$A$1:$AE$19,AC$10,FALSE),IF($E34=2035,VLOOKUP($D34,'2035'!$A$1:$AE$19,AC$10,FALSE),IF($E34=2030,VLOOKUP($D34,'2030'!$A$1:$AE$19,AC$10,FALSE),IF($E34="Business As Usual",VLOOKUP($D34,'Business As Usual'!$A$1:$AE$19,AC$10,FALSE),IF($E34="Bespoke",VLOOKUP($C34,$C$41:$AH$61,AC$37,FALSE))))))))*(1-'High Level'!$F41))))))))</f>
        <v>0.95439112839592788</v>
      </c>
      <c r="AD34" s="23">
        <f>(((((((IF($E34=2050,VLOOKUP($D34,'2050'!$A$1:$AE$19,AD$10,FALSE),IF($E34=2045,VLOOKUP($D34,'2045'!$A$1:$AE$19,AD$10,FALSE),IF($E34=2040,VLOOKUP($D34,'2040'!$A$1:$AE$19,AD$10,FALSE),IF($E34=2035,VLOOKUP($D34,'2035'!$A$1:$AE$19,AD$10,FALSE),IF($E34=2030,VLOOKUP($D34,'2030'!$A$1:$AE$19,AD$10,FALSE),IF($E34="Business As Usual",VLOOKUP($D34,'Business As Usual'!$A$1:$AE$19,AD$10,FALSE),IF($E34="Bespoke",VLOOKUP($C34,$C$41:$AH$61,AD$37,FALSE))))))))*(1-'High Level'!$F41))))))))</f>
        <v>0.9594417737172708</v>
      </c>
      <c r="AE34" s="23">
        <f>(((((((IF($E34=2050,VLOOKUP($D34,'2050'!$A$1:$AE$19,AE$10,FALSE),IF($E34=2045,VLOOKUP($D34,'2045'!$A$1:$AE$19,AE$10,FALSE),IF($E34=2040,VLOOKUP($D34,'2040'!$A$1:$AE$19,AE$10,FALSE),IF($E34=2035,VLOOKUP($D34,'2035'!$A$1:$AE$19,AE$10,FALSE),IF($E34=2030,VLOOKUP($D34,'2030'!$A$1:$AE$19,AE$10,FALSE),IF($E34="Business As Usual",VLOOKUP($D34,'Business As Usual'!$A$1:$AE$19,AE$10,FALSE),IF($E34="Bespoke",VLOOKUP($C34,$C$41:$AH$61,AE$37,FALSE))))))))*(1-'High Level'!$F41))))))))</f>
        <v>0.96770727627100861</v>
      </c>
      <c r="AF34" s="23">
        <f>(((((((IF($E34=2050,VLOOKUP($D34,'2050'!$A$1:$AE$19,AF$10,FALSE),IF($E34=2045,VLOOKUP($D34,'2045'!$A$1:$AE$19,AF$10,FALSE),IF($E34=2040,VLOOKUP($D34,'2040'!$A$1:$AE$19,AF$10,FALSE),IF($E34=2035,VLOOKUP($D34,'2035'!$A$1:$AE$19,AF$10,FALSE),IF($E34=2030,VLOOKUP($D34,'2030'!$A$1:$AE$19,AF$10,FALSE),IF($E34="Business As Usual",VLOOKUP($D34,'Business As Usual'!$A$1:$AE$19,AF$10,FALSE),IF($E34="Bespoke",VLOOKUP($C34,$C$41:$AH$61,AF$37,FALSE))))))))*(1-'High Level'!$F41))))))))</f>
        <v>0.97004582514399162</v>
      </c>
      <c r="AG34" s="23">
        <f>(((((((IF($E34=2050,VLOOKUP($D34,'2050'!$A$1:$AE$19,AG$10,FALSE),IF($E34=2045,VLOOKUP($D34,'2045'!$A$1:$AE$19,AG$10,FALSE),IF($E34=2040,VLOOKUP($D34,'2040'!$A$1:$AE$19,AG$10,FALSE),IF($E34=2035,VLOOKUP($D34,'2035'!$A$1:$AE$19,AG$10,FALSE),IF($E34=2030,VLOOKUP($D34,'2030'!$A$1:$AE$19,AG$10,FALSE),IF($E34="Business As Usual",VLOOKUP($D34,'Business As Usual'!$A$1:$AE$19,AG$10,FALSE),IF($E34="Bespoke",VLOOKUP($C34,$C$41:$AH$61,AG$37,FALSE))))))))*(1-'High Level'!$F41))))))))</f>
        <v>0.97320874883297548</v>
      </c>
      <c r="AH34" s="23">
        <f>(((((((IF($E34=2050,VLOOKUP($D34,'2050'!$A$1:$AE$19,AH$10,FALSE),IF($E34=2045,VLOOKUP($D34,'2045'!$A$1:$AE$19,AH$10,FALSE),IF($E34=2040,VLOOKUP($D34,'2040'!$A$1:$AE$19,AH$10,FALSE),IF($E34=2035,VLOOKUP($D34,'2035'!$A$1:$AE$19,AH$10,FALSE),IF($E34=2030,VLOOKUP($D34,'2030'!$A$1:$AE$19,AH$10,FALSE),IF($E34="Business As Usual",VLOOKUP($D34,'Business As Usual'!$A$1:$AE$19,AH$10,FALSE),IF($E34="Bespoke",VLOOKUP($C34,$C$41:$AH$61,AH$37,FALSE))))))))*(1-'High Level'!$F41))))))))</f>
        <v>0.97575161326510729</v>
      </c>
    </row>
    <row r="35" spans="2:34" s="1" customFormat="1" hidden="1" x14ac:dyDescent="0.35">
      <c r="B35" s="18">
        <v>3</v>
      </c>
      <c r="C35" s="18" t="s">
        <v>26</v>
      </c>
      <c r="D35" s="18" t="s">
        <v>660</v>
      </c>
      <c r="E35" s="38">
        <v>2050</v>
      </c>
      <c r="F35" s="23">
        <f>(((((((IF($E35=2050,VLOOKUP($D35,'2050'!$A$1:$AE$19,F$10,FALSE),IF($E35=2045,VLOOKUP($D35,'2045'!$A$1:$AE$19,F$10,FALSE),IF($E35=2040,VLOOKUP($D35,'2040'!$A$1:$AE$19,F$10,FALSE),IF($E35=2035,VLOOKUP($D35,'2035'!$A$1:$AE$19,F$10,FALSE),IF($E35=2030,VLOOKUP($D35,'2030'!$A$1:$AE$19,F$10,FALSE),IF($E35="Business As Usual",VLOOKUP($D35,'Business As Usual'!$A$1:$AE$19,F$10,FALSE),IF($E35="Bespoke",VLOOKUP($C35,$C$41:$AH$61,F$37,FALSE))))))))*(1-'High Level'!$F42))))))))</f>
        <v>2.4937114625805494E-2</v>
      </c>
      <c r="G35" s="23">
        <f>(((((((IF($E35=2050,VLOOKUP($D35,'2050'!$A$1:$AE$19,G$10,FALSE),IF($E35=2045,VLOOKUP($D35,'2045'!$A$1:$AE$19,G$10,FALSE),IF($E35=2040,VLOOKUP($D35,'2040'!$A$1:$AE$19,G$10,FALSE),IF($E35=2035,VLOOKUP($D35,'2035'!$A$1:$AE$19,G$10,FALSE),IF($E35=2030,VLOOKUP($D35,'2030'!$A$1:$AE$19,G$10,FALSE),IF($E35="Business As Usual",VLOOKUP($D35,'Business As Usual'!$A$1:$AE$19,G$10,FALSE),IF($E35="Bespoke",VLOOKUP($C35,$C$41:$AH$61,G$37,FALSE))))))))*(1-'High Level'!$F42))))))))</f>
        <v>5.555906430406235E-2</v>
      </c>
      <c r="H35" s="23">
        <f>(((((((IF($E35=2050,VLOOKUP($D35,'2050'!$A$1:$AE$19,H$10,FALSE),IF($E35=2045,VLOOKUP($D35,'2045'!$A$1:$AE$19,H$10,FALSE),IF($E35=2040,VLOOKUP($D35,'2040'!$A$1:$AE$19,H$10,FALSE),IF($E35=2035,VLOOKUP($D35,'2035'!$A$1:$AE$19,H$10,FALSE),IF($E35=2030,VLOOKUP($D35,'2030'!$A$1:$AE$19,H$10,FALSE),IF($E35="Business As Usual",VLOOKUP($D35,'Business As Usual'!$A$1:$AE$19,H$10,FALSE),IF($E35="Bespoke",VLOOKUP($C35,$C$41:$AH$61,H$37,FALSE))))))))*(1-'High Level'!$F42))))))))</f>
        <v>8.3225187026505859E-2</v>
      </c>
      <c r="I35" s="23">
        <f>(((((((IF($E35=2050,VLOOKUP($D35,'2050'!$A$1:$AE$19,I$10,FALSE),IF($E35=2045,VLOOKUP($D35,'2045'!$A$1:$AE$19,I$10,FALSE),IF($E35=2040,VLOOKUP($D35,'2040'!$A$1:$AE$19,I$10,FALSE),IF($E35=2035,VLOOKUP($D35,'2035'!$A$1:$AE$19,I$10,FALSE),IF($E35=2030,VLOOKUP($D35,'2030'!$A$1:$AE$19,I$10,FALSE),IF($E35="Business As Usual",VLOOKUP($D35,'Business As Usual'!$A$1:$AE$19,I$10,FALSE),IF($E35="Bespoke",VLOOKUP($C35,$C$41:$AH$61,I$37,FALSE))))))))*(1-'High Level'!$F42))))))))</f>
        <v>0.11412610014230627</v>
      </c>
      <c r="J35" s="23">
        <f>(((((((IF($E35=2050,VLOOKUP($D35,'2050'!$A$1:$AE$19,J$10,FALSE),IF($E35=2045,VLOOKUP($D35,'2045'!$A$1:$AE$19,J$10,FALSE),IF($E35=2040,VLOOKUP($D35,'2040'!$A$1:$AE$19,J$10,FALSE),IF($E35=2035,VLOOKUP($D35,'2035'!$A$1:$AE$19,J$10,FALSE),IF($E35=2030,VLOOKUP($D35,'2030'!$A$1:$AE$19,J$10,FALSE),IF($E35="Business As Usual",VLOOKUP($D35,'Business As Usual'!$A$1:$AE$19,J$10,FALSE),IF($E35="Bespoke",VLOOKUP($C35,$C$41:$AH$61,J$37,FALSE))))))))*(1-'High Level'!$F42))))))))</f>
        <v>0.14996895340737604</v>
      </c>
      <c r="K35" s="23">
        <f>(((((((IF($E35=2050,VLOOKUP($D35,'2050'!$A$1:$AE$19,K$10,FALSE),IF($E35=2045,VLOOKUP($D35,'2045'!$A$1:$AE$19,K$10,FALSE),IF($E35=2040,VLOOKUP($D35,'2040'!$A$1:$AE$19,K$10,FALSE),IF($E35=2035,VLOOKUP($D35,'2035'!$A$1:$AE$19,K$10,FALSE),IF($E35=2030,VLOOKUP($D35,'2030'!$A$1:$AE$19,K$10,FALSE),IF($E35="Business As Usual",VLOOKUP($D35,'Business As Usual'!$A$1:$AE$19,K$10,FALSE),IF($E35="Bespoke",VLOOKUP($C35,$C$41:$AH$61,K$37,FALSE))))))))*(1-'High Level'!$F42))))))))</f>
        <v>0.18882212416688463</v>
      </c>
      <c r="L35" s="23">
        <f>(((((((IF($E35=2050,VLOOKUP($D35,'2050'!$A$1:$AE$19,L$10,FALSE),IF($E35=2045,VLOOKUP($D35,'2045'!$A$1:$AE$19,L$10,FALSE),IF($E35=2040,VLOOKUP($D35,'2040'!$A$1:$AE$19,L$10,FALSE),IF($E35=2035,VLOOKUP($D35,'2035'!$A$1:$AE$19,L$10,FALSE),IF($E35=2030,VLOOKUP($D35,'2030'!$A$1:$AE$19,L$10,FALSE),IF($E35="Business As Usual",VLOOKUP($D35,'Business As Usual'!$A$1:$AE$19,L$10,FALSE),IF($E35="Bespoke",VLOOKUP($C35,$C$41:$AH$61,L$37,FALSE))))))))*(1-'High Level'!$F42))))))))</f>
        <v>0.22722534180507484</v>
      </c>
      <c r="M35" s="23">
        <f>(((((((IF($E35=2050,VLOOKUP($D35,'2050'!$A$1:$AE$19,M$10,FALSE),IF($E35=2045,VLOOKUP($D35,'2045'!$A$1:$AE$19,M$10,FALSE),IF($E35=2040,VLOOKUP($D35,'2040'!$A$1:$AE$19,M$10,FALSE),IF($E35=2035,VLOOKUP($D35,'2035'!$A$1:$AE$19,M$10,FALSE),IF($E35=2030,VLOOKUP($D35,'2030'!$A$1:$AE$19,M$10,FALSE),IF($E35="Business As Usual",VLOOKUP($D35,'Business As Usual'!$A$1:$AE$19,M$10,FALSE),IF($E35="Bespoke",VLOOKUP($C35,$C$41:$AH$61,M$37,FALSE))))))))*(1-'High Level'!$F42))))))))</f>
        <v>0.26984065221778902</v>
      </c>
      <c r="N35" s="23">
        <f>(((((((IF($E35=2050,VLOOKUP($D35,'2050'!$A$1:$AE$19,N$10,FALSE),IF($E35=2045,VLOOKUP($D35,'2045'!$A$1:$AE$19,N$10,FALSE),IF($E35=2040,VLOOKUP($D35,'2040'!$A$1:$AE$19,N$10,FALSE),IF($E35=2035,VLOOKUP($D35,'2035'!$A$1:$AE$19,N$10,FALSE),IF($E35=2030,VLOOKUP($D35,'2030'!$A$1:$AE$19,N$10,FALSE),IF($E35="Business As Usual",VLOOKUP($D35,'Business As Usual'!$A$1:$AE$19,N$10,FALSE),IF($E35="Bespoke",VLOOKUP($C35,$C$41:$AH$61,N$37,FALSE))))))))*(1-'High Level'!$F42))))))))</f>
        <v>0.31287541543929004</v>
      </c>
      <c r="O35" s="23">
        <f>(((((((IF($E35=2050,VLOOKUP($D35,'2050'!$A$1:$AE$19,O$10,FALSE),IF($E35=2045,VLOOKUP($D35,'2045'!$A$1:$AE$19,O$10,FALSE),IF($E35=2040,VLOOKUP($D35,'2040'!$A$1:$AE$19,O$10,FALSE),IF($E35=2035,VLOOKUP($D35,'2035'!$A$1:$AE$19,O$10,FALSE),IF($E35=2030,VLOOKUP($D35,'2030'!$A$1:$AE$19,O$10,FALSE),IF($E35="Business As Usual",VLOOKUP($D35,'Business As Usual'!$A$1:$AE$19,O$10,FALSE),IF($E35="Bespoke",VLOOKUP($C35,$C$41:$AH$61,O$37,FALSE))))))))*(1-'High Level'!$F42))))))))</f>
        <v>0.34072746359385309</v>
      </c>
      <c r="P35" s="23">
        <f>(((((((IF($E35=2050,VLOOKUP($D35,'2050'!$A$1:$AE$19,P$10,FALSE),IF($E35=2045,VLOOKUP($D35,'2045'!$A$1:$AE$19,P$10,FALSE),IF($E35=2040,VLOOKUP($D35,'2040'!$A$1:$AE$19,P$10,FALSE),IF($E35=2035,VLOOKUP($D35,'2035'!$A$1:$AE$19,P$10,FALSE),IF($E35=2030,VLOOKUP($D35,'2030'!$A$1:$AE$19,P$10,FALSE),IF($E35="Business As Usual",VLOOKUP($D35,'Business As Usual'!$A$1:$AE$19,P$10,FALSE),IF($E35="Bespoke",VLOOKUP($C35,$C$41:$AH$61,P$37,FALSE))))))))*(1-'High Level'!$F42))))))))</f>
        <v>0.3693368013150094</v>
      </c>
      <c r="Q35" s="23">
        <f>(((((((IF($E35=2050,VLOOKUP($D35,'2050'!$A$1:$AE$19,Q$10,FALSE),IF($E35=2045,VLOOKUP($D35,'2045'!$A$1:$AE$19,Q$10,FALSE),IF($E35=2040,VLOOKUP($D35,'2040'!$A$1:$AE$19,Q$10,FALSE),IF($E35=2035,VLOOKUP($D35,'2035'!$A$1:$AE$19,Q$10,FALSE),IF($E35=2030,VLOOKUP($D35,'2030'!$A$1:$AE$19,Q$10,FALSE),IF($E35="Business As Usual",VLOOKUP($D35,'Business As Usual'!$A$1:$AE$19,Q$10,FALSE),IF($E35="Bespoke",VLOOKUP($C35,$C$41:$AH$61,Q$37,FALSE))))))))*(1-'High Level'!$F42))))))))</f>
        <v>0.40825022194320287</v>
      </c>
      <c r="R35" s="23">
        <f>(((((((IF($E35=2050,VLOOKUP($D35,'2050'!$A$1:$AE$19,R$10,FALSE),IF($E35=2045,VLOOKUP($D35,'2045'!$A$1:$AE$19,R$10,FALSE),IF($E35=2040,VLOOKUP($D35,'2040'!$A$1:$AE$19,R$10,FALSE),IF($E35=2035,VLOOKUP($D35,'2035'!$A$1:$AE$19,R$10,FALSE),IF($E35=2030,VLOOKUP($D35,'2030'!$A$1:$AE$19,R$10,FALSE),IF($E35="Business As Usual",VLOOKUP($D35,'Business As Usual'!$A$1:$AE$19,R$10,FALSE),IF($E35="Bespoke",VLOOKUP($C35,$C$41:$AH$61,R$37,FALSE))))))))*(1-'High Level'!$F42))))))))</f>
        <v>0.45744184155731871</v>
      </c>
      <c r="S35" s="23">
        <f>(((((((IF($E35=2050,VLOOKUP($D35,'2050'!$A$1:$AE$19,S$10,FALSE),IF($E35=2045,VLOOKUP($D35,'2045'!$A$1:$AE$19,S$10,FALSE),IF($E35=2040,VLOOKUP($D35,'2040'!$A$1:$AE$19,S$10,FALSE),IF($E35=2035,VLOOKUP($D35,'2035'!$A$1:$AE$19,S$10,FALSE),IF($E35=2030,VLOOKUP($D35,'2030'!$A$1:$AE$19,S$10,FALSE),IF($E35="Business As Usual",VLOOKUP($D35,'Business As Usual'!$A$1:$AE$19,S$10,FALSE),IF($E35="Bespoke",VLOOKUP($C35,$C$41:$AH$61,S$37,FALSE))))))))*(1-'High Level'!$F42))))))))</f>
        <v>0.50601995665745447</v>
      </c>
      <c r="T35" s="23">
        <f>(((((((IF($E35=2050,VLOOKUP($D35,'2050'!$A$1:$AE$19,T$10,FALSE),IF($E35=2045,VLOOKUP($D35,'2045'!$A$1:$AE$19,T$10,FALSE),IF($E35=2040,VLOOKUP($D35,'2040'!$A$1:$AE$19,T$10,FALSE),IF($E35=2035,VLOOKUP($D35,'2035'!$A$1:$AE$19,T$10,FALSE),IF($E35=2030,VLOOKUP($D35,'2030'!$A$1:$AE$19,T$10,FALSE),IF($E35="Business As Usual",VLOOKUP($D35,'Business As Usual'!$A$1:$AE$19,T$10,FALSE),IF($E35="Bespoke",VLOOKUP($C35,$C$41:$AH$61,T$37,FALSE))))))))*(1-'High Level'!$F42))))))))</f>
        <v>0.55304164568386294</v>
      </c>
      <c r="U35" s="23">
        <f>(((((((IF($E35=2050,VLOOKUP($D35,'2050'!$A$1:$AE$19,U$10,FALSE),IF($E35=2045,VLOOKUP($D35,'2045'!$A$1:$AE$19,U$10,FALSE),IF($E35=2040,VLOOKUP($D35,'2040'!$A$1:$AE$19,U$10,FALSE),IF($E35=2035,VLOOKUP($D35,'2035'!$A$1:$AE$19,U$10,FALSE),IF($E35=2030,VLOOKUP($D35,'2030'!$A$1:$AE$19,U$10,FALSE),IF($E35="Business As Usual",VLOOKUP($D35,'Business As Usual'!$A$1:$AE$19,U$10,FALSE),IF($E35="Bespoke",VLOOKUP($C35,$C$41:$AH$61,U$37,FALSE))))))))*(1-'High Level'!$F42))))))))</f>
        <v>0.59826572539764622</v>
      </c>
      <c r="V35" s="23">
        <f>(((((((IF($E35=2050,VLOOKUP($D35,'2050'!$A$1:$AE$19,V$10,FALSE),IF($E35=2045,VLOOKUP($D35,'2045'!$A$1:$AE$19,V$10,FALSE),IF($E35=2040,VLOOKUP($D35,'2040'!$A$1:$AE$19,V$10,FALSE),IF($E35=2035,VLOOKUP($D35,'2035'!$A$1:$AE$19,V$10,FALSE),IF($E35=2030,VLOOKUP($D35,'2030'!$A$1:$AE$19,V$10,FALSE),IF($E35="Business As Usual",VLOOKUP($D35,'Business As Usual'!$A$1:$AE$19,V$10,FALSE),IF($E35="Bespoke",VLOOKUP($C35,$C$41:$AH$61,V$37,FALSE))))))))*(1-'High Level'!$F42))))))))</f>
        <v>0.64251025500803627</v>
      </c>
      <c r="W35" s="23">
        <f>(((((((IF($E35=2050,VLOOKUP($D35,'2050'!$A$1:$AE$19,W$10,FALSE),IF($E35=2045,VLOOKUP($D35,'2045'!$A$1:$AE$19,W$10,FALSE),IF($E35=2040,VLOOKUP($D35,'2040'!$A$1:$AE$19,W$10,FALSE),IF($E35=2035,VLOOKUP($D35,'2035'!$A$1:$AE$19,W$10,FALSE),IF($E35=2030,VLOOKUP($D35,'2030'!$A$1:$AE$19,W$10,FALSE),IF($E35="Business As Usual",VLOOKUP($D35,'Business As Usual'!$A$1:$AE$19,W$10,FALSE),IF($E35="Bespoke",VLOOKUP($C35,$C$41:$AH$61,W$37,FALSE))))))))*(1-'High Level'!$F42))))))))</f>
        <v>0.68581261310130814</v>
      </c>
      <c r="X35" s="23">
        <f>(((((((IF($E35=2050,VLOOKUP($D35,'2050'!$A$1:$AE$19,X$10,FALSE),IF($E35=2045,VLOOKUP($D35,'2045'!$A$1:$AE$19,X$10,FALSE),IF($E35=2040,VLOOKUP($D35,'2040'!$A$1:$AE$19,X$10,FALSE),IF($E35=2035,VLOOKUP($D35,'2035'!$A$1:$AE$19,X$10,FALSE),IF($E35=2030,VLOOKUP($D35,'2030'!$A$1:$AE$19,X$10,FALSE),IF($E35="Business As Usual",VLOOKUP($D35,'Business As Usual'!$A$1:$AE$19,X$10,FALSE),IF($E35="Bespoke",VLOOKUP($C35,$C$41:$AH$61,X$37,FALSE))))))))*(1-'High Level'!$F42))))))))</f>
        <v>0.72974221386597959</v>
      </c>
      <c r="Y35" s="23">
        <f>(((((((IF($E35=2050,VLOOKUP($D35,'2050'!$A$1:$AE$19,Y$10,FALSE),IF($E35=2045,VLOOKUP($D35,'2045'!$A$1:$AE$19,Y$10,FALSE),IF($E35=2040,VLOOKUP($D35,'2040'!$A$1:$AE$19,Y$10,FALSE),IF($E35=2035,VLOOKUP($D35,'2035'!$A$1:$AE$19,Y$10,FALSE),IF($E35=2030,VLOOKUP($D35,'2030'!$A$1:$AE$19,Y$10,FALSE),IF($E35="Business As Usual",VLOOKUP($D35,'Business As Usual'!$A$1:$AE$19,Y$10,FALSE),IF($E35="Bespoke",VLOOKUP($C35,$C$41:$AH$61,Y$37,FALSE))))))))*(1-'High Level'!$F42))))))))</f>
        <v>0.77280056318932977</v>
      </c>
      <c r="Z35" s="23">
        <f>(((((((IF($E35=2050,VLOOKUP($D35,'2050'!$A$1:$AE$19,Z$10,FALSE),IF($E35=2045,VLOOKUP($D35,'2045'!$A$1:$AE$19,Z$10,FALSE),IF($E35=2040,VLOOKUP($D35,'2040'!$A$1:$AE$19,Z$10,FALSE),IF($E35=2035,VLOOKUP($D35,'2035'!$A$1:$AE$19,Z$10,FALSE),IF($E35=2030,VLOOKUP($D35,'2030'!$A$1:$AE$19,Z$10,FALSE),IF($E35="Business As Usual",VLOOKUP($D35,'Business As Usual'!$A$1:$AE$19,Z$10,FALSE),IF($E35="Bespoke",VLOOKUP($C35,$C$41:$AH$61,Z$37,FALSE))))))))*(1-'High Level'!$F42))))))))</f>
        <v>0.81109588375334574</v>
      </c>
      <c r="AA35" s="23">
        <f>(((((((IF($E35=2050,VLOOKUP($D35,'2050'!$A$1:$AE$19,AA$10,FALSE),IF($E35=2045,VLOOKUP($D35,'2045'!$A$1:$AE$19,AA$10,FALSE),IF($E35=2040,VLOOKUP($D35,'2040'!$A$1:$AE$19,AA$10,FALSE),IF($E35=2035,VLOOKUP($D35,'2035'!$A$1:$AE$19,AA$10,FALSE),IF($E35=2030,VLOOKUP($D35,'2030'!$A$1:$AE$19,AA$10,FALSE),IF($E35="Business As Usual",VLOOKUP($D35,'Business As Usual'!$A$1:$AE$19,AA$10,FALSE),IF($E35="Bespoke",VLOOKUP($C35,$C$41:$AH$61,AA$37,FALSE))))))))*(1-'High Level'!$F42))))))))</f>
        <v>0.84622093274711407</v>
      </c>
      <c r="AB35" s="23">
        <f>(((((((IF($E35=2050,VLOOKUP($D35,'2050'!$A$1:$AE$19,AB$10,FALSE),IF($E35=2045,VLOOKUP($D35,'2045'!$A$1:$AE$19,AB$10,FALSE),IF($E35=2040,VLOOKUP($D35,'2040'!$A$1:$AE$19,AB$10,FALSE),IF($E35=2035,VLOOKUP($D35,'2035'!$A$1:$AE$19,AB$10,FALSE),IF($E35=2030,VLOOKUP($D35,'2030'!$A$1:$AE$19,AB$10,FALSE),IF($E35="Business As Usual",VLOOKUP($D35,'Business As Usual'!$A$1:$AE$19,AB$10,FALSE),IF($E35="Bespoke",VLOOKUP($C35,$C$41:$AH$61,AB$37,FALSE))))))))*(1-'High Level'!$F42))))))))</f>
        <v>0.88048966419717967</v>
      </c>
      <c r="AC35" s="23">
        <f>(((((((IF($E35=2050,VLOOKUP($D35,'2050'!$A$1:$AE$19,AC$10,FALSE),IF($E35=2045,VLOOKUP($D35,'2045'!$A$1:$AE$19,AC$10,FALSE),IF($E35=2040,VLOOKUP($D35,'2040'!$A$1:$AE$19,AC$10,FALSE),IF($E35=2035,VLOOKUP($D35,'2035'!$A$1:$AE$19,AC$10,FALSE),IF($E35=2030,VLOOKUP($D35,'2030'!$A$1:$AE$19,AC$10,FALSE),IF($E35="Business As Usual",VLOOKUP($D35,'Business As Usual'!$A$1:$AE$19,AC$10,FALSE),IF($E35="Bespoke",VLOOKUP($C35,$C$41:$AH$61,AC$37,FALSE))))))))*(1-'High Level'!$F42))))))))</f>
        <v>0.90473560333637038</v>
      </c>
      <c r="AD35" s="23">
        <f>(((((((IF($E35=2050,VLOOKUP($D35,'2050'!$A$1:$AE$19,AD$10,FALSE),IF($E35=2045,VLOOKUP($D35,'2045'!$A$1:$AE$19,AD$10,FALSE),IF($E35=2040,VLOOKUP($D35,'2040'!$A$1:$AE$19,AD$10,FALSE),IF($E35=2035,VLOOKUP($D35,'2035'!$A$1:$AE$19,AD$10,FALSE),IF($E35=2030,VLOOKUP($D35,'2030'!$A$1:$AE$19,AD$10,FALSE),IF($E35="Business As Usual",VLOOKUP($D35,'Business As Usual'!$A$1:$AE$19,AD$10,FALSE),IF($E35="Bespoke",VLOOKUP($C35,$C$41:$AH$61,AD$37,FALSE))))))))*(1-'High Level'!$F42))))))))</f>
        <v>0.92398813998160378</v>
      </c>
      <c r="AE35" s="23">
        <f>(((((((IF($E35=2050,VLOOKUP($D35,'2050'!$A$1:$AE$19,AE$10,FALSE),IF($E35=2045,VLOOKUP($D35,'2045'!$A$1:$AE$19,AE$10,FALSE),IF($E35=2040,VLOOKUP($D35,'2040'!$A$1:$AE$19,AE$10,FALSE),IF($E35=2035,VLOOKUP($D35,'2035'!$A$1:$AE$19,AE$10,FALSE),IF($E35=2030,VLOOKUP($D35,'2030'!$A$1:$AE$19,AE$10,FALSE),IF($E35="Business As Usual",VLOOKUP($D35,'Business As Usual'!$A$1:$AE$19,AE$10,FALSE),IF($E35="Bespoke",VLOOKUP($C35,$C$41:$AH$61,AE$37,FALSE))))))))*(1-'High Level'!$F42))))))))</f>
        <v>0.94309871837848491</v>
      </c>
      <c r="AF35" s="23">
        <f>(((((((IF($E35=2050,VLOOKUP($D35,'2050'!$A$1:$AE$19,AF$10,FALSE),IF($E35=2045,VLOOKUP($D35,'2045'!$A$1:$AE$19,AF$10,FALSE),IF($E35=2040,VLOOKUP($D35,'2040'!$A$1:$AE$19,AF$10,FALSE),IF($E35=2035,VLOOKUP($D35,'2035'!$A$1:$AE$19,AF$10,FALSE),IF($E35=2030,VLOOKUP($D35,'2030'!$A$1:$AE$19,AF$10,FALSE),IF($E35="Business As Usual",VLOOKUP($D35,'Business As Usual'!$A$1:$AE$19,AF$10,FALSE),IF($E35="Bespoke",VLOOKUP($C35,$C$41:$AH$61,AF$37,FALSE))))))))*(1-'High Level'!$F42))))))))</f>
        <v>0.94462589358997551</v>
      </c>
      <c r="AG35" s="23">
        <f>(((((((IF($E35=2050,VLOOKUP($D35,'2050'!$A$1:$AE$19,AG$10,FALSE),IF($E35=2045,VLOOKUP($D35,'2045'!$A$1:$AE$19,AG$10,FALSE),IF($E35=2040,VLOOKUP($D35,'2040'!$A$1:$AE$19,AG$10,FALSE),IF($E35=2035,VLOOKUP($D35,'2035'!$A$1:$AE$19,AG$10,FALSE),IF($E35=2030,VLOOKUP($D35,'2030'!$A$1:$AE$19,AG$10,FALSE),IF($E35="Business As Usual",VLOOKUP($D35,'Business As Usual'!$A$1:$AE$19,AG$10,FALSE),IF($E35="Bespoke",VLOOKUP($C35,$C$41:$AH$61,AG$37,FALSE))))))))*(1-'High Level'!$F42))))))))</f>
        <v>0.94612426418718354</v>
      </c>
      <c r="AH35" s="23">
        <f>(((((((IF($E35=2050,VLOOKUP($D35,'2050'!$A$1:$AE$19,AH$10,FALSE),IF($E35=2045,VLOOKUP($D35,'2045'!$A$1:$AE$19,AH$10,FALSE),IF($E35=2040,VLOOKUP($D35,'2040'!$A$1:$AE$19,AH$10,FALSE),IF($E35=2035,VLOOKUP($D35,'2035'!$A$1:$AE$19,AH$10,FALSE),IF($E35=2030,VLOOKUP($D35,'2030'!$A$1:$AE$19,AH$10,FALSE),IF($E35="Business As Usual",VLOOKUP($D35,'Business As Usual'!$A$1:$AE$19,AH$10,FALSE),IF($E35="Bespoke",VLOOKUP($C35,$C$41:$AH$61,AH$37,FALSE))))))))*(1-'High Level'!$F42))))))))</f>
        <v>0.94623525695853528</v>
      </c>
    </row>
    <row r="36" spans="2:34" s="1" customFormat="1" hidden="1" x14ac:dyDescent="0.35">
      <c r="B36" s="18">
        <v>3</v>
      </c>
      <c r="C36" s="18" t="s">
        <v>27</v>
      </c>
      <c r="D36" s="18" t="s">
        <v>660</v>
      </c>
      <c r="E36" s="38">
        <v>2050</v>
      </c>
      <c r="F36" s="23">
        <f>(((((((IF($E36=2050,VLOOKUP($D36,'2050'!$A$1:$AE$19,F$10,FALSE),IF($E36=2045,VLOOKUP($D36,'2045'!$A$1:$AE$19,F$10,FALSE),IF($E36=2040,VLOOKUP($D36,'2040'!$A$1:$AE$19,F$10,FALSE),IF($E36=2035,VLOOKUP($D36,'2035'!$A$1:$AE$19,F$10,FALSE),IF($E36=2030,VLOOKUP($D36,'2030'!$A$1:$AE$19,F$10,FALSE),IF($E36="Business As Usual",VLOOKUP($D36,'Business As Usual'!$A$1:$AE$19,F$10,FALSE),IF($E36="Bespoke",VLOOKUP($C36,$C$41:$AH$61,F$37,FALSE))))))))*(1-'High Level'!$F43))))))))</f>
        <v>2.4937114625805494E-2</v>
      </c>
      <c r="G36" s="23">
        <f>(((((((IF($E36=2050,VLOOKUP($D36,'2050'!$A$1:$AE$19,G$10,FALSE),IF($E36=2045,VLOOKUP($D36,'2045'!$A$1:$AE$19,G$10,FALSE),IF($E36=2040,VLOOKUP($D36,'2040'!$A$1:$AE$19,G$10,FALSE),IF($E36=2035,VLOOKUP($D36,'2035'!$A$1:$AE$19,G$10,FALSE),IF($E36=2030,VLOOKUP($D36,'2030'!$A$1:$AE$19,G$10,FALSE),IF($E36="Business As Usual",VLOOKUP($D36,'Business As Usual'!$A$1:$AE$19,G$10,FALSE),IF($E36="Bespoke",VLOOKUP($C36,$C$41:$AH$61,G$37,FALSE))))))))*(1-'High Level'!$F43))))))))</f>
        <v>5.555906430406235E-2</v>
      </c>
      <c r="H36" s="23">
        <f>(((((((IF($E36=2050,VLOOKUP($D36,'2050'!$A$1:$AE$19,H$10,FALSE),IF($E36=2045,VLOOKUP($D36,'2045'!$A$1:$AE$19,H$10,FALSE),IF($E36=2040,VLOOKUP($D36,'2040'!$A$1:$AE$19,H$10,FALSE),IF($E36=2035,VLOOKUP($D36,'2035'!$A$1:$AE$19,H$10,FALSE),IF($E36=2030,VLOOKUP($D36,'2030'!$A$1:$AE$19,H$10,FALSE),IF($E36="Business As Usual",VLOOKUP($D36,'Business As Usual'!$A$1:$AE$19,H$10,FALSE),IF($E36="Bespoke",VLOOKUP($C36,$C$41:$AH$61,H$37,FALSE))))))))*(1-'High Level'!$F43))))))))</f>
        <v>8.3225187026505859E-2</v>
      </c>
      <c r="I36" s="23">
        <f>(((((((IF($E36=2050,VLOOKUP($D36,'2050'!$A$1:$AE$19,I$10,FALSE),IF($E36=2045,VLOOKUP($D36,'2045'!$A$1:$AE$19,I$10,FALSE),IF($E36=2040,VLOOKUP($D36,'2040'!$A$1:$AE$19,I$10,FALSE),IF($E36=2035,VLOOKUP($D36,'2035'!$A$1:$AE$19,I$10,FALSE),IF($E36=2030,VLOOKUP($D36,'2030'!$A$1:$AE$19,I$10,FALSE),IF($E36="Business As Usual",VLOOKUP($D36,'Business As Usual'!$A$1:$AE$19,I$10,FALSE),IF($E36="Bespoke",VLOOKUP($C36,$C$41:$AH$61,I$37,FALSE))))))))*(1-'High Level'!$F43))))))))</f>
        <v>0.11412610014230627</v>
      </c>
      <c r="J36" s="23">
        <f>(((((((IF($E36=2050,VLOOKUP($D36,'2050'!$A$1:$AE$19,J$10,FALSE),IF($E36=2045,VLOOKUP($D36,'2045'!$A$1:$AE$19,J$10,FALSE),IF($E36=2040,VLOOKUP($D36,'2040'!$A$1:$AE$19,J$10,FALSE),IF($E36=2035,VLOOKUP($D36,'2035'!$A$1:$AE$19,J$10,FALSE),IF($E36=2030,VLOOKUP($D36,'2030'!$A$1:$AE$19,J$10,FALSE),IF($E36="Business As Usual",VLOOKUP($D36,'Business As Usual'!$A$1:$AE$19,J$10,FALSE),IF($E36="Bespoke",VLOOKUP($C36,$C$41:$AH$61,J$37,FALSE))))))))*(1-'High Level'!$F43))))))))</f>
        <v>0.14996895340737604</v>
      </c>
      <c r="K36" s="23">
        <f>(((((((IF($E36=2050,VLOOKUP($D36,'2050'!$A$1:$AE$19,K$10,FALSE),IF($E36=2045,VLOOKUP($D36,'2045'!$A$1:$AE$19,K$10,FALSE),IF($E36=2040,VLOOKUP($D36,'2040'!$A$1:$AE$19,K$10,FALSE),IF($E36=2035,VLOOKUP($D36,'2035'!$A$1:$AE$19,K$10,FALSE),IF($E36=2030,VLOOKUP($D36,'2030'!$A$1:$AE$19,K$10,FALSE),IF($E36="Business As Usual",VLOOKUP($D36,'Business As Usual'!$A$1:$AE$19,K$10,FALSE),IF($E36="Bespoke",VLOOKUP($C36,$C$41:$AH$61,K$37,FALSE))))))))*(1-'High Level'!$F43))))))))</f>
        <v>0.18882212416688463</v>
      </c>
      <c r="L36" s="23">
        <f>(((((((IF($E36=2050,VLOOKUP($D36,'2050'!$A$1:$AE$19,L$10,FALSE),IF($E36=2045,VLOOKUP($D36,'2045'!$A$1:$AE$19,L$10,FALSE),IF($E36=2040,VLOOKUP($D36,'2040'!$A$1:$AE$19,L$10,FALSE),IF($E36=2035,VLOOKUP($D36,'2035'!$A$1:$AE$19,L$10,FALSE),IF($E36=2030,VLOOKUP($D36,'2030'!$A$1:$AE$19,L$10,FALSE),IF($E36="Business As Usual",VLOOKUP($D36,'Business As Usual'!$A$1:$AE$19,L$10,FALSE),IF($E36="Bespoke",VLOOKUP($C36,$C$41:$AH$61,L$37,FALSE))))))))*(1-'High Level'!$F43))))))))</f>
        <v>0.22722534180507484</v>
      </c>
      <c r="M36" s="23">
        <f>(((((((IF($E36=2050,VLOOKUP($D36,'2050'!$A$1:$AE$19,M$10,FALSE),IF($E36=2045,VLOOKUP($D36,'2045'!$A$1:$AE$19,M$10,FALSE),IF($E36=2040,VLOOKUP($D36,'2040'!$A$1:$AE$19,M$10,FALSE),IF($E36=2035,VLOOKUP($D36,'2035'!$A$1:$AE$19,M$10,FALSE),IF($E36=2030,VLOOKUP($D36,'2030'!$A$1:$AE$19,M$10,FALSE),IF($E36="Business As Usual",VLOOKUP($D36,'Business As Usual'!$A$1:$AE$19,M$10,FALSE),IF($E36="Bespoke",VLOOKUP($C36,$C$41:$AH$61,M$37,FALSE))))))))*(1-'High Level'!$F43))))))))</f>
        <v>0.26984065221778902</v>
      </c>
      <c r="N36" s="23">
        <f>(((((((IF($E36=2050,VLOOKUP($D36,'2050'!$A$1:$AE$19,N$10,FALSE),IF($E36=2045,VLOOKUP($D36,'2045'!$A$1:$AE$19,N$10,FALSE),IF($E36=2040,VLOOKUP($D36,'2040'!$A$1:$AE$19,N$10,FALSE),IF($E36=2035,VLOOKUP($D36,'2035'!$A$1:$AE$19,N$10,FALSE),IF($E36=2030,VLOOKUP($D36,'2030'!$A$1:$AE$19,N$10,FALSE),IF($E36="Business As Usual",VLOOKUP($D36,'Business As Usual'!$A$1:$AE$19,N$10,FALSE),IF($E36="Bespoke",VLOOKUP($C36,$C$41:$AH$61,N$37,FALSE))))))))*(1-'High Level'!$F43))))))))</f>
        <v>0.31287541543929004</v>
      </c>
      <c r="O36" s="23">
        <f>(((((((IF($E36=2050,VLOOKUP($D36,'2050'!$A$1:$AE$19,O$10,FALSE),IF($E36=2045,VLOOKUP($D36,'2045'!$A$1:$AE$19,O$10,FALSE),IF($E36=2040,VLOOKUP($D36,'2040'!$A$1:$AE$19,O$10,FALSE),IF($E36=2035,VLOOKUP($D36,'2035'!$A$1:$AE$19,O$10,FALSE),IF($E36=2030,VLOOKUP($D36,'2030'!$A$1:$AE$19,O$10,FALSE),IF($E36="Business As Usual",VLOOKUP($D36,'Business As Usual'!$A$1:$AE$19,O$10,FALSE),IF($E36="Bespoke",VLOOKUP($C36,$C$41:$AH$61,O$37,FALSE))))))))*(1-'High Level'!$F43))))))))</f>
        <v>0.34072746359385309</v>
      </c>
      <c r="P36" s="23">
        <f>(((((((IF($E36=2050,VLOOKUP($D36,'2050'!$A$1:$AE$19,P$10,FALSE),IF($E36=2045,VLOOKUP($D36,'2045'!$A$1:$AE$19,P$10,FALSE),IF($E36=2040,VLOOKUP($D36,'2040'!$A$1:$AE$19,P$10,FALSE),IF($E36=2035,VLOOKUP($D36,'2035'!$A$1:$AE$19,P$10,FALSE),IF($E36=2030,VLOOKUP($D36,'2030'!$A$1:$AE$19,P$10,FALSE),IF($E36="Business As Usual",VLOOKUP($D36,'Business As Usual'!$A$1:$AE$19,P$10,FALSE),IF($E36="Bespoke",VLOOKUP($C36,$C$41:$AH$61,P$37,FALSE))))))))*(1-'High Level'!$F43))))))))</f>
        <v>0.3693368013150094</v>
      </c>
      <c r="Q36" s="23">
        <f>(((((((IF($E36=2050,VLOOKUP($D36,'2050'!$A$1:$AE$19,Q$10,FALSE),IF($E36=2045,VLOOKUP($D36,'2045'!$A$1:$AE$19,Q$10,FALSE),IF($E36=2040,VLOOKUP($D36,'2040'!$A$1:$AE$19,Q$10,FALSE),IF($E36=2035,VLOOKUP($D36,'2035'!$A$1:$AE$19,Q$10,FALSE),IF($E36=2030,VLOOKUP($D36,'2030'!$A$1:$AE$19,Q$10,FALSE),IF($E36="Business As Usual",VLOOKUP($D36,'Business As Usual'!$A$1:$AE$19,Q$10,FALSE),IF($E36="Bespoke",VLOOKUP($C36,$C$41:$AH$61,Q$37,FALSE))))))))*(1-'High Level'!$F43))))))))</f>
        <v>0.40825022194320287</v>
      </c>
      <c r="R36" s="23">
        <f>(((((((IF($E36=2050,VLOOKUP($D36,'2050'!$A$1:$AE$19,R$10,FALSE),IF($E36=2045,VLOOKUP($D36,'2045'!$A$1:$AE$19,R$10,FALSE),IF($E36=2040,VLOOKUP($D36,'2040'!$A$1:$AE$19,R$10,FALSE),IF($E36=2035,VLOOKUP($D36,'2035'!$A$1:$AE$19,R$10,FALSE),IF($E36=2030,VLOOKUP($D36,'2030'!$A$1:$AE$19,R$10,FALSE),IF($E36="Business As Usual",VLOOKUP($D36,'Business As Usual'!$A$1:$AE$19,R$10,FALSE),IF($E36="Bespoke",VLOOKUP($C36,$C$41:$AH$61,R$37,FALSE))))))))*(1-'High Level'!$F43))))))))</f>
        <v>0.45744184155731871</v>
      </c>
      <c r="S36" s="23">
        <f>(((((((IF($E36=2050,VLOOKUP($D36,'2050'!$A$1:$AE$19,S$10,FALSE),IF($E36=2045,VLOOKUP($D36,'2045'!$A$1:$AE$19,S$10,FALSE),IF($E36=2040,VLOOKUP($D36,'2040'!$A$1:$AE$19,S$10,FALSE),IF($E36=2035,VLOOKUP($D36,'2035'!$A$1:$AE$19,S$10,FALSE),IF($E36=2030,VLOOKUP($D36,'2030'!$A$1:$AE$19,S$10,FALSE),IF($E36="Business As Usual",VLOOKUP($D36,'Business As Usual'!$A$1:$AE$19,S$10,FALSE),IF($E36="Bespoke",VLOOKUP($C36,$C$41:$AH$61,S$37,FALSE))))))))*(1-'High Level'!$F43))))))))</f>
        <v>0.50601995665745447</v>
      </c>
      <c r="T36" s="23">
        <f>(((((((IF($E36=2050,VLOOKUP($D36,'2050'!$A$1:$AE$19,T$10,FALSE),IF($E36=2045,VLOOKUP($D36,'2045'!$A$1:$AE$19,T$10,FALSE),IF($E36=2040,VLOOKUP($D36,'2040'!$A$1:$AE$19,T$10,FALSE),IF($E36=2035,VLOOKUP($D36,'2035'!$A$1:$AE$19,T$10,FALSE),IF($E36=2030,VLOOKUP($D36,'2030'!$A$1:$AE$19,T$10,FALSE),IF($E36="Business As Usual",VLOOKUP($D36,'Business As Usual'!$A$1:$AE$19,T$10,FALSE),IF($E36="Bespoke",VLOOKUP($C36,$C$41:$AH$61,T$37,FALSE))))))))*(1-'High Level'!$F43))))))))</f>
        <v>0.55304164568386294</v>
      </c>
      <c r="U36" s="23">
        <f>(((((((IF($E36=2050,VLOOKUP($D36,'2050'!$A$1:$AE$19,U$10,FALSE),IF($E36=2045,VLOOKUP($D36,'2045'!$A$1:$AE$19,U$10,FALSE),IF($E36=2040,VLOOKUP($D36,'2040'!$A$1:$AE$19,U$10,FALSE),IF($E36=2035,VLOOKUP($D36,'2035'!$A$1:$AE$19,U$10,FALSE),IF($E36=2030,VLOOKUP($D36,'2030'!$A$1:$AE$19,U$10,FALSE),IF($E36="Business As Usual",VLOOKUP($D36,'Business As Usual'!$A$1:$AE$19,U$10,FALSE),IF($E36="Bespoke",VLOOKUP($C36,$C$41:$AH$61,U$37,FALSE))))))))*(1-'High Level'!$F43))))))))</f>
        <v>0.59826572539764622</v>
      </c>
      <c r="V36" s="23">
        <f>(((((((IF($E36=2050,VLOOKUP($D36,'2050'!$A$1:$AE$19,V$10,FALSE),IF($E36=2045,VLOOKUP($D36,'2045'!$A$1:$AE$19,V$10,FALSE),IF($E36=2040,VLOOKUP($D36,'2040'!$A$1:$AE$19,V$10,FALSE),IF($E36=2035,VLOOKUP($D36,'2035'!$A$1:$AE$19,V$10,FALSE),IF($E36=2030,VLOOKUP($D36,'2030'!$A$1:$AE$19,V$10,FALSE),IF($E36="Business As Usual",VLOOKUP($D36,'Business As Usual'!$A$1:$AE$19,V$10,FALSE),IF($E36="Bespoke",VLOOKUP($C36,$C$41:$AH$61,V$37,FALSE))))))))*(1-'High Level'!$F43))))))))</f>
        <v>0.64251025500803627</v>
      </c>
      <c r="W36" s="23">
        <f>(((((((IF($E36=2050,VLOOKUP($D36,'2050'!$A$1:$AE$19,W$10,FALSE),IF($E36=2045,VLOOKUP($D36,'2045'!$A$1:$AE$19,W$10,FALSE),IF($E36=2040,VLOOKUP($D36,'2040'!$A$1:$AE$19,W$10,FALSE),IF($E36=2035,VLOOKUP($D36,'2035'!$A$1:$AE$19,W$10,FALSE),IF($E36=2030,VLOOKUP($D36,'2030'!$A$1:$AE$19,W$10,FALSE),IF($E36="Business As Usual",VLOOKUP($D36,'Business As Usual'!$A$1:$AE$19,W$10,FALSE),IF($E36="Bespoke",VLOOKUP($C36,$C$41:$AH$61,W$37,FALSE))))))))*(1-'High Level'!$F43))))))))</f>
        <v>0.68581261310130814</v>
      </c>
      <c r="X36" s="23">
        <f>(((((((IF($E36=2050,VLOOKUP($D36,'2050'!$A$1:$AE$19,X$10,FALSE),IF($E36=2045,VLOOKUP($D36,'2045'!$A$1:$AE$19,X$10,FALSE),IF($E36=2040,VLOOKUP($D36,'2040'!$A$1:$AE$19,X$10,FALSE),IF($E36=2035,VLOOKUP($D36,'2035'!$A$1:$AE$19,X$10,FALSE),IF($E36=2030,VLOOKUP($D36,'2030'!$A$1:$AE$19,X$10,FALSE),IF($E36="Business As Usual",VLOOKUP($D36,'Business As Usual'!$A$1:$AE$19,X$10,FALSE),IF($E36="Bespoke",VLOOKUP($C36,$C$41:$AH$61,X$37,FALSE))))))))*(1-'High Level'!$F43))))))))</f>
        <v>0.72974221386597959</v>
      </c>
      <c r="Y36" s="23">
        <f>(((((((IF($E36=2050,VLOOKUP($D36,'2050'!$A$1:$AE$19,Y$10,FALSE),IF($E36=2045,VLOOKUP($D36,'2045'!$A$1:$AE$19,Y$10,FALSE),IF($E36=2040,VLOOKUP($D36,'2040'!$A$1:$AE$19,Y$10,FALSE),IF($E36=2035,VLOOKUP($D36,'2035'!$A$1:$AE$19,Y$10,FALSE),IF($E36=2030,VLOOKUP($D36,'2030'!$A$1:$AE$19,Y$10,FALSE),IF($E36="Business As Usual",VLOOKUP($D36,'Business As Usual'!$A$1:$AE$19,Y$10,FALSE),IF($E36="Bespoke",VLOOKUP($C36,$C$41:$AH$61,Y$37,FALSE))))))))*(1-'High Level'!$F43))))))))</f>
        <v>0.77280056318932977</v>
      </c>
      <c r="Z36" s="23">
        <f>(((((((IF($E36=2050,VLOOKUP($D36,'2050'!$A$1:$AE$19,Z$10,FALSE),IF($E36=2045,VLOOKUP($D36,'2045'!$A$1:$AE$19,Z$10,FALSE),IF($E36=2040,VLOOKUP($D36,'2040'!$A$1:$AE$19,Z$10,FALSE),IF($E36=2035,VLOOKUP($D36,'2035'!$A$1:$AE$19,Z$10,FALSE),IF($E36=2030,VLOOKUP($D36,'2030'!$A$1:$AE$19,Z$10,FALSE),IF($E36="Business As Usual",VLOOKUP($D36,'Business As Usual'!$A$1:$AE$19,Z$10,FALSE),IF($E36="Bespoke",VLOOKUP($C36,$C$41:$AH$61,Z$37,FALSE))))))))*(1-'High Level'!$F43))))))))</f>
        <v>0.81109588375334574</v>
      </c>
      <c r="AA36" s="23">
        <f>(((((((IF($E36=2050,VLOOKUP($D36,'2050'!$A$1:$AE$19,AA$10,FALSE),IF($E36=2045,VLOOKUP($D36,'2045'!$A$1:$AE$19,AA$10,FALSE),IF($E36=2040,VLOOKUP($D36,'2040'!$A$1:$AE$19,AA$10,FALSE),IF($E36=2035,VLOOKUP($D36,'2035'!$A$1:$AE$19,AA$10,FALSE),IF($E36=2030,VLOOKUP($D36,'2030'!$A$1:$AE$19,AA$10,FALSE),IF($E36="Business As Usual",VLOOKUP($D36,'Business As Usual'!$A$1:$AE$19,AA$10,FALSE),IF($E36="Bespoke",VLOOKUP($C36,$C$41:$AH$61,AA$37,FALSE))))))))*(1-'High Level'!$F43))))))))</f>
        <v>0.84622093274711407</v>
      </c>
      <c r="AB36" s="23">
        <f>(((((((IF($E36=2050,VLOOKUP($D36,'2050'!$A$1:$AE$19,AB$10,FALSE),IF($E36=2045,VLOOKUP($D36,'2045'!$A$1:$AE$19,AB$10,FALSE),IF($E36=2040,VLOOKUP($D36,'2040'!$A$1:$AE$19,AB$10,FALSE),IF($E36=2035,VLOOKUP($D36,'2035'!$A$1:$AE$19,AB$10,FALSE),IF($E36=2030,VLOOKUP($D36,'2030'!$A$1:$AE$19,AB$10,FALSE),IF($E36="Business As Usual",VLOOKUP($D36,'Business As Usual'!$A$1:$AE$19,AB$10,FALSE),IF($E36="Bespoke",VLOOKUP($C36,$C$41:$AH$61,AB$37,FALSE))))))))*(1-'High Level'!$F43))))))))</f>
        <v>0.88048966419717967</v>
      </c>
      <c r="AC36" s="23">
        <f>(((((((IF($E36=2050,VLOOKUP($D36,'2050'!$A$1:$AE$19,AC$10,FALSE),IF($E36=2045,VLOOKUP($D36,'2045'!$A$1:$AE$19,AC$10,FALSE),IF($E36=2040,VLOOKUP($D36,'2040'!$A$1:$AE$19,AC$10,FALSE),IF($E36=2035,VLOOKUP($D36,'2035'!$A$1:$AE$19,AC$10,FALSE),IF($E36=2030,VLOOKUP($D36,'2030'!$A$1:$AE$19,AC$10,FALSE),IF($E36="Business As Usual",VLOOKUP($D36,'Business As Usual'!$A$1:$AE$19,AC$10,FALSE),IF($E36="Bespoke",VLOOKUP($C36,$C$41:$AH$61,AC$37,FALSE))))))))*(1-'High Level'!$F43))))))))</f>
        <v>0.90473560333637038</v>
      </c>
      <c r="AD36" s="23">
        <f>(((((((IF($E36=2050,VLOOKUP($D36,'2050'!$A$1:$AE$19,AD$10,FALSE),IF($E36=2045,VLOOKUP($D36,'2045'!$A$1:$AE$19,AD$10,FALSE),IF($E36=2040,VLOOKUP($D36,'2040'!$A$1:$AE$19,AD$10,FALSE),IF($E36=2035,VLOOKUP($D36,'2035'!$A$1:$AE$19,AD$10,FALSE),IF($E36=2030,VLOOKUP($D36,'2030'!$A$1:$AE$19,AD$10,FALSE),IF($E36="Business As Usual",VLOOKUP($D36,'Business As Usual'!$A$1:$AE$19,AD$10,FALSE),IF($E36="Bespoke",VLOOKUP($C36,$C$41:$AH$61,AD$37,FALSE))))))))*(1-'High Level'!$F43))))))))</f>
        <v>0.92398813998160378</v>
      </c>
      <c r="AE36" s="23">
        <f>(((((((IF($E36=2050,VLOOKUP($D36,'2050'!$A$1:$AE$19,AE$10,FALSE),IF($E36=2045,VLOOKUP($D36,'2045'!$A$1:$AE$19,AE$10,FALSE),IF($E36=2040,VLOOKUP($D36,'2040'!$A$1:$AE$19,AE$10,FALSE),IF($E36=2035,VLOOKUP($D36,'2035'!$A$1:$AE$19,AE$10,FALSE),IF($E36=2030,VLOOKUP($D36,'2030'!$A$1:$AE$19,AE$10,FALSE),IF($E36="Business As Usual",VLOOKUP($D36,'Business As Usual'!$A$1:$AE$19,AE$10,FALSE),IF($E36="Bespoke",VLOOKUP($C36,$C$41:$AH$61,AE$37,FALSE))))))))*(1-'High Level'!$F43))))))))</f>
        <v>0.94309871837848491</v>
      </c>
      <c r="AF36" s="23">
        <f>(((((((IF($E36=2050,VLOOKUP($D36,'2050'!$A$1:$AE$19,AF$10,FALSE),IF($E36=2045,VLOOKUP($D36,'2045'!$A$1:$AE$19,AF$10,FALSE),IF($E36=2040,VLOOKUP($D36,'2040'!$A$1:$AE$19,AF$10,FALSE),IF($E36=2035,VLOOKUP($D36,'2035'!$A$1:$AE$19,AF$10,FALSE),IF($E36=2030,VLOOKUP($D36,'2030'!$A$1:$AE$19,AF$10,FALSE),IF($E36="Business As Usual",VLOOKUP($D36,'Business As Usual'!$A$1:$AE$19,AF$10,FALSE),IF($E36="Bespoke",VLOOKUP($C36,$C$41:$AH$61,AF$37,FALSE))))))))*(1-'High Level'!$F43))))))))</f>
        <v>0.94462589358997551</v>
      </c>
      <c r="AG36" s="23">
        <f>(((((((IF($E36=2050,VLOOKUP($D36,'2050'!$A$1:$AE$19,AG$10,FALSE),IF($E36=2045,VLOOKUP($D36,'2045'!$A$1:$AE$19,AG$10,FALSE),IF($E36=2040,VLOOKUP($D36,'2040'!$A$1:$AE$19,AG$10,FALSE),IF($E36=2035,VLOOKUP($D36,'2035'!$A$1:$AE$19,AG$10,FALSE),IF($E36=2030,VLOOKUP($D36,'2030'!$A$1:$AE$19,AG$10,FALSE),IF($E36="Business As Usual",VLOOKUP($D36,'Business As Usual'!$A$1:$AE$19,AG$10,FALSE),IF($E36="Bespoke",VLOOKUP($C36,$C$41:$AH$61,AG$37,FALSE))))))))*(1-'High Level'!$F43))))))))</f>
        <v>0.94612426418718354</v>
      </c>
      <c r="AH36" s="23">
        <f>(((((((IF($E36=2050,VLOOKUP($D36,'2050'!$A$1:$AE$19,AH$10,FALSE),IF($E36=2045,VLOOKUP($D36,'2045'!$A$1:$AE$19,AH$10,FALSE),IF($E36=2040,VLOOKUP($D36,'2040'!$A$1:$AE$19,AH$10,FALSE),IF($E36=2035,VLOOKUP($D36,'2035'!$A$1:$AE$19,AH$10,FALSE),IF($E36=2030,VLOOKUP($D36,'2030'!$A$1:$AE$19,AH$10,FALSE),IF($E36="Business As Usual",VLOOKUP($D36,'Business As Usual'!$A$1:$AE$19,AH$10,FALSE),IF($E36="Bespoke",VLOOKUP($C36,$C$41:$AH$61,AH$37,FALSE))))))))*(1-'High Level'!$F43))))))))</f>
        <v>0.94623525695853528</v>
      </c>
    </row>
    <row r="37" spans="2:34" s="1" customFormat="1" x14ac:dyDescent="0.35">
      <c r="F37" s="25">
        <v>4</v>
      </c>
      <c r="G37" s="25">
        <f>F37+1</f>
        <v>5</v>
      </c>
      <c r="H37" s="25">
        <f t="shared" ref="H37:AH37" si="5">G37+1</f>
        <v>6</v>
      </c>
      <c r="I37" s="25">
        <f t="shared" si="5"/>
        <v>7</v>
      </c>
      <c r="J37" s="25">
        <f t="shared" si="5"/>
        <v>8</v>
      </c>
      <c r="K37" s="25">
        <f t="shared" si="5"/>
        <v>9</v>
      </c>
      <c r="L37" s="25">
        <f t="shared" si="5"/>
        <v>10</v>
      </c>
      <c r="M37" s="25">
        <f t="shared" si="5"/>
        <v>11</v>
      </c>
      <c r="N37" s="25">
        <f t="shared" si="5"/>
        <v>12</v>
      </c>
      <c r="O37" s="25">
        <f t="shared" si="5"/>
        <v>13</v>
      </c>
      <c r="P37" s="25">
        <f t="shared" si="5"/>
        <v>14</v>
      </c>
      <c r="Q37" s="25">
        <f t="shared" si="5"/>
        <v>15</v>
      </c>
      <c r="R37" s="25">
        <f t="shared" si="5"/>
        <v>16</v>
      </c>
      <c r="S37" s="25">
        <f t="shared" si="5"/>
        <v>17</v>
      </c>
      <c r="T37" s="25">
        <f t="shared" si="5"/>
        <v>18</v>
      </c>
      <c r="U37" s="25">
        <f t="shared" si="5"/>
        <v>19</v>
      </c>
      <c r="V37" s="25">
        <f t="shared" si="5"/>
        <v>20</v>
      </c>
      <c r="W37" s="25">
        <f t="shared" si="5"/>
        <v>21</v>
      </c>
      <c r="X37" s="25">
        <f t="shared" si="5"/>
        <v>22</v>
      </c>
      <c r="Y37" s="25">
        <f t="shared" si="5"/>
        <v>23</v>
      </c>
      <c r="Z37" s="25">
        <f t="shared" si="5"/>
        <v>24</v>
      </c>
      <c r="AA37" s="25">
        <f t="shared" si="5"/>
        <v>25</v>
      </c>
      <c r="AB37" s="25">
        <f t="shared" si="5"/>
        <v>26</v>
      </c>
      <c r="AC37" s="25">
        <f t="shared" si="5"/>
        <v>27</v>
      </c>
      <c r="AD37" s="25">
        <f t="shared" si="5"/>
        <v>28</v>
      </c>
      <c r="AE37" s="25">
        <f t="shared" si="5"/>
        <v>29</v>
      </c>
      <c r="AF37" s="25">
        <f t="shared" si="5"/>
        <v>30</v>
      </c>
      <c r="AG37" s="25">
        <f t="shared" si="5"/>
        <v>31</v>
      </c>
      <c r="AH37" s="25">
        <f t="shared" si="5"/>
        <v>32</v>
      </c>
    </row>
    <row r="38" spans="2:34" s="1" customFormat="1" ht="18" customHeight="1" x14ac:dyDescent="0.35">
      <c r="B38" s="208" t="s">
        <v>812</v>
      </c>
      <c r="C38" s="208"/>
      <c r="D38" s="208"/>
      <c r="E38" s="208"/>
      <c r="F38" s="208"/>
      <c r="G38" s="208"/>
      <c r="H38" s="208"/>
      <c r="I38" s="208"/>
      <c r="J38" s="208"/>
      <c r="K38" s="208"/>
    </row>
    <row r="39" spans="2:34" s="1" customFormat="1" ht="45.5" customHeight="1" x14ac:dyDescent="0.35">
      <c r="B39" s="207" t="s">
        <v>825</v>
      </c>
      <c r="C39" s="207"/>
      <c r="D39" s="207"/>
      <c r="E39" s="207"/>
      <c r="F39" s="207"/>
      <c r="G39" s="207"/>
      <c r="H39" s="207"/>
      <c r="I39" s="207"/>
      <c r="J39" s="207"/>
      <c r="K39" s="207"/>
    </row>
    <row r="40" spans="2:34" s="1" customFormat="1" x14ac:dyDescent="0.35">
      <c r="B40" s="8" t="s">
        <v>4</v>
      </c>
      <c r="C40" s="8" t="s">
        <v>5</v>
      </c>
      <c r="D40" s="8" t="s">
        <v>664</v>
      </c>
      <c r="E40" s="8"/>
      <c r="F40" s="8">
        <v>2022</v>
      </c>
      <c r="G40" s="8">
        <v>2023</v>
      </c>
      <c r="H40" s="8">
        <v>2024</v>
      </c>
      <c r="I40" s="8">
        <v>2025</v>
      </c>
      <c r="J40" s="8">
        <v>2026</v>
      </c>
      <c r="K40" s="8">
        <v>2027</v>
      </c>
      <c r="L40" s="8">
        <v>2028</v>
      </c>
      <c r="M40" s="8">
        <v>2029</v>
      </c>
      <c r="N40" s="8">
        <v>2030</v>
      </c>
      <c r="O40" s="8">
        <v>2031</v>
      </c>
      <c r="P40" s="8">
        <v>2032</v>
      </c>
      <c r="Q40" s="8">
        <v>2033</v>
      </c>
      <c r="R40" s="8">
        <v>2034</v>
      </c>
      <c r="S40" s="8">
        <v>2035</v>
      </c>
      <c r="T40" s="8">
        <v>2036</v>
      </c>
      <c r="U40" s="8">
        <v>2037</v>
      </c>
      <c r="V40" s="8">
        <v>2038</v>
      </c>
      <c r="W40" s="8">
        <v>2039</v>
      </c>
      <c r="X40" s="8">
        <v>2040</v>
      </c>
      <c r="Y40" s="8">
        <v>2041</v>
      </c>
      <c r="Z40" s="8">
        <v>2042</v>
      </c>
      <c r="AA40" s="8">
        <v>2043</v>
      </c>
      <c r="AB40" s="8">
        <v>2044</v>
      </c>
      <c r="AC40" s="8">
        <v>2045</v>
      </c>
      <c r="AD40" s="8">
        <v>2046</v>
      </c>
      <c r="AE40" s="8">
        <v>2047</v>
      </c>
      <c r="AF40" s="8">
        <v>2048</v>
      </c>
      <c r="AG40" s="8">
        <v>2049</v>
      </c>
      <c r="AH40" s="8">
        <v>2050</v>
      </c>
    </row>
    <row r="41" spans="2:34" s="1" customFormat="1" x14ac:dyDescent="0.35">
      <c r="B41" s="18">
        <v>1</v>
      </c>
      <c r="C41" s="18" t="s">
        <v>9</v>
      </c>
      <c r="D41" s="18" t="s">
        <v>692</v>
      </c>
      <c r="E41" s="131"/>
      <c r="F41" s="48">
        <v>0</v>
      </c>
      <c r="G41" s="48">
        <v>0</v>
      </c>
      <c r="H41" s="48">
        <v>0</v>
      </c>
      <c r="I41" s="48">
        <v>0</v>
      </c>
      <c r="J41" s="48">
        <v>0</v>
      </c>
      <c r="K41" s="48">
        <v>0</v>
      </c>
      <c r="L41" s="48">
        <v>0</v>
      </c>
      <c r="M41" s="48">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row>
    <row r="42" spans="2:34" s="1" customFormat="1" x14ac:dyDescent="0.35">
      <c r="B42" s="18">
        <v>1</v>
      </c>
      <c r="C42" s="18" t="s">
        <v>10</v>
      </c>
      <c r="D42" s="18" t="s">
        <v>692</v>
      </c>
      <c r="E42" s="131"/>
      <c r="F42" s="48">
        <v>0</v>
      </c>
      <c r="G42" s="48">
        <v>0</v>
      </c>
      <c r="H42" s="48">
        <v>0</v>
      </c>
      <c r="I42" s="48">
        <v>0</v>
      </c>
      <c r="J42" s="48">
        <v>0</v>
      </c>
      <c r="K42" s="48">
        <v>0</v>
      </c>
      <c r="L42" s="48">
        <v>0</v>
      </c>
      <c r="M42" s="48">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row>
    <row r="43" spans="2:34" s="1" customFormat="1" x14ac:dyDescent="0.35">
      <c r="B43" s="18">
        <v>1</v>
      </c>
      <c r="C43" s="18" t="s">
        <v>11</v>
      </c>
      <c r="D43" s="18" t="s">
        <v>692</v>
      </c>
      <c r="E43" s="131"/>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v>0</v>
      </c>
      <c r="AC43" s="48">
        <v>0</v>
      </c>
      <c r="AD43" s="48">
        <v>0</v>
      </c>
      <c r="AE43" s="48">
        <v>0</v>
      </c>
      <c r="AF43" s="48">
        <v>0</v>
      </c>
      <c r="AG43" s="48">
        <v>0</v>
      </c>
      <c r="AH43" s="48">
        <v>0</v>
      </c>
    </row>
    <row r="44" spans="2:34" s="1" customFormat="1" x14ac:dyDescent="0.35">
      <c r="B44" s="18">
        <v>1</v>
      </c>
      <c r="C44" s="18" t="s">
        <v>12</v>
      </c>
      <c r="D44" s="18" t="s">
        <v>692</v>
      </c>
      <c r="E44" s="131"/>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v>0</v>
      </c>
      <c r="AC44" s="48">
        <v>0</v>
      </c>
      <c r="AD44" s="48">
        <v>0</v>
      </c>
      <c r="AE44" s="48">
        <v>0</v>
      </c>
      <c r="AF44" s="48">
        <v>0</v>
      </c>
      <c r="AG44" s="48">
        <v>0</v>
      </c>
      <c r="AH44" s="48">
        <v>0</v>
      </c>
    </row>
    <row r="45" spans="2:34" s="1" customFormat="1" x14ac:dyDescent="0.35">
      <c r="B45" s="18">
        <v>1</v>
      </c>
      <c r="C45" s="18" t="s">
        <v>13</v>
      </c>
      <c r="D45" s="18" t="s">
        <v>692</v>
      </c>
      <c r="E45" s="131"/>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8">
        <v>0</v>
      </c>
      <c r="AC45" s="48">
        <v>0</v>
      </c>
      <c r="AD45" s="48">
        <v>0</v>
      </c>
      <c r="AE45" s="48">
        <v>0</v>
      </c>
      <c r="AF45" s="48">
        <v>0</v>
      </c>
      <c r="AG45" s="48">
        <v>0</v>
      </c>
      <c r="AH45" s="48">
        <v>0</v>
      </c>
    </row>
    <row r="46" spans="2:34" s="1" customFormat="1" x14ac:dyDescent="0.35">
      <c r="B46" s="18">
        <v>2</v>
      </c>
      <c r="C46" s="18" t="s">
        <v>14</v>
      </c>
      <c r="D46" s="18" t="s">
        <v>692</v>
      </c>
      <c r="E46" s="131"/>
      <c r="F46" s="48">
        <v>0</v>
      </c>
      <c r="G46" s="48">
        <v>0</v>
      </c>
      <c r="H46" s="48">
        <v>0</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v>0</v>
      </c>
      <c r="AC46" s="48">
        <v>0</v>
      </c>
      <c r="AD46" s="48">
        <v>0</v>
      </c>
      <c r="AE46" s="48">
        <v>0</v>
      </c>
      <c r="AF46" s="48">
        <v>0</v>
      </c>
      <c r="AG46" s="48">
        <v>0</v>
      </c>
      <c r="AH46" s="48">
        <v>0</v>
      </c>
    </row>
    <row r="47" spans="2:34" s="1" customFormat="1" x14ac:dyDescent="0.35">
      <c r="B47" s="18">
        <v>2</v>
      </c>
      <c r="C47" s="18" t="s">
        <v>15</v>
      </c>
      <c r="D47" s="18" t="s">
        <v>692</v>
      </c>
      <c r="E47" s="131"/>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v>0</v>
      </c>
      <c r="AC47" s="48">
        <v>0</v>
      </c>
      <c r="AD47" s="48">
        <v>0</v>
      </c>
      <c r="AE47" s="48">
        <v>0</v>
      </c>
      <c r="AF47" s="48">
        <v>0</v>
      </c>
      <c r="AG47" s="48">
        <v>0</v>
      </c>
      <c r="AH47" s="48">
        <v>0</v>
      </c>
    </row>
    <row r="48" spans="2:34" s="1" customFormat="1" x14ac:dyDescent="0.35">
      <c r="B48" s="18">
        <v>2</v>
      </c>
      <c r="C48" s="18" t="s">
        <v>16</v>
      </c>
      <c r="D48" s="18" t="s">
        <v>692</v>
      </c>
      <c r="E48" s="131"/>
      <c r="F48" s="48">
        <v>0</v>
      </c>
      <c r="G48" s="48">
        <v>0</v>
      </c>
      <c r="H48" s="48">
        <v>0</v>
      </c>
      <c r="I48" s="48">
        <v>0</v>
      </c>
      <c r="J48" s="48">
        <v>0</v>
      </c>
      <c r="K48" s="48">
        <v>0</v>
      </c>
      <c r="L48" s="48">
        <v>0</v>
      </c>
      <c r="M48" s="48">
        <v>0</v>
      </c>
      <c r="N48" s="48">
        <v>0</v>
      </c>
      <c r="O48" s="48">
        <v>0</v>
      </c>
      <c r="P48" s="48">
        <v>0</v>
      </c>
      <c r="Q48" s="48">
        <v>0</v>
      </c>
      <c r="R48" s="48">
        <v>0</v>
      </c>
      <c r="S48" s="48">
        <v>0</v>
      </c>
      <c r="T48" s="48">
        <v>0</v>
      </c>
      <c r="U48" s="48">
        <v>0</v>
      </c>
      <c r="V48" s="48">
        <v>0</v>
      </c>
      <c r="W48" s="48">
        <v>0</v>
      </c>
      <c r="X48" s="48">
        <v>0</v>
      </c>
      <c r="Y48" s="48">
        <v>0</v>
      </c>
      <c r="Z48" s="48">
        <v>0</v>
      </c>
      <c r="AA48" s="48">
        <v>0</v>
      </c>
      <c r="AB48" s="48">
        <v>0</v>
      </c>
      <c r="AC48" s="48">
        <v>0</v>
      </c>
      <c r="AD48" s="48">
        <v>0</v>
      </c>
      <c r="AE48" s="48">
        <v>0</v>
      </c>
      <c r="AF48" s="48">
        <v>0</v>
      </c>
      <c r="AG48" s="48">
        <v>0</v>
      </c>
      <c r="AH48" s="48">
        <v>0</v>
      </c>
    </row>
    <row r="49" spans="2:34" s="1" customFormat="1" x14ac:dyDescent="0.35">
      <c r="B49" s="18"/>
      <c r="C49" s="18"/>
      <c r="D49" s="18"/>
    </row>
    <row r="50" spans="2:34" s="1" customFormat="1" x14ac:dyDescent="0.35">
      <c r="B50" s="8" t="s">
        <v>4</v>
      </c>
      <c r="C50" s="8" t="s">
        <v>5</v>
      </c>
      <c r="D50" s="8" t="s">
        <v>664</v>
      </c>
      <c r="E50" s="132"/>
      <c r="F50" s="8">
        <v>2022</v>
      </c>
      <c r="G50" s="8">
        <v>2023</v>
      </c>
      <c r="H50" s="8">
        <v>2024</v>
      </c>
      <c r="I50" s="8">
        <v>2025</v>
      </c>
      <c r="J50" s="8">
        <v>2026</v>
      </c>
      <c r="K50" s="8">
        <v>2027</v>
      </c>
      <c r="L50" s="8">
        <v>2028</v>
      </c>
      <c r="M50" s="8">
        <v>2029</v>
      </c>
      <c r="N50" s="8">
        <v>2030</v>
      </c>
      <c r="O50" s="8">
        <v>2031</v>
      </c>
      <c r="P50" s="8">
        <v>2032</v>
      </c>
      <c r="Q50" s="8">
        <v>2033</v>
      </c>
      <c r="R50" s="8">
        <v>2034</v>
      </c>
      <c r="S50" s="8">
        <v>2035</v>
      </c>
      <c r="T50" s="8">
        <v>2036</v>
      </c>
      <c r="U50" s="8">
        <v>2037</v>
      </c>
      <c r="V50" s="8">
        <v>2038</v>
      </c>
      <c r="W50" s="8">
        <v>2039</v>
      </c>
      <c r="X50" s="8">
        <v>2040</v>
      </c>
      <c r="Y50" s="8">
        <v>2041</v>
      </c>
      <c r="Z50" s="8">
        <v>2042</v>
      </c>
      <c r="AA50" s="8">
        <v>2043</v>
      </c>
      <c r="AB50" s="8">
        <v>2044</v>
      </c>
      <c r="AC50" s="8">
        <v>2045</v>
      </c>
      <c r="AD50" s="8">
        <v>2046</v>
      </c>
      <c r="AE50" s="8">
        <v>2047</v>
      </c>
      <c r="AF50" s="8">
        <v>2048</v>
      </c>
      <c r="AG50" s="8">
        <v>2049</v>
      </c>
      <c r="AH50" s="8">
        <v>2050</v>
      </c>
    </row>
    <row r="51" spans="2:34" s="1" customFormat="1" x14ac:dyDescent="0.35">
      <c r="B51" s="18">
        <v>3</v>
      </c>
      <c r="C51" s="18" t="s">
        <v>6</v>
      </c>
      <c r="D51" s="18" t="s">
        <v>692</v>
      </c>
      <c r="E51" s="131"/>
      <c r="F51" s="48">
        <v>0</v>
      </c>
      <c r="G51" s="48">
        <v>0</v>
      </c>
      <c r="H51" s="48">
        <v>0</v>
      </c>
      <c r="I51" s="48">
        <v>0</v>
      </c>
      <c r="J51" s="48">
        <v>0</v>
      </c>
      <c r="K51" s="48">
        <v>0</v>
      </c>
      <c r="L51" s="48">
        <v>0</v>
      </c>
      <c r="M51" s="48">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row>
    <row r="52" spans="2:34" s="1" customFormat="1" x14ac:dyDescent="0.35">
      <c r="B52" s="18">
        <v>3</v>
      </c>
      <c r="C52" s="18" t="s">
        <v>8</v>
      </c>
      <c r="D52" s="18" t="s">
        <v>692</v>
      </c>
      <c r="E52" s="131"/>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row>
    <row r="53" spans="2:34" s="1" customFormat="1" x14ac:dyDescent="0.35">
      <c r="B53" s="18">
        <v>3</v>
      </c>
      <c r="C53" s="18" t="s">
        <v>17</v>
      </c>
      <c r="D53" s="18" t="s">
        <v>692</v>
      </c>
      <c r="E53" s="131"/>
      <c r="F53" s="48">
        <v>0.1</v>
      </c>
      <c r="G53" s="48">
        <v>0</v>
      </c>
      <c r="H53" s="48">
        <v>0</v>
      </c>
      <c r="I53" s="48">
        <v>0</v>
      </c>
      <c r="J53" s="48">
        <v>0</v>
      </c>
      <c r="K53" s="48">
        <v>0</v>
      </c>
      <c r="L53" s="48">
        <v>0</v>
      </c>
      <c r="M53" s="48">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row>
    <row r="54" spans="2:34" s="1" customFormat="1" x14ac:dyDescent="0.35">
      <c r="B54" s="18">
        <v>3</v>
      </c>
      <c r="C54" s="18" t="s">
        <v>7</v>
      </c>
      <c r="D54" s="18" t="s">
        <v>692</v>
      </c>
      <c r="E54" s="131"/>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row>
    <row r="55" spans="2:34" s="1" customFormat="1" x14ac:dyDescent="0.35">
      <c r="B55" s="18">
        <v>3</v>
      </c>
      <c r="C55" s="18" t="s">
        <v>18</v>
      </c>
      <c r="D55" s="18" t="s">
        <v>692</v>
      </c>
      <c r="E55" s="131"/>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row>
    <row r="56" spans="2:34" s="1" customFormat="1" x14ac:dyDescent="0.35">
      <c r="B56" s="18">
        <v>3</v>
      </c>
      <c r="C56" s="18" t="s">
        <v>19</v>
      </c>
      <c r="D56" s="18" t="s">
        <v>692</v>
      </c>
      <c r="E56" s="131"/>
      <c r="F56" s="48">
        <v>0</v>
      </c>
      <c r="G56" s="48">
        <v>0</v>
      </c>
      <c r="H56" s="48">
        <v>0</v>
      </c>
      <c r="I56" s="48">
        <v>0</v>
      </c>
      <c r="J56" s="48">
        <v>0</v>
      </c>
      <c r="K56" s="48">
        <v>0</v>
      </c>
      <c r="L56" s="48">
        <v>0</v>
      </c>
      <c r="M56" s="48">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row>
    <row r="57" spans="2:34" s="1" customFormat="1" x14ac:dyDescent="0.35">
      <c r="B57" s="18">
        <v>3</v>
      </c>
      <c r="C57" s="18" t="s">
        <v>20</v>
      </c>
      <c r="D57" s="18" t="s">
        <v>692</v>
      </c>
      <c r="E57" s="131"/>
      <c r="F57" s="48">
        <v>0</v>
      </c>
      <c r="G57" s="48">
        <v>0</v>
      </c>
      <c r="H57" s="48">
        <v>0</v>
      </c>
      <c r="I57" s="48">
        <v>0</v>
      </c>
      <c r="J57" s="48">
        <v>0</v>
      </c>
      <c r="K57" s="48">
        <v>0</v>
      </c>
      <c r="L57" s="48">
        <v>0</v>
      </c>
      <c r="M57" s="48">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row>
    <row r="58" spans="2:34" s="1" customFormat="1" x14ac:dyDescent="0.35">
      <c r="B58" s="18">
        <v>3</v>
      </c>
      <c r="C58" s="18" t="s">
        <v>21</v>
      </c>
      <c r="D58" s="18" t="s">
        <v>692</v>
      </c>
      <c r="E58" s="131"/>
      <c r="F58" s="48">
        <v>0</v>
      </c>
      <c r="G58" s="48">
        <v>0</v>
      </c>
      <c r="H58" s="48">
        <v>0</v>
      </c>
      <c r="I58" s="48">
        <v>0</v>
      </c>
      <c r="J58" s="48">
        <v>0</v>
      </c>
      <c r="K58" s="48">
        <v>0</v>
      </c>
      <c r="L58" s="48">
        <v>0</v>
      </c>
      <c r="M58" s="48">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row>
    <row r="59" spans="2:34" s="1" customFormat="1" x14ac:dyDescent="0.35">
      <c r="B59" s="18">
        <v>3</v>
      </c>
      <c r="C59" s="18" t="s">
        <v>22</v>
      </c>
      <c r="D59" s="18" t="s">
        <v>692</v>
      </c>
      <c r="E59" s="131"/>
      <c r="F59" s="48">
        <v>0</v>
      </c>
      <c r="G59" s="48">
        <v>0</v>
      </c>
      <c r="H59" s="48">
        <v>0</v>
      </c>
      <c r="I59" s="48">
        <v>0</v>
      </c>
      <c r="J59" s="48">
        <v>0</v>
      </c>
      <c r="K59" s="48">
        <v>0</v>
      </c>
      <c r="L59" s="48">
        <v>0</v>
      </c>
      <c r="M59" s="48">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row>
    <row r="60" spans="2:34" s="1" customFormat="1" x14ac:dyDescent="0.35">
      <c r="B60" s="18">
        <v>3</v>
      </c>
      <c r="C60" s="18" t="s">
        <v>23</v>
      </c>
      <c r="D60" s="18" t="s">
        <v>692</v>
      </c>
      <c r="E60" s="131"/>
      <c r="F60" s="48">
        <v>0</v>
      </c>
      <c r="G60" s="48">
        <v>0</v>
      </c>
      <c r="H60" s="48">
        <v>0</v>
      </c>
      <c r="I60" s="48">
        <v>0</v>
      </c>
      <c r="J60" s="48">
        <v>0</v>
      </c>
      <c r="K60" s="48">
        <v>0</v>
      </c>
      <c r="L60" s="48">
        <v>0</v>
      </c>
      <c r="M60" s="48">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row>
    <row r="61" spans="2:34" s="1" customFormat="1" hidden="1" x14ac:dyDescent="0.35">
      <c r="B61" s="18">
        <v>3</v>
      </c>
      <c r="C61" s="18" t="s">
        <v>24</v>
      </c>
      <c r="D61" s="18" t="s">
        <v>692</v>
      </c>
      <c r="E61" s="18"/>
      <c r="F61" s="48">
        <v>0</v>
      </c>
      <c r="G61" s="48">
        <v>0</v>
      </c>
      <c r="H61" s="48">
        <v>0</v>
      </c>
      <c r="I61" s="48">
        <v>0</v>
      </c>
      <c r="J61" s="48">
        <v>0</v>
      </c>
      <c r="K61" s="48">
        <v>0</v>
      </c>
      <c r="L61" s="48">
        <v>0</v>
      </c>
      <c r="M61" s="48">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row>
    <row r="62" spans="2:34" s="1" customFormat="1" hidden="1" x14ac:dyDescent="0.35">
      <c r="B62" s="18">
        <v>3</v>
      </c>
      <c r="C62" s="18" t="s">
        <v>25</v>
      </c>
      <c r="D62" s="18" t="s">
        <v>692</v>
      </c>
      <c r="E62" s="18"/>
      <c r="F62" s="48">
        <v>0</v>
      </c>
      <c r="G62" s="48">
        <v>0</v>
      </c>
      <c r="H62" s="48">
        <v>0</v>
      </c>
      <c r="I62" s="48">
        <v>0</v>
      </c>
      <c r="J62" s="48">
        <v>0</v>
      </c>
      <c r="K62" s="48">
        <v>0</v>
      </c>
      <c r="L62" s="48">
        <v>0</v>
      </c>
      <c r="M62" s="48">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row>
    <row r="63" spans="2:34" s="1" customFormat="1" hidden="1" x14ac:dyDescent="0.35">
      <c r="B63" s="18">
        <v>3</v>
      </c>
      <c r="C63" s="18" t="s">
        <v>26</v>
      </c>
      <c r="D63" s="18" t="s">
        <v>692</v>
      </c>
      <c r="E63" s="18"/>
      <c r="F63" s="48">
        <v>0</v>
      </c>
      <c r="G63" s="48">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0</v>
      </c>
      <c r="Y63" s="48">
        <v>0</v>
      </c>
      <c r="Z63" s="48">
        <v>0</v>
      </c>
      <c r="AA63" s="48">
        <v>0</v>
      </c>
      <c r="AB63" s="48">
        <v>0</v>
      </c>
      <c r="AC63" s="48">
        <v>0</v>
      </c>
      <c r="AD63" s="48">
        <v>0</v>
      </c>
      <c r="AE63" s="48">
        <v>0</v>
      </c>
      <c r="AF63" s="48">
        <v>0</v>
      </c>
      <c r="AG63" s="48">
        <v>0</v>
      </c>
      <c r="AH63" s="48">
        <v>0</v>
      </c>
    </row>
    <row r="64" spans="2:34" s="1" customFormat="1" hidden="1" x14ac:dyDescent="0.35">
      <c r="B64" s="18">
        <v>3</v>
      </c>
      <c r="C64" s="18" t="s">
        <v>27</v>
      </c>
      <c r="D64" s="18" t="s">
        <v>692</v>
      </c>
      <c r="E64" s="18"/>
      <c r="F64" s="48">
        <v>0</v>
      </c>
      <c r="G64" s="48">
        <v>0</v>
      </c>
      <c r="H64" s="48">
        <v>0</v>
      </c>
      <c r="I64" s="48">
        <v>0</v>
      </c>
      <c r="J64" s="48">
        <v>0</v>
      </c>
      <c r="K64" s="48">
        <v>0</v>
      </c>
      <c r="L64" s="48">
        <v>0</v>
      </c>
      <c r="M64" s="48">
        <v>0</v>
      </c>
      <c r="N64" s="48">
        <v>0</v>
      </c>
      <c r="O64" s="48">
        <v>0</v>
      </c>
      <c r="P64" s="48">
        <v>0</v>
      </c>
      <c r="Q64" s="48">
        <v>0</v>
      </c>
      <c r="R64" s="48">
        <v>0</v>
      </c>
      <c r="S64" s="48">
        <v>0</v>
      </c>
      <c r="T64" s="48">
        <v>0</v>
      </c>
      <c r="U64" s="48">
        <v>0</v>
      </c>
      <c r="V64" s="48">
        <v>0</v>
      </c>
      <c r="W64" s="48">
        <v>0</v>
      </c>
      <c r="X64" s="48">
        <v>0</v>
      </c>
      <c r="Y64" s="48">
        <v>0</v>
      </c>
      <c r="Z64" s="48">
        <v>0</v>
      </c>
      <c r="AA64" s="48">
        <v>0</v>
      </c>
      <c r="AB64" s="48">
        <v>0</v>
      </c>
      <c r="AC64" s="48">
        <v>0</v>
      </c>
      <c r="AD64" s="48">
        <v>0</v>
      </c>
      <c r="AE64" s="48">
        <v>0</v>
      </c>
      <c r="AF64" s="48">
        <v>0</v>
      </c>
      <c r="AG64" s="48">
        <v>0</v>
      </c>
      <c r="AH64" s="48">
        <v>0</v>
      </c>
    </row>
    <row r="65" spans="1:38" s="1" customFormat="1" x14ac:dyDescent="0.35"/>
    <row r="66" spans="1:38" s="1" customFormat="1" x14ac:dyDescent="0.35"/>
    <row r="67" spans="1:38" s="1" customFormat="1" x14ac:dyDescent="0.35"/>
    <row r="68" spans="1:38"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idden="1"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sheetData>
  <mergeCells count="3">
    <mergeCell ref="B39:K39"/>
    <mergeCell ref="B38:K38"/>
    <mergeCell ref="B3:R7"/>
  </mergeCells>
  <dataValidations count="1">
    <dataValidation type="list" allowBlank="1" showInputMessage="1" showErrorMessage="1" sqref="E23:E36 E12:E19" xr:uid="{951F6869-5B95-44EC-9097-37EA05667AEA}">
      <formula1>"Business As Usual,2030,2035,2040,2045,2050,Bespoke"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DFAD484-10B6-4C47-8C3C-2E5B47F61203}">
          <x14:formula1>
            <xm:f>'2050'!$A$2:$A$19</xm:f>
          </x14:formula1>
          <xm:sqref>D12:D19 D23:D36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61DB-D067-4152-8487-B8E2B3DB40BB}">
  <sheetPr>
    <tabColor rgb="FFFFC000"/>
  </sheetPr>
  <dimension ref="A1:AO64"/>
  <sheetViews>
    <sheetView zoomScale="55" zoomScaleNormal="55" workbookViewId="0"/>
  </sheetViews>
  <sheetFormatPr defaultColWidth="0" defaultRowHeight="14.5" zeroHeight="1" x14ac:dyDescent="0.35"/>
  <cols>
    <col min="1" max="1" width="3.1796875" customWidth="1"/>
    <col min="2" max="2" width="6.1796875" bestFit="1" customWidth="1"/>
    <col min="3" max="3" width="44" bestFit="1" customWidth="1"/>
    <col min="4" max="4" width="13.81640625" customWidth="1"/>
    <col min="5" max="5" width="9.90625" customWidth="1"/>
    <col min="6" max="7" width="9.6328125" customWidth="1"/>
    <col min="8" max="8" width="11.6328125" customWidth="1"/>
    <col min="9" max="9" width="13.81640625" customWidth="1"/>
    <col min="10" max="12" width="13.81640625" bestFit="1" customWidth="1"/>
    <col min="13" max="14" width="14.81640625" bestFit="1" customWidth="1"/>
    <col min="15" max="15" width="18.1796875" customWidth="1"/>
    <col min="16" max="36" width="14.81640625" bestFit="1" customWidth="1"/>
    <col min="37" max="37" width="17.81640625" customWidth="1"/>
    <col min="38" max="40" width="8.81640625" customWidth="1"/>
    <col min="41" max="41" width="0" hidden="1" customWidth="1"/>
    <col min="42" max="16384" width="8.81640625" hidden="1"/>
  </cols>
  <sheetData>
    <row r="1" spans="1:37" s="14" customFormat="1" ht="27" customHeight="1" x14ac:dyDescent="0.55000000000000004">
      <c r="A1" s="15" t="s">
        <v>707</v>
      </c>
    </row>
    <row r="2" spans="1:37" s="1" customFormat="1" x14ac:dyDescent="0.35">
      <c r="I2" s="17">
        <v>3</v>
      </c>
      <c r="J2" s="17">
        <f>I2+1</f>
        <v>4</v>
      </c>
      <c r="K2" s="17">
        <f t="shared" ref="K2" si="0">J2+1</f>
        <v>5</v>
      </c>
      <c r="L2" s="17">
        <f t="shared" ref="L2" si="1">K2+1</f>
        <v>6</v>
      </c>
      <c r="M2" s="17">
        <f t="shared" ref="M2" si="2">L2+1</f>
        <v>7</v>
      </c>
      <c r="N2" s="17">
        <f t="shared" ref="N2" si="3">M2+1</f>
        <v>8</v>
      </c>
      <c r="O2" s="17">
        <f t="shared" ref="O2" si="4">N2+1</f>
        <v>9</v>
      </c>
      <c r="P2" s="17">
        <f t="shared" ref="P2" si="5">O2+1</f>
        <v>10</v>
      </c>
      <c r="Q2" s="17">
        <f t="shared" ref="Q2" si="6">P2+1</f>
        <v>11</v>
      </c>
      <c r="R2" s="17">
        <f t="shared" ref="R2" si="7">Q2+1</f>
        <v>12</v>
      </c>
      <c r="S2" s="17">
        <f t="shared" ref="S2" si="8">R2+1</f>
        <v>13</v>
      </c>
      <c r="T2" s="17">
        <f t="shared" ref="T2" si="9">S2+1</f>
        <v>14</v>
      </c>
      <c r="U2" s="17">
        <f t="shared" ref="U2" si="10">T2+1</f>
        <v>15</v>
      </c>
      <c r="V2" s="17">
        <f t="shared" ref="V2" si="11">U2+1</f>
        <v>16</v>
      </c>
      <c r="W2" s="17">
        <f t="shared" ref="W2" si="12">V2+1</f>
        <v>17</v>
      </c>
      <c r="X2" s="17">
        <f t="shared" ref="X2" si="13">W2+1</f>
        <v>18</v>
      </c>
      <c r="Y2" s="17">
        <f t="shared" ref="Y2" si="14">X2+1</f>
        <v>19</v>
      </c>
      <c r="Z2" s="17">
        <f t="shared" ref="Z2" si="15">Y2+1</f>
        <v>20</v>
      </c>
      <c r="AA2" s="17">
        <f t="shared" ref="AA2" si="16">Z2+1</f>
        <v>21</v>
      </c>
      <c r="AB2" s="17">
        <f t="shared" ref="AB2" si="17">AA2+1</f>
        <v>22</v>
      </c>
      <c r="AC2" s="17">
        <f t="shared" ref="AC2" si="18">AB2+1</f>
        <v>23</v>
      </c>
      <c r="AD2" s="17">
        <f t="shared" ref="AD2" si="19">AC2+1</f>
        <v>24</v>
      </c>
      <c r="AE2" s="17">
        <f t="shared" ref="AE2" si="20">AD2+1</f>
        <v>25</v>
      </c>
      <c r="AF2" s="17">
        <f t="shared" ref="AF2" si="21">AE2+1</f>
        <v>26</v>
      </c>
      <c r="AG2" s="17">
        <f t="shared" ref="AG2" si="22">AF2+1</f>
        <v>27</v>
      </c>
      <c r="AH2" s="17">
        <f t="shared" ref="AH2" si="23">AG2+1</f>
        <v>28</v>
      </c>
      <c r="AI2" s="17">
        <f t="shared" ref="AI2" si="24">AH2+1</f>
        <v>29</v>
      </c>
      <c r="AJ2" s="17">
        <f t="shared" ref="AJ2" si="25">AI2+1</f>
        <v>30</v>
      </c>
      <c r="AK2" s="17" t="e">
        <f>#REF!+1</f>
        <v>#REF!</v>
      </c>
    </row>
    <row r="3" spans="1:37" s="1" customFormat="1" x14ac:dyDescent="0.35">
      <c r="B3" s="209" t="s">
        <v>775</v>
      </c>
      <c r="C3" s="209"/>
      <c r="D3" s="209"/>
      <c r="E3" s="209"/>
      <c r="F3" s="209"/>
      <c r="G3" s="209"/>
      <c r="H3" s="209"/>
      <c r="I3" s="209"/>
      <c r="J3" s="209"/>
      <c r="K3" s="209"/>
      <c r="L3" s="209"/>
      <c r="M3" s="209"/>
      <c r="N3" s="209"/>
      <c r="P3" s="97"/>
      <c r="Q3" s="214"/>
      <c r="R3" s="214"/>
      <c r="S3" s="214"/>
    </row>
    <row r="4" spans="1:37" s="1" customFormat="1" x14ac:dyDescent="0.35">
      <c r="B4" s="209"/>
      <c r="C4" s="209"/>
      <c r="D4" s="209"/>
      <c r="E4" s="209"/>
      <c r="F4" s="209"/>
      <c r="G4" s="209"/>
      <c r="H4" s="209"/>
      <c r="I4" s="209"/>
      <c r="J4" s="209"/>
      <c r="K4" s="209"/>
      <c r="L4" s="209"/>
      <c r="M4" s="209"/>
      <c r="N4" s="209"/>
      <c r="P4" s="98"/>
      <c r="Q4" s="215"/>
      <c r="R4" s="215"/>
      <c r="S4" s="215"/>
    </row>
    <row r="5" spans="1:37" s="1" customFormat="1" x14ac:dyDescent="0.35">
      <c r="B5" s="209"/>
      <c r="C5" s="209"/>
      <c r="D5" s="209"/>
      <c r="E5" s="209"/>
      <c r="F5" s="209"/>
      <c r="G5" s="209"/>
      <c r="H5" s="209"/>
      <c r="I5" s="209"/>
      <c r="J5" s="209"/>
      <c r="K5" s="209"/>
      <c r="L5" s="209"/>
      <c r="M5" s="209"/>
      <c r="N5" s="209"/>
      <c r="P5" s="99"/>
      <c r="Q5" s="215"/>
      <c r="R5" s="215"/>
      <c r="S5" s="215"/>
    </row>
    <row r="6" spans="1:37" s="1" customFormat="1" x14ac:dyDescent="0.35">
      <c r="B6" s="209"/>
      <c r="C6" s="209"/>
      <c r="D6" s="209"/>
      <c r="E6" s="209"/>
      <c r="F6" s="209"/>
      <c r="G6" s="209"/>
      <c r="H6" s="209"/>
      <c r="I6" s="209"/>
      <c r="J6" s="209"/>
      <c r="K6" s="209"/>
      <c r="L6" s="209"/>
      <c r="M6" s="209"/>
      <c r="N6" s="209"/>
      <c r="P6" s="98"/>
      <c r="Q6" s="213"/>
      <c r="R6" s="213"/>
      <c r="S6" s="213"/>
    </row>
    <row r="7" spans="1:37" s="1" customFormat="1" ht="180" customHeight="1" x14ac:dyDescent="0.35">
      <c r="B7" s="209"/>
      <c r="C7" s="209"/>
      <c r="D7" s="209"/>
      <c r="E7" s="209"/>
      <c r="F7" s="209"/>
      <c r="G7" s="209"/>
      <c r="H7" s="209"/>
      <c r="I7" s="209"/>
      <c r="J7" s="209"/>
      <c r="K7" s="209"/>
      <c r="L7" s="209"/>
      <c r="M7" s="209"/>
      <c r="N7" s="209"/>
      <c r="P7" s="96"/>
      <c r="Q7" s="213"/>
      <c r="R7" s="213"/>
      <c r="S7" s="213"/>
    </row>
    <row r="8" spans="1:37" s="1" customFormat="1" x14ac:dyDescent="0.35">
      <c r="I8" s="17">
        <v>3</v>
      </c>
      <c r="J8" s="17">
        <f>I8+1</f>
        <v>4</v>
      </c>
      <c r="K8" s="17">
        <f t="shared" ref="K8:AJ8" si="26">J8+1</f>
        <v>5</v>
      </c>
      <c r="L8" s="17">
        <f t="shared" si="26"/>
        <v>6</v>
      </c>
      <c r="M8" s="17">
        <f t="shared" si="26"/>
        <v>7</v>
      </c>
      <c r="N8" s="17">
        <f t="shared" si="26"/>
        <v>8</v>
      </c>
      <c r="O8" s="17">
        <f t="shared" si="26"/>
        <v>9</v>
      </c>
      <c r="P8" s="17"/>
      <c r="Q8" s="17"/>
      <c r="R8" s="17"/>
      <c r="S8" s="17"/>
      <c r="T8" s="17"/>
      <c r="U8" s="17">
        <f t="shared" si="26"/>
        <v>1</v>
      </c>
      <c r="V8" s="17">
        <f t="shared" si="26"/>
        <v>2</v>
      </c>
      <c r="W8" s="17">
        <f t="shared" si="26"/>
        <v>3</v>
      </c>
      <c r="X8" s="17">
        <f t="shared" si="26"/>
        <v>4</v>
      </c>
      <c r="Y8" s="17">
        <f t="shared" si="26"/>
        <v>5</v>
      </c>
      <c r="Z8" s="17">
        <f t="shared" si="26"/>
        <v>6</v>
      </c>
      <c r="AA8" s="17">
        <f t="shared" si="26"/>
        <v>7</v>
      </c>
      <c r="AB8" s="17">
        <f t="shared" si="26"/>
        <v>8</v>
      </c>
      <c r="AC8" s="17">
        <f t="shared" si="26"/>
        <v>9</v>
      </c>
      <c r="AD8" s="17">
        <f t="shared" si="26"/>
        <v>10</v>
      </c>
      <c r="AE8" s="17">
        <f t="shared" si="26"/>
        <v>11</v>
      </c>
      <c r="AF8" s="17">
        <f t="shared" si="26"/>
        <v>12</v>
      </c>
      <c r="AG8" s="17">
        <f t="shared" si="26"/>
        <v>13</v>
      </c>
      <c r="AH8" s="17">
        <f t="shared" si="26"/>
        <v>14</v>
      </c>
      <c r="AI8" s="17">
        <f t="shared" si="26"/>
        <v>15</v>
      </c>
      <c r="AJ8" s="17">
        <f t="shared" si="26"/>
        <v>16</v>
      </c>
      <c r="AK8" s="17" t="e">
        <f>#REF!+1</f>
        <v>#REF!</v>
      </c>
    </row>
    <row r="9" spans="1:37" s="1" customFormat="1" x14ac:dyDescent="0.35">
      <c r="B9" s="86" t="s">
        <v>717</v>
      </c>
      <c r="E9" s="212" t="s">
        <v>737</v>
      </c>
      <c r="F9" s="212"/>
      <c r="G9" s="212"/>
      <c r="H9" s="212"/>
      <c r="I9" s="212"/>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row>
    <row r="10" spans="1:37" s="1" customFormat="1" ht="107" x14ac:dyDescent="0.35">
      <c r="B10" s="8" t="s">
        <v>4</v>
      </c>
      <c r="C10" s="8" t="s">
        <v>686</v>
      </c>
      <c r="D10" s="8" t="s">
        <v>666</v>
      </c>
      <c r="E10" s="70" t="s">
        <v>742</v>
      </c>
      <c r="F10" s="70" t="s">
        <v>743</v>
      </c>
      <c r="G10" s="70" t="s">
        <v>744</v>
      </c>
      <c r="H10" s="70" t="s">
        <v>748</v>
      </c>
      <c r="I10" s="8">
        <v>2022</v>
      </c>
      <c r="J10" s="8">
        <v>2023</v>
      </c>
      <c r="K10" s="8">
        <v>2024</v>
      </c>
      <c r="L10" s="8">
        <v>2025</v>
      </c>
      <c r="M10" s="8">
        <v>2026</v>
      </c>
      <c r="N10" s="8">
        <v>2027</v>
      </c>
      <c r="O10" s="8">
        <v>2028</v>
      </c>
      <c r="P10" s="8">
        <v>2029</v>
      </c>
      <c r="Q10" s="8">
        <v>2030</v>
      </c>
      <c r="R10" s="8">
        <v>2031</v>
      </c>
      <c r="S10" s="8">
        <v>2032</v>
      </c>
      <c r="T10" s="8">
        <v>2033</v>
      </c>
      <c r="U10" s="8">
        <v>2034</v>
      </c>
      <c r="V10" s="8">
        <v>2035</v>
      </c>
      <c r="W10" s="8">
        <v>2036</v>
      </c>
      <c r="X10" s="8">
        <v>2037</v>
      </c>
      <c r="Y10" s="8">
        <v>2038</v>
      </c>
      <c r="Z10" s="8">
        <v>2039</v>
      </c>
      <c r="AA10" s="8">
        <v>2040</v>
      </c>
      <c r="AB10" s="8">
        <v>2041</v>
      </c>
      <c r="AC10" s="8">
        <v>2042</v>
      </c>
      <c r="AD10" s="8">
        <v>2043</v>
      </c>
      <c r="AE10" s="8">
        <v>2044</v>
      </c>
      <c r="AF10" s="8">
        <v>2045</v>
      </c>
      <c r="AG10" s="8">
        <v>2046</v>
      </c>
      <c r="AH10" s="8">
        <v>2047</v>
      </c>
      <c r="AI10" s="8">
        <v>2048</v>
      </c>
      <c r="AJ10" s="8">
        <v>2049</v>
      </c>
      <c r="AK10" s="47" t="s">
        <v>816</v>
      </c>
    </row>
    <row r="11" spans="1:37" s="1" customFormat="1" x14ac:dyDescent="0.35">
      <c r="B11" s="81">
        <v>1</v>
      </c>
      <c r="C11" s="81" t="s">
        <v>9</v>
      </c>
      <c r="D11" s="81" t="str">
        <f>'High Level'!E18</f>
        <v>Direct</v>
      </c>
      <c r="E11" s="68">
        <v>0</v>
      </c>
      <c r="F11" s="68">
        <v>0</v>
      </c>
      <c r="G11" s="68">
        <v>0</v>
      </c>
      <c r="H11" s="68">
        <v>0</v>
      </c>
      <c r="I11" s="79">
        <f>(IF($D11="Direct",'High Level'!$L18*-Calcs!D11,IF($D11="Indirect",'High Level'!$L18*-Calcs!D11,IF($D11="External Cost",'High Level'!$L18*-Calcs!D11,0))))*(1-'High Level'!$F18)*((1+ProcurementUp))*((1+BuildingUp))*((1+OpsUp))*((1+Other))</f>
        <v>0</v>
      </c>
      <c r="J11" s="79">
        <f>(IF($D11="Direct",'High Level'!$L18*-Calcs!E11,IF($D11="Indirect",'High Level'!$L18*-Calcs!E11,IF($D11="External Cost",'High Level'!$L18*-Calcs!E11,0))))*(1-'High Level'!$F18)*((1+ProcurementUp))*((1+BuildingUp))*((1+OpsUp))*((1+Other))</f>
        <v>0</v>
      </c>
      <c r="K11" s="79">
        <f>(IF($D11="Direct",'High Level'!$L18*-Calcs!F11,IF($D11="Indirect",'High Level'!$L18*-Calcs!F11,IF($D11="External Cost",'High Level'!$L18*-Calcs!F11,0))))*(1-'High Level'!$F18)*((1+ProcurementUp))*((1+BuildingUp))*((1+OpsUp))*((1+Other))</f>
        <v>0</v>
      </c>
      <c r="L11" s="79">
        <f>(IF($D11="Direct",'High Level'!$L18*-Calcs!G11,IF($D11="Indirect",'High Level'!$L18*-Calcs!G11,IF($D11="External Cost",'High Level'!$L18*-Calcs!G11,0))))*(1-'High Level'!$F18)*((1+ProcurementUp))*((1+BuildingUp))*((1+OpsUp))*((1+Other))</f>
        <v>0</v>
      </c>
      <c r="M11" s="79">
        <f>(IF($D11="Direct",'High Level'!$L18*-Calcs!H11,IF($D11="Indirect",'High Level'!$L18*-Calcs!H11,IF($D11="External Cost",'High Level'!$L18*-Calcs!H11,0))))*(1-'High Level'!$F18)*((1+ProcurementUp))*((1+BuildingUp))*((1+OpsUp))*((1+Other))</f>
        <v>0</v>
      </c>
      <c r="N11" s="79">
        <f>(IF($D11="Direct",'High Level'!$L18*-Calcs!I11,IF($D11="Indirect",'High Level'!$L18*-Calcs!I11,IF($D11="External Cost",'High Level'!$L18*-Calcs!I11,0))))*(1-'High Level'!$F18)*((1+ProcurementUp))*((1+BuildingUp))*((1+OpsUp))*((1+Other))</f>
        <v>0</v>
      </c>
      <c r="O11" s="79">
        <f>(IF($D11="Direct",'High Level'!$L18*-Calcs!J11,IF($D11="Indirect",'High Level'!$L18*-Calcs!J11,IF($D11="External Cost",'High Level'!$L18*-Calcs!J11,0))))*(1-'High Level'!$F18)*((1+ProcurementUp))*((1+BuildingUp))*((1+OpsUp))*((1+Other))</f>
        <v>0</v>
      </c>
      <c r="P11" s="79">
        <f>(IF($D11="Direct",'High Level'!$L18*-Calcs!K11,IF($D11="Indirect",'High Level'!$L18*-Calcs!K11,IF($D11="External Cost",'High Level'!$L18*-Calcs!K11,0))))*(1-'High Level'!$F18)*((1+ProcurementUp))*((1+BuildingUp))*((1+OpsUp))*((1+Other))</f>
        <v>0</v>
      </c>
      <c r="Q11" s="79">
        <f>(IF($D11="Direct",'High Level'!$L18*-Calcs!L11,IF($D11="Indirect",'High Level'!$L18*-Calcs!L11,IF($D11="External Cost",'High Level'!$L18*-Calcs!L11,0))))*(1-'High Level'!$F18)*((1+ProcurementUp))*((1+BuildingUp))*((1+OpsUp))*((1+Other))</f>
        <v>0</v>
      </c>
      <c r="R11" s="79">
        <f>(IF($D11="Direct",'High Level'!$L18*-Calcs!M11,IF($D11="Indirect",'High Level'!$L18*-Calcs!M11,IF($D11="External Cost",'High Level'!$L18*-Calcs!M11,0))))*(1-'High Level'!$F18)*((1+ProcurementUp))*((1+BuildingUp))*((1+OpsUp))*((1+Other))</f>
        <v>0</v>
      </c>
      <c r="S11" s="79">
        <f>(IF($D11="Direct",'High Level'!$L18*-Calcs!N11,IF($D11="Indirect",'High Level'!$L18*-Calcs!N11,IF($D11="External Cost",'High Level'!$L18*-Calcs!N11,0))))*(1-'High Level'!$F18)*((1+ProcurementUp))*((1+BuildingUp))*((1+OpsUp))*((1+Other))</f>
        <v>0</v>
      </c>
      <c r="T11" s="79">
        <f>(IF($D11="Direct",'High Level'!$L18*-Calcs!O11,IF($D11="Indirect",'High Level'!$L18*-Calcs!O11,IF($D11="External Cost",'High Level'!$L18*-Calcs!O11,0))))*(1-'High Level'!$F18)*((1+ProcurementUp))*((1+BuildingUp))*((1+OpsUp))*((1+Other))</f>
        <v>0</v>
      </c>
      <c r="U11" s="79">
        <f>(IF($D11="Direct",'High Level'!$L18*-Calcs!P11,IF($D11="Indirect",'High Level'!$L18*-Calcs!P11,IF($D11="External Cost",'High Level'!$L18*-Calcs!P11,0))))*(1-'High Level'!$F18)*((1+ProcurementUp))*((1+BuildingUp))*((1+OpsUp))*((1+Other))</f>
        <v>0</v>
      </c>
      <c r="V11" s="79">
        <f>(IF($D11="Direct",'High Level'!$L18*-Calcs!Q11,IF($D11="Indirect",'High Level'!$L18*-Calcs!Q11,IF($D11="External Cost",'High Level'!$L18*-Calcs!Q11,0))))*(1-'High Level'!$F18)*((1+ProcurementUp))*((1+BuildingUp))*((1+OpsUp))*((1+Other))</f>
        <v>0</v>
      </c>
      <c r="W11" s="79">
        <f>(IF($D11="Direct",'High Level'!$L18*-Calcs!R11,IF($D11="Indirect",'High Level'!$L18*-Calcs!R11,IF($D11="External Cost",'High Level'!$L18*-Calcs!R11,0))))*(1-'High Level'!$F18)*((1+ProcurementUp))*((1+BuildingUp))*((1+OpsUp))*((1+Other))</f>
        <v>0</v>
      </c>
      <c r="X11" s="79">
        <f>(IF($D11="Direct",'High Level'!$L18*-Calcs!S11,IF($D11="Indirect",'High Level'!$L18*-Calcs!S11,IF($D11="External Cost",'High Level'!$L18*-Calcs!S11,0))))*(1-'High Level'!$F18)*((1+ProcurementUp))*((1+BuildingUp))*((1+OpsUp))*((1+Other))</f>
        <v>0</v>
      </c>
      <c r="Y11" s="79">
        <f>(IF($D11="Direct",'High Level'!$L18*-Calcs!T11,IF($D11="Indirect",'High Level'!$L18*-Calcs!T11,IF($D11="External Cost",'High Level'!$L18*-Calcs!T11,0))))*(1-'High Level'!$F18)*((1+ProcurementUp))*((1+BuildingUp))*((1+OpsUp))*((1+Other))</f>
        <v>0</v>
      </c>
      <c r="Z11" s="79">
        <f>(IF($D11="Direct",'High Level'!$L18*-Calcs!U11,IF($D11="Indirect",'High Level'!$L18*-Calcs!U11,IF($D11="External Cost",'High Level'!$L18*-Calcs!U11,0))))*(1-'High Level'!$F18)*((1+ProcurementUp))*((1+BuildingUp))*((1+OpsUp))*((1+Other))</f>
        <v>0</v>
      </c>
      <c r="AA11" s="79">
        <f>(IF($D11="Direct",'High Level'!$L18*-Calcs!V11,IF($D11="Indirect",'High Level'!$L18*-Calcs!V11,IF($D11="External Cost",'High Level'!$L18*-Calcs!V11,0))))*(1-'High Level'!$F18)*((1+ProcurementUp))*((1+BuildingUp))*((1+OpsUp))*((1+Other))</f>
        <v>0</v>
      </c>
      <c r="AB11" s="79">
        <f>(IF($D11="Direct",'High Level'!$L18*-Calcs!W11,IF($D11="Indirect",'High Level'!$L18*-Calcs!W11,IF($D11="External Cost",'High Level'!$L18*-Calcs!W11,0))))*(1-'High Level'!$F18)*((1+ProcurementUp))*((1+BuildingUp))*((1+OpsUp))*((1+Other))</f>
        <v>0</v>
      </c>
      <c r="AC11" s="79">
        <f>(IF($D11="Direct",'High Level'!$L18*-Calcs!X11,IF($D11="Indirect",'High Level'!$L18*-Calcs!X11,IF($D11="External Cost",'High Level'!$L18*-Calcs!X11,0))))*(1-'High Level'!$F18)*((1+ProcurementUp))*((1+BuildingUp))*((1+OpsUp))*((1+Other))</f>
        <v>0</v>
      </c>
      <c r="AD11" s="79">
        <f>(IF($D11="Direct",'High Level'!$L18*-Calcs!Y11,IF($D11="Indirect",'High Level'!$L18*-Calcs!Y11,IF($D11="External Cost",'High Level'!$L18*-Calcs!Y11,0))))*(1-'High Level'!$F18)*((1+ProcurementUp))*((1+BuildingUp))*((1+OpsUp))*((1+Other))</f>
        <v>0</v>
      </c>
      <c r="AE11" s="79">
        <f>(IF($D11="Direct",'High Level'!$L18*-Calcs!Z11,IF($D11="Indirect",'High Level'!$L18*-Calcs!Z11,IF($D11="External Cost",'High Level'!$L18*-Calcs!Z11,0))))*(1-'High Level'!$F18)*((1+ProcurementUp))*((1+BuildingUp))*((1+OpsUp))*((1+Other))</f>
        <v>0</v>
      </c>
      <c r="AF11" s="79">
        <f>(IF($D11="Direct",'High Level'!$L18*-Calcs!AA11,IF($D11="Indirect",'High Level'!$L18*-Calcs!AA11,IF($D11="External Cost",'High Level'!$L18*-Calcs!AA11,0))))*(1-'High Level'!$F18)*((1+ProcurementUp))*((1+BuildingUp))*((1+OpsUp))*((1+Other))</f>
        <v>0</v>
      </c>
      <c r="AG11" s="79">
        <f>(IF($D11="Direct",'High Level'!$L18*-Calcs!AB11,IF($D11="Indirect",'High Level'!$L18*-Calcs!AB11,IF($D11="External Cost",'High Level'!$L18*-Calcs!AB11,0))))*(1-'High Level'!$F18)*((1+ProcurementUp))*((1+BuildingUp))*((1+OpsUp))*((1+Other))</f>
        <v>0</v>
      </c>
      <c r="AH11" s="79">
        <f>(IF($D11="Direct",'High Level'!$L18*-Calcs!AC11,IF($D11="Indirect",'High Level'!$L18*-Calcs!AC11,IF($D11="External Cost",'High Level'!$L18*-Calcs!AC11,0))))*(1-'High Level'!$F18)*((1+ProcurementUp))*((1+BuildingUp))*((1+OpsUp))*((1+Other))</f>
        <v>0</v>
      </c>
      <c r="AI11" s="79">
        <f>(IF($D11="Direct",'High Level'!$L18*-Calcs!AD11,IF($D11="Indirect",'High Level'!$L18*-Calcs!AD11,IF($D11="External Cost",'High Level'!$L18*-Calcs!AD11,0))))*(1-'High Level'!$F18)*((1+ProcurementUp))*((1+BuildingUp))*((1+OpsUp))*((1+Other))</f>
        <v>0</v>
      </c>
      <c r="AJ11" s="79">
        <f>(IF($D11="Direct",'High Level'!$L18*-Calcs!AE11,IF($D11="Indirect",'High Level'!$L18*-Calcs!AE11,IF($D11="External Cost",'High Level'!$L18*-Calcs!AE11,0))))*(1-'High Level'!$F18)*((1+ProcurementUp))*((1+BuildingUp))*((1+OpsUp))*((1+Other))</f>
        <v>0</v>
      </c>
      <c r="AK11" s="80">
        <f>'High Level'!D18+SUM(Calcs!D11:AE11)</f>
        <v>0</v>
      </c>
    </row>
    <row r="12" spans="1:37" s="1" customFormat="1" x14ac:dyDescent="0.35">
      <c r="B12" s="81">
        <v>1</v>
      </c>
      <c r="C12" s="81" t="s">
        <v>10</v>
      </c>
      <c r="D12" s="81" t="str">
        <f>'High Level'!E19</f>
        <v>Direct</v>
      </c>
      <c r="E12" s="68">
        <v>0</v>
      </c>
      <c r="F12" s="68">
        <v>0</v>
      </c>
      <c r="G12" s="68">
        <v>0</v>
      </c>
      <c r="H12" s="68">
        <v>0</v>
      </c>
      <c r="I12" s="79">
        <f>(IF($D12="Direct",'High Level'!$L19*-Calcs!D12,IF($D12="Indirect",'High Level'!$L19*-Calcs!D12,IF($D12="External Cost",'High Level'!$L19*-Calcs!D12,0))))*(1-'High Level'!$F19)*((1+ProcurementUp))*((1+BuildingUp))*((1+OpsUp))*((1+Other))</f>
        <v>0</v>
      </c>
      <c r="J12" s="79">
        <f>(IF($D12="Direct",'High Level'!$L19*-Calcs!E12,IF($D12="Indirect",'High Level'!$L19*-Calcs!E12,IF($D12="External Cost",'High Level'!$L19*-Calcs!E12,0))))*(1-'High Level'!$F19)*((1+ProcurementUp))*((1+BuildingUp))*((1+OpsUp))*((1+Other))</f>
        <v>0</v>
      </c>
      <c r="K12" s="79">
        <f>(IF($D12="Direct",'High Level'!$L19*-Calcs!F12,IF($D12="Indirect",'High Level'!$L19*-Calcs!F12,IF($D12="External Cost",'High Level'!$L19*-Calcs!F12,0))))*(1-'High Level'!$F19)*((1+ProcurementUp))*((1+BuildingUp))*((1+OpsUp))*((1+Other))</f>
        <v>0</v>
      </c>
      <c r="L12" s="79">
        <f>(IF($D12="Direct",'High Level'!$L19*-Calcs!G12,IF($D12="Indirect",'High Level'!$L19*-Calcs!G12,IF($D12="External Cost",'High Level'!$L19*-Calcs!G12,0))))*(1-'High Level'!$F19)*((1+ProcurementUp))*((1+BuildingUp))*((1+OpsUp))*((1+Other))</f>
        <v>0</v>
      </c>
      <c r="M12" s="79">
        <f>(IF($D12="Direct",'High Level'!$L19*-Calcs!H12,IF($D12="Indirect",'High Level'!$L19*-Calcs!H12,IF($D12="External Cost",'High Level'!$L19*-Calcs!H12,0))))*(1-'High Level'!$F19)*((1+ProcurementUp))*((1+BuildingUp))*((1+OpsUp))*((1+Other))</f>
        <v>0</v>
      </c>
      <c r="N12" s="79">
        <f>(IF($D12="Direct",'High Level'!$L19*-Calcs!I12,IF($D12="Indirect",'High Level'!$L19*-Calcs!I12,IF($D12="External Cost",'High Level'!$L19*-Calcs!I12,0))))*(1-'High Level'!$F19)*((1+ProcurementUp))*((1+BuildingUp))*((1+OpsUp))*((1+Other))</f>
        <v>0</v>
      </c>
      <c r="O12" s="79">
        <f>(IF($D12="Direct",'High Level'!$L19*-Calcs!J12,IF($D12="Indirect",'High Level'!$L19*-Calcs!J12,IF($D12="External Cost",'High Level'!$L19*-Calcs!J12,0))))*(1-'High Level'!$F19)*((1+ProcurementUp))*((1+BuildingUp))*((1+OpsUp))*((1+Other))</f>
        <v>0</v>
      </c>
      <c r="P12" s="79">
        <f>(IF($D12="Direct",'High Level'!$L19*-Calcs!K12,IF($D12="Indirect",'High Level'!$L19*-Calcs!K12,IF($D12="External Cost",'High Level'!$L19*-Calcs!K12,0))))*(1-'High Level'!$F19)*((1+ProcurementUp))*((1+BuildingUp))*((1+OpsUp))*((1+Other))</f>
        <v>0</v>
      </c>
      <c r="Q12" s="79">
        <f>(IF($D12="Direct",'High Level'!$L19*-Calcs!L12,IF($D12="Indirect",'High Level'!$L19*-Calcs!L12,IF($D12="External Cost",'High Level'!$L19*-Calcs!L12,0))))*(1-'High Level'!$F19)*((1+ProcurementUp))*((1+BuildingUp))*((1+OpsUp))*((1+Other))</f>
        <v>0</v>
      </c>
      <c r="R12" s="79">
        <f>(IF($D12="Direct",'High Level'!$L19*-Calcs!M12,IF($D12="Indirect",'High Level'!$L19*-Calcs!M12,IF($D12="External Cost",'High Level'!$L19*-Calcs!M12,0))))*(1-'High Level'!$F19)*((1+ProcurementUp))*((1+BuildingUp))*((1+OpsUp))*((1+Other))</f>
        <v>0</v>
      </c>
      <c r="S12" s="79">
        <f>(IF($D12="Direct",'High Level'!$L19*-Calcs!N12,IF($D12="Indirect",'High Level'!$L19*-Calcs!N12,IF($D12="External Cost",'High Level'!$L19*-Calcs!N12,0))))*(1-'High Level'!$F19)*((1+ProcurementUp))*((1+BuildingUp))*((1+OpsUp))*((1+Other))</f>
        <v>0</v>
      </c>
      <c r="T12" s="79">
        <f>(IF($D12="Direct",'High Level'!$L19*-Calcs!O12,IF($D12="Indirect",'High Level'!$L19*-Calcs!O12,IF($D12="External Cost",'High Level'!$L19*-Calcs!O12,0))))*(1-'High Level'!$F19)*((1+ProcurementUp))*((1+BuildingUp))*((1+OpsUp))*((1+Other))</f>
        <v>0</v>
      </c>
      <c r="U12" s="79">
        <f>(IF($D12="Direct",'High Level'!$L19*-Calcs!P12,IF($D12="Indirect",'High Level'!$L19*-Calcs!P12,IF($D12="External Cost",'High Level'!$L19*-Calcs!P12,0))))*(1-'High Level'!$F19)*((1+ProcurementUp))*((1+BuildingUp))*((1+OpsUp))*((1+Other))</f>
        <v>0</v>
      </c>
      <c r="V12" s="79">
        <f>(IF($D12="Direct",'High Level'!$L19*-Calcs!Q12,IF($D12="Indirect",'High Level'!$L19*-Calcs!Q12,IF($D12="External Cost",'High Level'!$L19*-Calcs!Q12,0))))*(1-'High Level'!$F19)*((1+ProcurementUp))*((1+BuildingUp))*((1+OpsUp))*((1+Other))</f>
        <v>0</v>
      </c>
      <c r="W12" s="79">
        <f>(IF($D12="Direct",'High Level'!$L19*-Calcs!R12,IF($D12="Indirect",'High Level'!$L19*-Calcs!R12,IF($D12="External Cost",'High Level'!$L19*-Calcs!R12,0))))*(1-'High Level'!$F19)*((1+ProcurementUp))*((1+BuildingUp))*((1+OpsUp))*((1+Other))</f>
        <v>0</v>
      </c>
      <c r="X12" s="79">
        <f>(IF($D12="Direct",'High Level'!$L19*-Calcs!S12,IF($D12="Indirect",'High Level'!$L19*-Calcs!S12,IF($D12="External Cost",'High Level'!$L19*-Calcs!S12,0))))*(1-'High Level'!$F19)*((1+ProcurementUp))*((1+BuildingUp))*((1+OpsUp))*((1+Other))</f>
        <v>0</v>
      </c>
      <c r="Y12" s="79">
        <f>(IF($D12="Direct",'High Level'!$L19*-Calcs!T12,IF($D12="Indirect",'High Level'!$L19*-Calcs!T12,IF($D12="External Cost",'High Level'!$L19*-Calcs!T12,0))))*(1-'High Level'!$F19)*((1+ProcurementUp))*((1+BuildingUp))*((1+OpsUp))*((1+Other))</f>
        <v>0</v>
      </c>
      <c r="Z12" s="79">
        <f>(IF($D12="Direct",'High Level'!$L19*-Calcs!U12,IF($D12="Indirect",'High Level'!$L19*-Calcs!U12,IF($D12="External Cost",'High Level'!$L19*-Calcs!U12,0))))*(1-'High Level'!$F19)*((1+ProcurementUp))*((1+BuildingUp))*((1+OpsUp))*((1+Other))</f>
        <v>0</v>
      </c>
      <c r="AA12" s="79">
        <f>(IF($D12="Direct",'High Level'!$L19*-Calcs!V12,IF($D12="Indirect",'High Level'!$L19*-Calcs!V12,IF($D12="External Cost",'High Level'!$L19*-Calcs!V12,0))))*(1-'High Level'!$F19)*((1+ProcurementUp))*((1+BuildingUp))*((1+OpsUp))*((1+Other))</f>
        <v>0</v>
      </c>
      <c r="AB12" s="79">
        <f>(IF($D12="Direct",'High Level'!$L19*-Calcs!W12,IF($D12="Indirect",'High Level'!$L19*-Calcs!W12,IF($D12="External Cost",'High Level'!$L19*-Calcs!W12,0))))*(1-'High Level'!$F19)*((1+ProcurementUp))*((1+BuildingUp))*((1+OpsUp))*((1+Other))</f>
        <v>0</v>
      </c>
      <c r="AC12" s="79">
        <f>(IF($D12="Direct",'High Level'!$L19*-Calcs!X12,IF($D12="Indirect",'High Level'!$L19*-Calcs!X12,IF($D12="External Cost",'High Level'!$L19*-Calcs!X12,0))))*(1-'High Level'!$F19)*((1+ProcurementUp))*((1+BuildingUp))*((1+OpsUp))*((1+Other))</f>
        <v>0</v>
      </c>
      <c r="AD12" s="79">
        <f>(IF($D12="Direct",'High Level'!$L19*-Calcs!Y12,IF($D12="Indirect",'High Level'!$L19*-Calcs!Y12,IF($D12="External Cost",'High Level'!$L19*-Calcs!Y12,0))))*(1-'High Level'!$F19)*((1+ProcurementUp))*((1+BuildingUp))*((1+OpsUp))*((1+Other))</f>
        <v>0</v>
      </c>
      <c r="AE12" s="79">
        <f>(IF($D12="Direct",'High Level'!$L19*-Calcs!Z12,IF($D12="Indirect",'High Level'!$L19*-Calcs!Z12,IF($D12="External Cost",'High Level'!$L19*-Calcs!Z12,0))))*(1-'High Level'!$F19)*((1+ProcurementUp))*((1+BuildingUp))*((1+OpsUp))*((1+Other))</f>
        <v>0</v>
      </c>
      <c r="AF12" s="79">
        <f>(IF($D12="Direct",'High Level'!$L19*-Calcs!AA12,IF($D12="Indirect",'High Level'!$L19*-Calcs!AA12,IF($D12="External Cost",'High Level'!$L19*-Calcs!AA12,0))))*(1-'High Level'!$F19)*((1+ProcurementUp))*((1+BuildingUp))*((1+OpsUp))*((1+Other))</f>
        <v>0</v>
      </c>
      <c r="AG12" s="79">
        <f>(IF($D12="Direct",'High Level'!$L19*-Calcs!AB12,IF($D12="Indirect",'High Level'!$L19*-Calcs!AB12,IF($D12="External Cost",'High Level'!$L19*-Calcs!AB12,0))))*(1-'High Level'!$F19)*((1+ProcurementUp))*((1+BuildingUp))*((1+OpsUp))*((1+Other))</f>
        <v>0</v>
      </c>
      <c r="AH12" s="79">
        <f>(IF($D12="Direct",'High Level'!$L19*-Calcs!AC12,IF($D12="Indirect",'High Level'!$L19*-Calcs!AC12,IF($D12="External Cost",'High Level'!$L19*-Calcs!AC12,0))))*(1-'High Level'!$F19)*((1+ProcurementUp))*((1+BuildingUp))*((1+OpsUp))*((1+Other))</f>
        <v>0</v>
      </c>
      <c r="AI12" s="79">
        <f>(IF($D12="Direct",'High Level'!$L19*-Calcs!AD12,IF($D12="Indirect",'High Level'!$L19*-Calcs!AD12,IF($D12="External Cost",'High Level'!$L19*-Calcs!AD12,0))))*(1-'High Level'!$F19)*((1+ProcurementUp))*((1+BuildingUp))*((1+OpsUp))*((1+Other))</f>
        <v>0</v>
      </c>
      <c r="AJ12" s="79">
        <f>(IF($D12="Direct",'High Level'!$L19*-Calcs!AE12,IF($D12="Indirect",'High Level'!$L19*-Calcs!AE12,IF($D12="External Cost",'High Level'!$L19*-Calcs!AE12,0))))*(1-'High Level'!$F19)*((1+ProcurementUp))*((1+BuildingUp))*((1+OpsUp))*((1+Other))</f>
        <v>0</v>
      </c>
      <c r="AK12" s="80">
        <f>'High Level'!D19+SUM(Calcs!D12:AE12)</f>
        <v>0</v>
      </c>
    </row>
    <row r="13" spans="1:37" s="1" customFormat="1" x14ac:dyDescent="0.35">
      <c r="B13" s="81">
        <v>1</v>
      </c>
      <c r="C13" s="81" t="s">
        <v>11</v>
      </c>
      <c r="D13" s="81" t="str">
        <f>'High Level'!E20</f>
        <v>Direct</v>
      </c>
      <c r="E13" s="68">
        <v>0</v>
      </c>
      <c r="F13" s="68">
        <v>0</v>
      </c>
      <c r="G13" s="68">
        <v>0</v>
      </c>
      <c r="H13" s="68">
        <v>0</v>
      </c>
      <c r="I13" s="79">
        <f>(IF($D13="Direct",'High Level'!$L20*-Calcs!D13,IF($D13="Indirect",'High Level'!$L20*-Calcs!D13,IF($D13="External Cost",'High Level'!$L20*-Calcs!D13,0))))*(1-'High Level'!$F20)*((1+ProcurementUp))*((1+BuildingUp))*((1+OpsUp))*((1+Other))</f>
        <v>0</v>
      </c>
      <c r="J13" s="79">
        <f>(IF($D13="Direct",'High Level'!$L20*-Calcs!E13,IF($D13="Indirect",'High Level'!$L20*-Calcs!E13,IF($D13="External Cost",'High Level'!$L20*-Calcs!E13,0))))*(1-'High Level'!$F20)*((1+ProcurementUp))*((1+BuildingUp))*((1+OpsUp))*((1+Other))</f>
        <v>0</v>
      </c>
      <c r="K13" s="79">
        <f>(IF($D13="Direct",'High Level'!$L20*-Calcs!F13,IF($D13="Indirect",'High Level'!$L20*-Calcs!F13,IF($D13="External Cost",'High Level'!$L20*-Calcs!F13,0))))*(1-'High Level'!$F20)*((1+ProcurementUp))*((1+BuildingUp))*((1+OpsUp))*((1+Other))</f>
        <v>0</v>
      </c>
      <c r="L13" s="79">
        <f>(IF($D13="Direct",'High Level'!$L20*-Calcs!G13,IF($D13="Indirect",'High Level'!$L20*-Calcs!G13,IF($D13="External Cost",'High Level'!$L20*-Calcs!G13,0))))*(1-'High Level'!$F20)*((1+ProcurementUp))*((1+BuildingUp))*((1+OpsUp))*((1+Other))</f>
        <v>0</v>
      </c>
      <c r="M13" s="79">
        <f>(IF($D13="Direct",'High Level'!$L20*-Calcs!H13,IF($D13="Indirect",'High Level'!$L20*-Calcs!H13,IF($D13="External Cost",'High Level'!$L20*-Calcs!H13,0))))*(1-'High Level'!$F20)*((1+ProcurementUp))*((1+BuildingUp))*((1+OpsUp))*((1+Other))</f>
        <v>0</v>
      </c>
      <c r="N13" s="79">
        <f>(IF($D13="Direct",'High Level'!$L20*-Calcs!I13,IF($D13="Indirect",'High Level'!$L20*-Calcs!I13,IF($D13="External Cost",'High Level'!$L20*-Calcs!I13,0))))*(1-'High Level'!$F20)*((1+ProcurementUp))*((1+BuildingUp))*((1+OpsUp))*((1+Other))</f>
        <v>0</v>
      </c>
      <c r="O13" s="79">
        <f>(IF($D13="Direct",'High Level'!$L20*-Calcs!J13,IF($D13="Indirect",'High Level'!$L20*-Calcs!J13,IF($D13="External Cost",'High Level'!$L20*-Calcs!J13,0))))*(1-'High Level'!$F20)*((1+ProcurementUp))*((1+BuildingUp))*((1+OpsUp))*((1+Other))</f>
        <v>0</v>
      </c>
      <c r="P13" s="79">
        <f>(IF($D13="Direct",'High Level'!$L20*-Calcs!K13,IF($D13="Indirect",'High Level'!$L20*-Calcs!K13,IF($D13="External Cost",'High Level'!$L20*-Calcs!K13,0))))*(1-'High Level'!$F20)*((1+ProcurementUp))*((1+BuildingUp))*((1+OpsUp))*((1+Other))</f>
        <v>0</v>
      </c>
      <c r="Q13" s="79">
        <f>(IF($D13="Direct",'High Level'!$L20*-Calcs!L13,IF($D13="Indirect",'High Level'!$L20*-Calcs!L13,IF($D13="External Cost",'High Level'!$L20*-Calcs!L13,0))))*(1-'High Level'!$F20)*((1+ProcurementUp))*((1+BuildingUp))*((1+OpsUp))*((1+Other))</f>
        <v>0</v>
      </c>
      <c r="R13" s="79">
        <f>(IF($D13="Direct",'High Level'!$L20*-Calcs!M13,IF($D13="Indirect",'High Level'!$L20*-Calcs!M13,IF($D13="External Cost",'High Level'!$L20*-Calcs!M13,0))))*(1-'High Level'!$F20)*((1+ProcurementUp))*((1+BuildingUp))*((1+OpsUp))*((1+Other))</f>
        <v>0</v>
      </c>
      <c r="S13" s="79">
        <f>(IF($D13="Direct",'High Level'!$L20*-Calcs!N13,IF($D13="Indirect",'High Level'!$L20*-Calcs!N13,IF($D13="External Cost",'High Level'!$L20*-Calcs!N13,0))))*(1-'High Level'!$F20)*((1+ProcurementUp))*((1+BuildingUp))*((1+OpsUp))*((1+Other))</f>
        <v>0</v>
      </c>
      <c r="T13" s="79">
        <f>(IF($D13="Direct",'High Level'!$L20*-Calcs!O13,IF($D13="Indirect",'High Level'!$L20*-Calcs!O13,IF($D13="External Cost",'High Level'!$L20*-Calcs!O13,0))))*(1-'High Level'!$F20)*((1+ProcurementUp))*((1+BuildingUp))*((1+OpsUp))*((1+Other))</f>
        <v>0</v>
      </c>
      <c r="U13" s="79">
        <f>(IF($D13="Direct",'High Level'!$L20*-Calcs!P13,IF($D13="Indirect",'High Level'!$L20*-Calcs!P13,IF($D13="External Cost",'High Level'!$L20*-Calcs!P13,0))))*(1-'High Level'!$F20)*((1+ProcurementUp))*((1+BuildingUp))*((1+OpsUp))*((1+Other))</f>
        <v>0</v>
      </c>
      <c r="V13" s="79">
        <f>(IF($D13="Direct",'High Level'!$L20*-Calcs!Q13,IF($D13="Indirect",'High Level'!$L20*-Calcs!Q13,IF($D13="External Cost",'High Level'!$L20*-Calcs!Q13,0))))*(1-'High Level'!$F20)*((1+ProcurementUp))*((1+BuildingUp))*((1+OpsUp))*((1+Other))</f>
        <v>0</v>
      </c>
      <c r="W13" s="79">
        <f>(IF($D13="Direct",'High Level'!$L20*-Calcs!R13,IF($D13="Indirect",'High Level'!$L20*-Calcs!R13,IF($D13="External Cost",'High Level'!$L20*-Calcs!R13,0))))*(1-'High Level'!$F20)*((1+ProcurementUp))*((1+BuildingUp))*((1+OpsUp))*((1+Other))</f>
        <v>0</v>
      </c>
      <c r="X13" s="79">
        <f>(IF($D13="Direct",'High Level'!$L20*-Calcs!S13,IF($D13="Indirect",'High Level'!$L20*-Calcs!S13,IF($D13="External Cost",'High Level'!$L20*-Calcs!S13,0))))*(1-'High Level'!$F20)*((1+ProcurementUp))*((1+BuildingUp))*((1+OpsUp))*((1+Other))</f>
        <v>0</v>
      </c>
      <c r="Y13" s="79">
        <f>(IF($D13="Direct",'High Level'!$L20*-Calcs!T13,IF($D13="Indirect",'High Level'!$L20*-Calcs!T13,IF($D13="External Cost",'High Level'!$L20*-Calcs!T13,0))))*(1-'High Level'!$F20)*((1+ProcurementUp))*((1+BuildingUp))*((1+OpsUp))*((1+Other))</f>
        <v>0</v>
      </c>
      <c r="Z13" s="79">
        <f>(IF($D13="Direct",'High Level'!$L20*-Calcs!U13,IF($D13="Indirect",'High Level'!$L20*-Calcs!U13,IF($D13="External Cost",'High Level'!$L20*-Calcs!U13,0))))*(1-'High Level'!$F20)*((1+ProcurementUp))*((1+BuildingUp))*((1+OpsUp))*((1+Other))</f>
        <v>0</v>
      </c>
      <c r="AA13" s="79">
        <f>(IF($D13="Direct",'High Level'!$L20*-Calcs!V13,IF($D13="Indirect",'High Level'!$L20*-Calcs!V13,IF($D13="External Cost",'High Level'!$L20*-Calcs!V13,0))))*(1-'High Level'!$F20)*((1+ProcurementUp))*((1+BuildingUp))*((1+OpsUp))*((1+Other))</f>
        <v>0</v>
      </c>
      <c r="AB13" s="79">
        <f>(IF($D13="Direct",'High Level'!$L20*-Calcs!W13,IF($D13="Indirect",'High Level'!$L20*-Calcs!W13,IF($D13="External Cost",'High Level'!$L20*-Calcs!W13,0))))*(1-'High Level'!$F20)*((1+ProcurementUp))*((1+BuildingUp))*((1+OpsUp))*((1+Other))</f>
        <v>0</v>
      </c>
      <c r="AC13" s="79">
        <f>(IF($D13="Direct",'High Level'!$L20*-Calcs!X13,IF($D13="Indirect",'High Level'!$L20*-Calcs!X13,IF($D13="External Cost",'High Level'!$L20*-Calcs!X13,0))))*(1-'High Level'!$F20)*((1+ProcurementUp))*((1+BuildingUp))*((1+OpsUp))*((1+Other))</f>
        <v>0</v>
      </c>
      <c r="AD13" s="79">
        <f>(IF($D13="Direct",'High Level'!$L20*-Calcs!Y13,IF($D13="Indirect",'High Level'!$L20*-Calcs!Y13,IF($D13="External Cost",'High Level'!$L20*-Calcs!Y13,0))))*(1-'High Level'!$F20)*((1+ProcurementUp))*((1+BuildingUp))*((1+OpsUp))*((1+Other))</f>
        <v>0</v>
      </c>
      <c r="AE13" s="79">
        <f>(IF($D13="Direct",'High Level'!$L20*-Calcs!Z13,IF($D13="Indirect",'High Level'!$L20*-Calcs!Z13,IF($D13="External Cost",'High Level'!$L20*-Calcs!Z13,0))))*(1-'High Level'!$F20)*((1+ProcurementUp))*((1+BuildingUp))*((1+OpsUp))*((1+Other))</f>
        <v>0</v>
      </c>
      <c r="AF13" s="79">
        <f>(IF($D13="Direct",'High Level'!$L20*-Calcs!AA13,IF($D13="Indirect",'High Level'!$L20*-Calcs!AA13,IF($D13="External Cost",'High Level'!$L20*-Calcs!AA13,0))))*(1-'High Level'!$F20)*((1+ProcurementUp))*((1+BuildingUp))*((1+OpsUp))*((1+Other))</f>
        <v>0</v>
      </c>
      <c r="AG13" s="79">
        <f>(IF($D13="Direct",'High Level'!$L20*-Calcs!AB13,IF($D13="Indirect",'High Level'!$L20*-Calcs!AB13,IF($D13="External Cost",'High Level'!$L20*-Calcs!AB13,0))))*(1-'High Level'!$F20)*((1+ProcurementUp))*((1+BuildingUp))*((1+OpsUp))*((1+Other))</f>
        <v>0</v>
      </c>
      <c r="AH13" s="79">
        <f>(IF($D13="Direct",'High Level'!$L20*-Calcs!AC13,IF($D13="Indirect",'High Level'!$L20*-Calcs!AC13,IF($D13="External Cost",'High Level'!$L20*-Calcs!AC13,0))))*(1-'High Level'!$F20)*((1+ProcurementUp))*((1+BuildingUp))*((1+OpsUp))*((1+Other))</f>
        <v>0</v>
      </c>
      <c r="AI13" s="79">
        <f>(IF($D13="Direct",'High Level'!$L20*-Calcs!AD13,IF($D13="Indirect",'High Level'!$L20*-Calcs!AD13,IF($D13="External Cost",'High Level'!$L20*-Calcs!AD13,0))))*(1-'High Level'!$F20)*((1+ProcurementUp))*((1+BuildingUp))*((1+OpsUp))*((1+Other))</f>
        <v>0</v>
      </c>
      <c r="AJ13" s="79">
        <f>(IF($D13="Direct",'High Level'!$L20*-Calcs!AE13,IF($D13="Indirect",'High Level'!$L20*-Calcs!AE13,IF($D13="External Cost",'High Level'!$L20*-Calcs!AE13,0))))*(1-'High Level'!$F20)*((1+ProcurementUp))*((1+BuildingUp))*((1+OpsUp))*((1+Other))</f>
        <v>0</v>
      </c>
      <c r="AK13" s="80">
        <f>'High Level'!D20+SUM(Calcs!D13:AE13)</f>
        <v>0</v>
      </c>
    </row>
    <row r="14" spans="1:37" s="1" customFormat="1" x14ac:dyDescent="0.35">
      <c r="B14" s="81">
        <v>1</v>
      </c>
      <c r="C14" s="81" t="s">
        <v>12</v>
      </c>
      <c r="D14" s="81" t="str">
        <f>'High Level'!E21</f>
        <v>Direct</v>
      </c>
      <c r="E14" s="68">
        <v>0</v>
      </c>
      <c r="F14" s="68">
        <v>0</v>
      </c>
      <c r="G14" s="68">
        <v>0</v>
      </c>
      <c r="H14" s="68">
        <v>0</v>
      </c>
      <c r="I14" s="79">
        <f>(IF($D14="Direct",'High Level'!$L21*-Calcs!D14,IF($D14="Indirect",'High Level'!$L21*-Calcs!D14,IF($D14="External Cost",'High Level'!$L21*-Calcs!D14,0))))*(1-'High Level'!$F21)*((1+ProcurementUp))*((1+BuildingUp))*((1+OpsUp))*((1+Other))</f>
        <v>0</v>
      </c>
      <c r="J14" s="79">
        <f>(IF($D14="Direct",'High Level'!$L21*-Calcs!E14,IF($D14="Indirect",'High Level'!$L21*-Calcs!E14,IF($D14="External Cost",'High Level'!$L21*-Calcs!E14,0))))*(1-'High Level'!$F21)*((1+ProcurementUp))*((1+BuildingUp))*((1+OpsUp))*((1+Other))</f>
        <v>0</v>
      </c>
      <c r="K14" s="79">
        <f>(IF($D14="Direct",'High Level'!$L21*-Calcs!F14,IF($D14="Indirect",'High Level'!$L21*-Calcs!F14,IF($D14="External Cost",'High Level'!$L21*-Calcs!F14,0))))*(1-'High Level'!$F21)*((1+ProcurementUp))*((1+BuildingUp))*((1+OpsUp))*((1+Other))</f>
        <v>0</v>
      </c>
      <c r="L14" s="79">
        <f>(IF($D14="Direct",'High Level'!$L21*-Calcs!G14,IF($D14="Indirect",'High Level'!$L21*-Calcs!G14,IF($D14="External Cost",'High Level'!$L21*-Calcs!G14,0))))*(1-'High Level'!$F21)*((1+ProcurementUp))*((1+BuildingUp))*((1+OpsUp))*((1+Other))</f>
        <v>0</v>
      </c>
      <c r="M14" s="79">
        <f>(IF($D14="Direct",'High Level'!$L21*-Calcs!H14,IF($D14="Indirect",'High Level'!$L21*-Calcs!H14,IF($D14="External Cost",'High Level'!$L21*-Calcs!H14,0))))*(1-'High Level'!$F21)*((1+ProcurementUp))*((1+BuildingUp))*((1+OpsUp))*((1+Other))</f>
        <v>0</v>
      </c>
      <c r="N14" s="79">
        <f>(IF($D14="Direct",'High Level'!$L21*-Calcs!I14,IF($D14="Indirect",'High Level'!$L21*-Calcs!I14,IF($D14="External Cost",'High Level'!$L21*-Calcs!I14,0))))*(1-'High Level'!$F21)*((1+ProcurementUp))*((1+BuildingUp))*((1+OpsUp))*((1+Other))</f>
        <v>0</v>
      </c>
      <c r="O14" s="79">
        <f>(IF($D14="Direct",'High Level'!$L21*-Calcs!J14,IF($D14="Indirect",'High Level'!$L21*-Calcs!J14,IF($D14="External Cost",'High Level'!$L21*-Calcs!J14,0))))*(1-'High Level'!$F21)*((1+ProcurementUp))*((1+BuildingUp))*((1+OpsUp))*((1+Other))</f>
        <v>0</v>
      </c>
      <c r="P14" s="79">
        <f>(IF($D14="Direct",'High Level'!$L21*-Calcs!K14,IF($D14="Indirect",'High Level'!$L21*-Calcs!K14,IF($D14="External Cost",'High Level'!$L21*-Calcs!K14,0))))*(1-'High Level'!$F21)*((1+ProcurementUp))*((1+BuildingUp))*((1+OpsUp))*((1+Other))</f>
        <v>0</v>
      </c>
      <c r="Q14" s="79">
        <f>(IF($D14="Direct",'High Level'!$L21*-Calcs!L14,IF($D14="Indirect",'High Level'!$L21*-Calcs!L14,IF($D14="External Cost",'High Level'!$L21*-Calcs!L14,0))))*(1-'High Level'!$F21)*((1+ProcurementUp))*((1+BuildingUp))*((1+OpsUp))*((1+Other))</f>
        <v>0</v>
      </c>
      <c r="R14" s="79">
        <f>(IF($D14="Direct",'High Level'!$L21*-Calcs!M14,IF($D14="Indirect",'High Level'!$L21*-Calcs!M14,IF($D14="External Cost",'High Level'!$L21*-Calcs!M14,0))))*(1-'High Level'!$F21)*((1+ProcurementUp))*((1+BuildingUp))*((1+OpsUp))*((1+Other))</f>
        <v>0</v>
      </c>
      <c r="S14" s="79">
        <f>(IF($D14="Direct",'High Level'!$L21*-Calcs!N14,IF($D14="Indirect",'High Level'!$L21*-Calcs!N14,IF($D14="External Cost",'High Level'!$L21*-Calcs!N14,0))))*(1-'High Level'!$F21)*((1+ProcurementUp))*((1+BuildingUp))*((1+OpsUp))*((1+Other))</f>
        <v>0</v>
      </c>
      <c r="T14" s="79">
        <f>(IF($D14="Direct",'High Level'!$L21*-Calcs!O14,IF($D14="Indirect",'High Level'!$L21*-Calcs!O14,IF($D14="External Cost",'High Level'!$L21*-Calcs!O14,0))))*(1-'High Level'!$F21)*((1+ProcurementUp))*((1+BuildingUp))*((1+OpsUp))*((1+Other))</f>
        <v>0</v>
      </c>
      <c r="U14" s="79">
        <f>(IF($D14="Direct",'High Level'!$L21*-Calcs!P14,IF($D14="Indirect",'High Level'!$L21*-Calcs!P14,IF($D14="External Cost",'High Level'!$L21*-Calcs!P14,0))))*(1-'High Level'!$F21)*((1+ProcurementUp))*((1+BuildingUp))*((1+OpsUp))*((1+Other))</f>
        <v>0</v>
      </c>
      <c r="V14" s="79">
        <f>(IF($D14="Direct",'High Level'!$L21*-Calcs!Q14,IF($D14="Indirect",'High Level'!$L21*-Calcs!Q14,IF($D14="External Cost",'High Level'!$L21*-Calcs!Q14,0))))*(1-'High Level'!$F21)*((1+ProcurementUp))*((1+BuildingUp))*((1+OpsUp))*((1+Other))</f>
        <v>0</v>
      </c>
      <c r="W14" s="79">
        <f>(IF($D14="Direct",'High Level'!$L21*-Calcs!R14,IF($D14="Indirect",'High Level'!$L21*-Calcs!R14,IF($D14="External Cost",'High Level'!$L21*-Calcs!R14,0))))*(1-'High Level'!$F21)*((1+ProcurementUp))*((1+BuildingUp))*((1+OpsUp))*((1+Other))</f>
        <v>0</v>
      </c>
      <c r="X14" s="79">
        <f>(IF($D14="Direct",'High Level'!$L21*-Calcs!S14,IF($D14="Indirect",'High Level'!$L21*-Calcs!S14,IF($D14="External Cost",'High Level'!$L21*-Calcs!S14,0))))*(1-'High Level'!$F21)*((1+ProcurementUp))*((1+BuildingUp))*((1+OpsUp))*((1+Other))</f>
        <v>0</v>
      </c>
      <c r="Y14" s="79">
        <f>(IF($D14="Direct",'High Level'!$L21*-Calcs!T14,IF($D14="Indirect",'High Level'!$L21*-Calcs!T14,IF($D14="External Cost",'High Level'!$L21*-Calcs!T14,0))))*(1-'High Level'!$F21)*((1+ProcurementUp))*((1+BuildingUp))*((1+OpsUp))*((1+Other))</f>
        <v>0</v>
      </c>
      <c r="Z14" s="79">
        <f>(IF($D14="Direct",'High Level'!$L21*-Calcs!U14,IF($D14="Indirect",'High Level'!$L21*-Calcs!U14,IF($D14="External Cost",'High Level'!$L21*-Calcs!U14,0))))*(1-'High Level'!$F21)*((1+ProcurementUp))*((1+BuildingUp))*((1+OpsUp))*((1+Other))</f>
        <v>0</v>
      </c>
      <c r="AA14" s="79">
        <f>(IF($D14="Direct",'High Level'!$L21*-Calcs!V14,IF($D14="Indirect",'High Level'!$L21*-Calcs!V14,IF($D14="External Cost",'High Level'!$L21*-Calcs!V14,0))))*(1-'High Level'!$F21)*((1+ProcurementUp))*((1+BuildingUp))*((1+OpsUp))*((1+Other))</f>
        <v>0</v>
      </c>
      <c r="AB14" s="79">
        <f>(IF($D14="Direct",'High Level'!$L21*-Calcs!W14,IF($D14="Indirect",'High Level'!$L21*-Calcs!W14,IF($D14="External Cost",'High Level'!$L21*-Calcs!W14,0))))*(1-'High Level'!$F21)*((1+ProcurementUp))*((1+BuildingUp))*((1+OpsUp))*((1+Other))</f>
        <v>0</v>
      </c>
      <c r="AC14" s="79">
        <f>(IF($D14="Direct",'High Level'!$L21*-Calcs!X14,IF($D14="Indirect",'High Level'!$L21*-Calcs!X14,IF($D14="External Cost",'High Level'!$L21*-Calcs!X14,0))))*(1-'High Level'!$F21)*((1+ProcurementUp))*((1+BuildingUp))*((1+OpsUp))*((1+Other))</f>
        <v>0</v>
      </c>
      <c r="AD14" s="79">
        <f>(IF($D14="Direct",'High Level'!$L21*-Calcs!Y14,IF($D14="Indirect",'High Level'!$L21*-Calcs!Y14,IF($D14="External Cost",'High Level'!$L21*-Calcs!Y14,0))))*(1-'High Level'!$F21)*((1+ProcurementUp))*((1+BuildingUp))*((1+OpsUp))*((1+Other))</f>
        <v>0</v>
      </c>
      <c r="AE14" s="79">
        <f>(IF($D14="Direct",'High Level'!$L21*-Calcs!Z14,IF($D14="Indirect",'High Level'!$L21*-Calcs!Z14,IF($D14="External Cost",'High Level'!$L21*-Calcs!Z14,0))))*(1-'High Level'!$F21)*((1+ProcurementUp))*((1+BuildingUp))*((1+OpsUp))*((1+Other))</f>
        <v>0</v>
      </c>
      <c r="AF14" s="79">
        <f>(IF($D14="Direct",'High Level'!$L21*-Calcs!AA14,IF($D14="Indirect",'High Level'!$L21*-Calcs!AA14,IF($D14="External Cost",'High Level'!$L21*-Calcs!AA14,0))))*(1-'High Level'!$F21)*((1+ProcurementUp))*((1+BuildingUp))*((1+OpsUp))*((1+Other))</f>
        <v>0</v>
      </c>
      <c r="AG14" s="79">
        <f>(IF($D14="Direct",'High Level'!$L21*-Calcs!AB14,IF($D14="Indirect",'High Level'!$L21*-Calcs!AB14,IF($D14="External Cost",'High Level'!$L21*-Calcs!AB14,0))))*(1-'High Level'!$F21)*((1+ProcurementUp))*((1+BuildingUp))*((1+OpsUp))*((1+Other))</f>
        <v>0</v>
      </c>
      <c r="AH14" s="79">
        <f>(IF($D14="Direct",'High Level'!$L21*-Calcs!AC14,IF($D14="Indirect",'High Level'!$L21*-Calcs!AC14,IF($D14="External Cost",'High Level'!$L21*-Calcs!AC14,0))))*(1-'High Level'!$F21)*((1+ProcurementUp))*((1+BuildingUp))*((1+OpsUp))*((1+Other))</f>
        <v>0</v>
      </c>
      <c r="AI14" s="79">
        <f>(IF($D14="Direct",'High Level'!$L21*-Calcs!AD14,IF($D14="Indirect",'High Level'!$L21*-Calcs!AD14,IF($D14="External Cost",'High Level'!$L21*-Calcs!AD14,0))))*(1-'High Level'!$F21)*((1+ProcurementUp))*((1+BuildingUp))*((1+OpsUp))*((1+Other))</f>
        <v>0</v>
      </c>
      <c r="AJ14" s="79">
        <f>(IF($D14="Direct",'High Level'!$L21*-Calcs!AE14,IF($D14="Indirect",'High Level'!$L21*-Calcs!AE14,IF($D14="External Cost",'High Level'!$L21*-Calcs!AE14,0))))*(1-'High Level'!$F21)*((1+ProcurementUp))*((1+BuildingUp))*((1+OpsUp))*((1+Other))</f>
        <v>0</v>
      </c>
      <c r="AK14" s="80">
        <f>'High Level'!D21+SUM(Calcs!D14:AE14)</f>
        <v>0</v>
      </c>
    </row>
    <row r="15" spans="1:37" s="1" customFormat="1" x14ac:dyDescent="0.35">
      <c r="B15" s="81">
        <v>1</v>
      </c>
      <c r="C15" s="81" t="s">
        <v>13</v>
      </c>
      <c r="D15" s="81" t="str">
        <f>'High Level'!E22</f>
        <v>Direct</v>
      </c>
      <c r="E15" s="68">
        <v>0</v>
      </c>
      <c r="F15" s="68">
        <v>0</v>
      </c>
      <c r="G15" s="68">
        <v>0</v>
      </c>
      <c r="H15" s="68">
        <v>0</v>
      </c>
      <c r="I15" s="79">
        <f>(IF($D15="Direct",'High Level'!$L22*-Calcs!D15,IF($D15="Indirect",'High Level'!$L22*-Calcs!D15,IF($D15="External Cost",'High Level'!$L22*-Calcs!D15,0))))*(1-'High Level'!$F22)*((1+ProcurementUp))*((1+BuildingUp))*((1+OpsUp))*((1+Other))</f>
        <v>0</v>
      </c>
      <c r="J15" s="79">
        <f>(IF($D15="Direct",'High Level'!$L22*-Calcs!E15,IF($D15="Indirect",'High Level'!$L22*-Calcs!E15,IF($D15="External Cost",'High Level'!$L22*-Calcs!E15,0))))*(1-'High Level'!$F22)*((1+ProcurementUp))*((1+BuildingUp))*((1+OpsUp))*((1+Other))</f>
        <v>0</v>
      </c>
      <c r="K15" s="79">
        <f>(IF($D15="Direct",'High Level'!$L22*-Calcs!F15,IF($D15="Indirect",'High Level'!$L22*-Calcs!F15,IF($D15="External Cost",'High Level'!$L22*-Calcs!F15,0))))*(1-'High Level'!$F22)*((1+ProcurementUp))*((1+BuildingUp))*((1+OpsUp))*((1+Other))</f>
        <v>0</v>
      </c>
      <c r="L15" s="79">
        <f>(IF($D15="Direct",'High Level'!$L22*-Calcs!G15,IF($D15="Indirect",'High Level'!$L22*-Calcs!G15,IF($D15="External Cost",'High Level'!$L22*-Calcs!G15,0))))*(1-'High Level'!$F22)*((1+ProcurementUp))*((1+BuildingUp))*((1+OpsUp))*((1+Other))</f>
        <v>0</v>
      </c>
      <c r="M15" s="79">
        <f>(IF($D15="Direct",'High Level'!$L22*-Calcs!H15,IF($D15="Indirect",'High Level'!$L22*-Calcs!H15,IF($D15="External Cost",'High Level'!$L22*-Calcs!H15,0))))*(1-'High Level'!$F22)*((1+ProcurementUp))*((1+BuildingUp))*((1+OpsUp))*((1+Other))</f>
        <v>0</v>
      </c>
      <c r="N15" s="79">
        <f>(IF($D15="Direct",'High Level'!$L22*-Calcs!I15,IF($D15="Indirect",'High Level'!$L22*-Calcs!I15,IF($D15="External Cost",'High Level'!$L22*-Calcs!I15,0))))*(1-'High Level'!$F22)*((1+ProcurementUp))*((1+BuildingUp))*((1+OpsUp))*((1+Other))</f>
        <v>0</v>
      </c>
      <c r="O15" s="79">
        <f>(IF($D15="Direct",'High Level'!$L22*-Calcs!J15,IF($D15="Indirect",'High Level'!$L22*-Calcs!J15,IF($D15="External Cost",'High Level'!$L22*-Calcs!J15,0))))*(1-'High Level'!$F22)*((1+ProcurementUp))*((1+BuildingUp))*((1+OpsUp))*((1+Other))</f>
        <v>0</v>
      </c>
      <c r="P15" s="79">
        <f>(IF($D15="Direct",'High Level'!$L22*-Calcs!K15,IF($D15="Indirect",'High Level'!$L22*-Calcs!K15,IF($D15="External Cost",'High Level'!$L22*-Calcs!K15,0))))*(1-'High Level'!$F22)*((1+ProcurementUp))*((1+BuildingUp))*((1+OpsUp))*((1+Other))</f>
        <v>0</v>
      </c>
      <c r="Q15" s="79">
        <f>(IF($D15="Direct",'High Level'!$L22*-Calcs!L15,IF($D15="Indirect",'High Level'!$L22*-Calcs!L15,IF($D15="External Cost",'High Level'!$L22*-Calcs!L15,0))))*(1-'High Level'!$F22)*((1+ProcurementUp))*((1+BuildingUp))*((1+OpsUp))*((1+Other))</f>
        <v>0</v>
      </c>
      <c r="R15" s="79">
        <f>(IF($D15="Direct",'High Level'!$L22*-Calcs!M15,IF($D15="Indirect",'High Level'!$L22*-Calcs!M15,IF($D15="External Cost",'High Level'!$L22*-Calcs!M15,0))))*(1-'High Level'!$F22)*((1+ProcurementUp))*((1+BuildingUp))*((1+OpsUp))*((1+Other))</f>
        <v>0</v>
      </c>
      <c r="S15" s="79">
        <f>(IF($D15="Direct",'High Level'!$L22*-Calcs!N15,IF($D15="Indirect",'High Level'!$L22*-Calcs!N15,IF($D15="External Cost",'High Level'!$L22*-Calcs!N15,0))))*(1-'High Level'!$F22)*((1+ProcurementUp))*((1+BuildingUp))*((1+OpsUp))*((1+Other))</f>
        <v>0</v>
      </c>
      <c r="T15" s="79">
        <f>(IF($D15="Direct",'High Level'!$L22*-Calcs!O15,IF($D15="Indirect",'High Level'!$L22*-Calcs!O15,IF($D15="External Cost",'High Level'!$L22*-Calcs!O15,0))))*(1-'High Level'!$F22)*((1+ProcurementUp))*((1+BuildingUp))*((1+OpsUp))*((1+Other))</f>
        <v>0</v>
      </c>
      <c r="U15" s="79">
        <f>(IF($D15="Direct",'High Level'!$L22*-Calcs!P15,IF($D15="Indirect",'High Level'!$L22*-Calcs!P15,IF($D15="External Cost",'High Level'!$L22*-Calcs!P15,0))))*(1-'High Level'!$F22)*((1+ProcurementUp))*((1+BuildingUp))*((1+OpsUp))*((1+Other))</f>
        <v>0</v>
      </c>
      <c r="V15" s="79">
        <f>(IF($D15="Direct",'High Level'!$L22*-Calcs!Q15,IF($D15="Indirect",'High Level'!$L22*-Calcs!Q15,IF($D15="External Cost",'High Level'!$L22*-Calcs!Q15,0))))*(1-'High Level'!$F22)*((1+ProcurementUp))*((1+BuildingUp))*((1+OpsUp))*((1+Other))</f>
        <v>0</v>
      </c>
      <c r="W15" s="79">
        <f>(IF($D15="Direct",'High Level'!$L22*-Calcs!R15,IF($D15="Indirect",'High Level'!$L22*-Calcs!R15,IF($D15="External Cost",'High Level'!$L22*-Calcs!R15,0))))*(1-'High Level'!$F22)*((1+ProcurementUp))*((1+BuildingUp))*((1+OpsUp))*((1+Other))</f>
        <v>0</v>
      </c>
      <c r="X15" s="79">
        <f>(IF($D15="Direct",'High Level'!$L22*-Calcs!S15,IF($D15="Indirect",'High Level'!$L22*-Calcs!S15,IF($D15="External Cost",'High Level'!$L22*-Calcs!S15,0))))*(1-'High Level'!$F22)*((1+ProcurementUp))*((1+BuildingUp))*((1+OpsUp))*((1+Other))</f>
        <v>0</v>
      </c>
      <c r="Y15" s="79">
        <f>(IF($D15="Direct",'High Level'!$L22*-Calcs!T15,IF($D15="Indirect",'High Level'!$L22*-Calcs!T15,IF($D15="External Cost",'High Level'!$L22*-Calcs!T15,0))))*(1-'High Level'!$F22)*((1+ProcurementUp))*((1+BuildingUp))*((1+OpsUp))*((1+Other))</f>
        <v>0</v>
      </c>
      <c r="Z15" s="79">
        <f>(IF($D15="Direct",'High Level'!$L22*-Calcs!U15,IF($D15="Indirect",'High Level'!$L22*-Calcs!U15,IF($D15="External Cost",'High Level'!$L22*-Calcs!U15,0))))*(1-'High Level'!$F22)*((1+ProcurementUp))*((1+BuildingUp))*((1+OpsUp))*((1+Other))</f>
        <v>0</v>
      </c>
      <c r="AA15" s="79">
        <f>(IF($D15="Direct",'High Level'!$L22*-Calcs!V15,IF($D15="Indirect",'High Level'!$L22*-Calcs!V15,IF($D15="External Cost",'High Level'!$L22*-Calcs!V15,0))))*(1-'High Level'!$F22)*((1+ProcurementUp))*((1+BuildingUp))*((1+OpsUp))*((1+Other))</f>
        <v>0</v>
      </c>
      <c r="AB15" s="79">
        <f>(IF($D15="Direct",'High Level'!$L22*-Calcs!W15,IF($D15="Indirect",'High Level'!$L22*-Calcs!W15,IF($D15="External Cost",'High Level'!$L22*-Calcs!W15,0))))*(1-'High Level'!$F22)*((1+ProcurementUp))*((1+BuildingUp))*((1+OpsUp))*((1+Other))</f>
        <v>0</v>
      </c>
      <c r="AC15" s="79">
        <f>(IF($D15="Direct",'High Level'!$L22*-Calcs!X15,IF($D15="Indirect",'High Level'!$L22*-Calcs!X15,IF($D15="External Cost",'High Level'!$L22*-Calcs!X15,0))))*(1-'High Level'!$F22)*((1+ProcurementUp))*((1+BuildingUp))*((1+OpsUp))*((1+Other))</f>
        <v>0</v>
      </c>
      <c r="AD15" s="79">
        <f>(IF($D15="Direct",'High Level'!$L22*-Calcs!Y15,IF($D15="Indirect",'High Level'!$L22*-Calcs!Y15,IF($D15="External Cost",'High Level'!$L22*-Calcs!Y15,0))))*(1-'High Level'!$F22)*((1+ProcurementUp))*((1+BuildingUp))*((1+OpsUp))*((1+Other))</f>
        <v>0</v>
      </c>
      <c r="AE15" s="79">
        <f>(IF($D15="Direct",'High Level'!$L22*-Calcs!Z15,IF($D15="Indirect",'High Level'!$L22*-Calcs!Z15,IF($D15="External Cost",'High Level'!$L22*-Calcs!Z15,0))))*(1-'High Level'!$F22)*((1+ProcurementUp))*((1+BuildingUp))*((1+OpsUp))*((1+Other))</f>
        <v>0</v>
      </c>
      <c r="AF15" s="79">
        <f>(IF($D15="Direct",'High Level'!$L22*-Calcs!AA15,IF($D15="Indirect",'High Level'!$L22*-Calcs!AA15,IF($D15="External Cost",'High Level'!$L22*-Calcs!AA15,0))))*(1-'High Level'!$F22)*((1+ProcurementUp))*((1+BuildingUp))*((1+OpsUp))*((1+Other))</f>
        <v>0</v>
      </c>
      <c r="AG15" s="79">
        <f>(IF($D15="Direct",'High Level'!$L22*-Calcs!AB15,IF($D15="Indirect",'High Level'!$L22*-Calcs!AB15,IF($D15="External Cost",'High Level'!$L22*-Calcs!AB15,0))))*(1-'High Level'!$F22)*((1+ProcurementUp))*((1+BuildingUp))*((1+OpsUp))*((1+Other))</f>
        <v>0</v>
      </c>
      <c r="AH15" s="79">
        <f>(IF($D15="Direct",'High Level'!$L22*-Calcs!AC15,IF($D15="Indirect",'High Level'!$L22*-Calcs!AC15,IF($D15="External Cost",'High Level'!$L22*-Calcs!AC15,0))))*(1-'High Level'!$F22)*((1+ProcurementUp))*((1+BuildingUp))*((1+OpsUp))*((1+Other))</f>
        <v>0</v>
      </c>
      <c r="AI15" s="79">
        <f>(IF($D15="Direct",'High Level'!$L22*-Calcs!AD15,IF($D15="Indirect",'High Level'!$L22*-Calcs!AD15,IF($D15="External Cost",'High Level'!$L22*-Calcs!AD15,0))))*(1-'High Level'!$F22)*((1+ProcurementUp))*((1+BuildingUp))*((1+OpsUp))*((1+Other))</f>
        <v>0</v>
      </c>
      <c r="AJ15" s="79">
        <f>(IF($D15="Direct",'High Level'!$L22*-Calcs!AE15,IF($D15="Indirect",'High Level'!$L22*-Calcs!AE15,IF($D15="External Cost",'High Level'!$L22*-Calcs!AE15,0))))*(1-'High Level'!$F22)*((1+ProcurementUp))*((1+BuildingUp))*((1+OpsUp))*((1+Other))</f>
        <v>0</v>
      </c>
      <c r="AK15" s="80">
        <f>'High Level'!D22+SUM(Calcs!D15:AE15)</f>
        <v>0</v>
      </c>
    </row>
    <row r="16" spans="1:37" s="1" customFormat="1" x14ac:dyDescent="0.35">
      <c r="B16" s="81">
        <v>2</v>
      </c>
      <c r="C16" s="81" t="s">
        <v>14</v>
      </c>
      <c r="D16" s="81" t="str">
        <f>'High Level'!E23</f>
        <v>Direct</v>
      </c>
      <c r="E16" s="68">
        <v>0</v>
      </c>
      <c r="F16" s="68">
        <v>0</v>
      </c>
      <c r="G16" s="68">
        <v>0</v>
      </c>
      <c r="H16" s="68">
        <v>0</v>
      </c>
      <c r="I16" s="79">
        <f>(IF($D16="Direct",'High Level'!$L23*-Calcs!D16,IF($D16="Indirect",'High Level'!$L23*-Calcs!D16,IF($D16="External Cost",'High Level'!$L23*-Calcs!D16,0))))*(1-'High Level'!$F23)*((1+ProcurementUp))*((1+BuildingUp))*((1+OpsUp))*((1+Other))</f>
        <v>0</v>
      </c>
      <c r="J16" s="79">
        <f>(IF($D16="Direct",'High Level'!$L23*-Calcs!E16,IF($D16="Indirect",'High Level'!$L23*-Calcs!E16,IF($D16="External Cost",'High Level'!$L23*-Calcs!E16,0))))*(1-'High Level'!$F23)*((1+ProcurementUp))*((1+BuildingUp))*((1+OpsUp))*((1+Other))</f>
        <v>0</v>
      </c>
      <c r="K16" s="79">
        <f>(IF($D16="Direct",'High Level'!$L23*-Calcs!F16,IF($D16="Indirect",'High Level'!$L23*-Calcs!F16,IF($D16="External Cost",'High Level'!$L23*-Calcs!F16,0))))*(1-'High Level'!$F23)*((1+ProcurementUp))*((1+BuildingUp))*((1+OpsUp))*((1+Other))</f>
        <v>0</v>
      </c>
      <c r="L16" s="79">
        <f>(IF($D16="Direct",'High Level'!$L23*-Calcs!G16,IF($D16="Indirect",'High Level'!$L23*-Calcs!G16,IF($D16="External Cost",'High Level'!$L23*-Calcs!G16,0))))*(1-'High Level'!$F23)*((1+ProcurementUp))*((1+BuildingUp))*((1+OpsUp))*((1+Other))</f>
        <v>0</v>
      </c>
      <c r="M16" s="79">
        <f>(IF($D16="Direct",'High Level'!$L23*-Calcs!H16,IF($D16="Indirect",'High Level'!$L23*-Calcs!H16,IF($D16="External Cost",'High Level'!$L23*-Calcs!H16,0))))*(1-'High Level'!$F23)*((1+ProcurementUp))*((1+BuildingUp))*((1+OpsUp))*((1+Other))</f>
        <v>0</v>
      </c>
      <c r="N16" s="79">
        <f>(IF($D16="Direct",'High Level'!$L23*-Calcs!I16,IF($D16="Indirect",'High Level'!$L23*-Calcs!I16,IF($D16="External Cost",'High Level'!$L23*-Calcs!I16,0))))*(1-'High Level'!$F23)*((1+ProcurementUp))*((1+BuildingUp))*((1+OpsUp))*((1+Other))</f>
        <v>0</v>
      </c>
      <c r="O16" s="79">
        <f>(IF($D16="Direct",'High Level'!$L23*-Calcs!J16,IF($D16="Indirect",'High Level'!$L23*-Calcs!J16,IF($D16="External Cost",'High Level'!$L23*-Calcs!J16,0))))*(1-'High Level'!$F23)*((1+ProcurementUp))*((1+BuildingUp))*((1+OpsUp))*((1+Other))</f>
        <v>0</v>
      </c>
      <c r="P16" s="79">
        <f>(IF($D16="Direct",'High Level'!$L23*-Calcs!K16,IF($D16="Indirect",'High Level'!$L23*-Calcs!K16,IF($D16="External Cost",'High Level'!$L23*-Calcs!K16,0))))*(1-'High Level'!$F23)*((1+ProcurementUp))*((1+BuildingUp))*((1+OpsUp))*((1+Other))</f>
        <v>0</v>
      </c>
      <c r="Q16" s="79">
        <f>(IF($D16="Direct",'High Level'!$L23*-Calcs!L16,IF($D16="Indirect",'High Level'!$L23*-Calcs!L16,IF($D16="External Cost",'High Level'!$L23*-Calcs!L16,0))))*(1-'High Level'!$F23)*((1+ProcurementUp))*((1+BuildingUp))*((1+OpsUp))*((1+Other))</f>
        <v>0</v>
      </c>
      <c r="R16" s="79">
        <f>(IF($D16="Direct",'High Level'!$L23*-Calcs!M16,IF($D16="Indirect",'High Level'!$L23*-Calcs!M16,IF($D16="External Cost",'High Level'!$L23*-Calcs!M16,0))))*(1-'High Level'!$F23)*((1+ProcurementUp))*((1+BuildingUp))*((1+OpsUp))*((1+Other))</f>
        <v>0</v>
      </c>
      <c r="S16" s="79">
        <f>(IF($D16="Direct",'High Level'!$L23*-Calcs!N16,IF($D16="Indirect",'High Level'!$L23*-Calcs!N16,IF($D16="External Cost",'High Level'!$L23*-Calcs!N16,0))))*(1-'High Level'!$F23)*((1+ProcurementUp))*((1+BuildingUp))*((1+OpsUp))*((1+Other))</f>
        <v>0</v>
      </c>
      <c r="T16" s="79">
        <f>(IF($D16="Direct",'High Level'!$L23*-Calcs!O16,IF($D16="Indirect",'High Level'!$L23*-Calcs!O16,IF($D16="External Cost",'High Level'!$L23*-Calcs!O16,0))))*(1-'High Level'!$F23)*((1+ProcurementUp))*((1+BuildingUp))*((1+OpsUp))*((1+Other))</f>
        <v>0</v>
      </c>
      <c r="U16" s="79">
        <f>(IF($D16="Direct",'High Level'!$L23*-Calcs!P16,IF($D16="Indirect",'High Level'!$L23*-Calcs!P16,IF($D16="External Cost",'High Level'!$L23*-Calcs!P16,0))))*(1-'High Level'!$F23)*((1+ProcurementUp))*((1+BuildingUp))*((1+OpsUp))*((1+Other))</f>
        <v>0</v>
      </c>
      <c r="V16" s="79">
        <f>(IF($D16="Direct",'High Level'!$L23*-Calcs!Q16,IF($D16="Indirect",'High Level'!$L23*-Calcs!Q16,IF($D16="External Cost",'High Level'!$L23*-Calcs!Q16,0))))*(1-'High Level'!$F23)*((1+ProcurementUp))*((1+BuildingUp))*((1+OpsUp))*((1+Other))</f>
        <v>0</v>
      </c>
      <c r="W16" s="79">
        <f>(IF($D16="Direct",'High Level'!$L23*-Calcs!R16,IF($D16="Indirect",'High Level'!$L23*-Calcs!R16,IF($D16="External Cost",'High Level'!$L23*-Calcs!R16,0))))*(1-'High Level'!$F23)*((1+ProcurementUp))*((1+BuildingUp))*((1+OpsUp))*((1+Other))</f>
        <v>0</v>
      </c>
      <c r="X16" s="79">
        <f>(IF($D16="Direct",'High Level'!$L23*-Calcs!S16,IF($D16="Indirect",'High Level'!$L23*-Calcs!S16,IF($D16="External Cost",'High Level'!$L23*-Calcs!S16,0))))*(1-'High Level'!$F23)*((1+ProcurementUp))*((1+BuildingUp))*((1+OpsUp))*((1+Other))</f>
        <v>0</v>
      </c>
      <c r="Y16" s="79">
        <f>(IF($D16="Direct",'High Level'!$L23*-Calcs!T16,IF($D16="Indirect",'High Level'!$L23*-Calcs!T16,IF($D16="External Cost",'High Level'!$L23*-Calcs!T16,0))))*(1-'High Level'!$F23)*((1+ProcurementUp))*((1+BuildingUp))*((1+OpsUp))*((1+Other))</f>
        <v>0</v>
      </c>
      <c r="Z16" s="79">
        <f>(IF($D16="Direct",'High Level'!$L23*-Calcs!U16,IF($D16="Indirect",'High Level'!$L23*-Calcs!U16,IF($D16="External Cost",'High Level'!$L23*-Calcs!U16,0))))*(1-'High Level'!$F23)*((1+ProcurementUp))*((1+BuildingUp))*((1+OpsUp))*((1+Other))</f>
        <v>0</v>
      </c>
      <c r="AA16" s="79">
        <f>(IF($D16="Direct",'High Level'!$L23*-Calcs!V16,IF($D16="Indirect",'High Level'!$L23*-Calcs!V16,IF($D16="External Cost",'High Level'!$L23*-Calcs!V16,0))))*(1-'High Level'!$F23)*((1+ProcurementUp))*((1+BuildingUp))*((1+OpsUp))*((1+Other))</f>
        <v>0</v>
      </c>
      <c r="AB16" s="79">
        <f>(IF($D16="Direct",'High Level'!$L23*-Calcs!W16,IF($D16="Indirect",'High Level'!$L23*-Calcs!W16,IF($D16="External Cost",'High Level'!$L23*-Calcs!W16,0))))*(1-'High Level'!$F23)*((1+ProcurementUp))*((1+BuildingUp))*((1+OpsUp))*((1+Other))</f>
        <v>0</v>
      </c>
      <c r="AC16" s="79">
        <f>(IF($D16="Direct",'High Level'!$L23*-Calcs!X16,IF($D16="Indirect",'High Level'!$L23*-Calcs!X16,IF($D16="External Cost",'High Level'!$L23*-Calcs!X16,0))))*(1-'High Level'!$F23)*((1+ProcurementUp))*((1+BuildingUp))*((1+OpsUp))*((1+Other))</f>
        <v>0</v>
      </c>
      <c r="AD16" s="79">
        <f>(IF($D16="Direct",'High Level'!$L23*-Calcs!Y16,IF($D16="Indirect",'High Level'!$L23*-Calcs!Y16,IF($D16="External Cost",'High Level'!$L23*-Calcs!Y16,0))))*(1-'High Level'!$F23)*((1+ProcurementUp))*((1+BuildingUp))*((1+OpsUp))*((1+Other))</f>
        <v>0</v>
      </c>
      <c r="AE16" s="79">
        <f>(IF($D16="Direct",'High Level'!$L23*-Calcs!Z16,IF($D16="Indirect",'High Level'!$L23*-Calcs!Z16,IF($D16="External Cost",'High Level'!$L23*-Calcs!Z16,0))))*(1-'High Level'!$F23)*((1+ProcurementUp))*((1+BuildingUp))*((1+OpsUp))*((1+Other))</f>
        <v>0</v>
      </c>
      <c r="AF16" s="79">
        <f>(IF($D16="Direct",'High Level'!$L23*-Calcs!AA16,IF($D16="Indirect",'High Level'!$L23*-Calcs!AA16,IF($D16="External Cost",'High Level'!$L23*-Calcs!AA16,0))))*(1-'High Level'!$F23)*((1+ProcurementUp))*((1+BuildingUp))*((1+OpsUp))*((1+Other))</f>
        <v>0</v>
      </c>
      <c r="AG16" s="79">
        <f>(IF($D16="Direct",'High Level'!$L23*-Calcs!AB16,IF($D16="Indirect",'High Level'!$L23*-Calcs!AB16,IF($D16="External Cost",'High Level'!$L23*-Calcs!AB16,0))))*(1-'High Level'!$F23)*((1+ProcurementUp))*((1+BuildingUp))*((1+OpsUp))*((1+Other))</f>
        <v>0</v>
      </c>
      <c r="AH16" s="79">
        <f>(IF($D16="Direct",'High Level'!$L23*-Calcs!AC16,IF($D16="Indirect",'High Level'!$L23*-Calcs!AC16,IF($D16="External Cost",'High Level'!$L23*-Calcs!AC16,0))))*(1-'High Level'!$F23)*((1+ProcurementUp))*((1+BuildingUp))*((1+OpsUp))*((1+Other))</f>
        <v>0</v>
      </c>
      <c r="AI16" s="79">
        <f>(IF($D16="Direct",'High Level'!$L23*-Calcs!AD16,IF($D16="Indirect",'High Level'!$L23*-Calcs!AD16,IF($D16="External Cost",'High Level'!$L23*-Calcs!AD16,0))))*(1-'High Level'!$F23)*((1+ProcurementUp))*((1+BuildingUp))*((1+OpsUp))*((1+Other))</f>
        <v>0</v>
      </c>
      <c r="AJ16" s="79">
        <f>(IF($D16="Direct",'High Level'!$L23*-Calcs!AE16,IF($D16="Indirect",'High Level'!$L23*-Calcs!AE16,IF($D16="External Cost",'High Level'!$L23*-Calcs!AE16,0))))*(1-'High Level'!$F23)*((1+ProcurementUp))*((1+BuildingUp))*((1+OpsUp))*((1+Other))</f>
        <v>0</v>
      </c>
      <c r="AK16" s="80">
        <f>'High Level'!D23+SUM(Calcs!D16:AE16)</f>
        <v>0</v>
      </c>
    </row>
    <row r="17" spans="2:38" s="1" customFormat="1" x14ac:dyDescent="0.35">
      <c r="B17" s="81">
        <v>2</v>
      </c>
      <c r="C17" s="81" t="s">
        <v>15</v>
      </c>
      <c r="D17" s="81" t="str">
        <f>'High Level'!E24</f>
        <v>Direct</v>
      </c>
      <c r="E17" s="68">
        <v>0</v>
      </c>
      <c r="F17" s="68">
        <v>0</v>
      </c>
      <c r="G17" s="68">
        <v>0</v>
      </c>
      <c r="H17" s="68">
        <v>0</v>
      </c>
      <c r="I17" s="79">
        <f>(IF($D17="Direct",'High Level'!$L24*-Calcs!D17,IF($D17="Indirect",'High Level'!$L24*-Calcs!D17,IF($D17="External Cost",'High Level'!$L24*-Calcs!D17,0))))*(1-'High Level'!$F24)*((1+ProcurementUp))*((1+BuildingUp))*((1+OpsUp))*((1+Other))</f>
        <v>0</v>
      </c>
      <c r="J17" s="79">
        <f>(IF($D17="Direct",'High Level'!$L24*-Calcs!E17,IF($D17="Indirect",'High Level'!$L24*-Calcs!E17,IF($D17="External Cost",'High Level'!$L24*-Calcs!E17,0))))*(1-'High Level'!$F24)*((1+ProcurementUp))*((1+BuildingUp))*((1+OpsUp))*((1+Other))</f>
        <v>0</v>
      </c>
      <c r="K17" s="79">
        <f>(IF($D17="Direct",'High Level'!$L24*-Calcs!F17,IF($D17="Indirect",'High Level'!$L24*-Calcs!F17,IF($D17="External Cost",'High Level'!$L24*-Calcs!F17,0))))*(1-'High Level'!$F24)*((1+ProcurementUp))*((1+BuildingUp))*((1+OpsUp))*((1+Other))</f>
        <v>0</v>
      </c>
      <c r="L17" s="79">
        <f>(IF($D17="Direct",'High Level'!$L24*-Calcs!G17,IF($D17="Indirect",'High Level'!$L24*-Calcs!G17,IF($D17="External Cost",'High Level'!$L24*-Calcs!G17,0))))*(1-'High Level'!$F24)*((1+ProcurementUp))*((1+BuildingUp))*((1+OpsUp))*((1+Other))</f>
        <v>0</v>
      </c>
      <c r="M17" s="79">
        <f>(IF($D17="Direct",'High Level'!$L24*-Calcs!H17,IF($D17="Indirect",'High Level'!$L24*-Calcs!H17,IF($D17="External Cost",'High Level'!$L24*-Calcs!H17,0))))*(1-'High Level'!$F24)*((1+ProcurementUp))*((1+BuildingUp))*((1+OpsUp))*((1+Other))</f>
        <v>0</v>
      </c>
      <c r="N17" s="79">
        <f>(IF($D17="Direct",'High Level'!$L24*-Calcs!I17,IF($D17="Indirect",'High Level'!$L24*-Calcs!I17,IF($D17="External Cost",'High Level'!$L24*-Calcs!I17,0))))*(1-'High Level'!$F24)*((1+ProcurementUp))*((1+BuildingUp))*((1+OpsUp))*((1+Other))</f>
        <v>0</v>
      </c>
      <c r="O17" s="79">
        <f>(IF($D17="Direct",'High Level'!$L24*-Calcs!J17,IF($D17="Indirect",'High Level'!$L24*-Calcs!J17,IF($D17="External Cost",'High Level'!$L24*-Calcs!J17,0))))*(1-'High Level'!$F24)*((1+ProcurementUp))*((1+BuildingUp))*((1+OpsUp))*((1+Other))</f>
        <v>0</v>
      </c>
      <c r="P17" s="79">
        <f>(IF($D17="Direct",'High Level'!$L24*-Calcs!K17,IF($D17="Indirect",'High Level'!$L24*-Calcs!K17,IF($D17="External Cost",'High Level'!$L24*-Calcs!K17,0))))*(1-'High Level'!$F24)*((1+ProcurementUp))*((1+BuildingUp))*((1+OpsUp))*((1+Other))</f>
        <v>0</v>
      </c>
      <c r="Q17" s="79">
        <f>(IF($D17="Direct",'High Level'!$L24*-Calcs!L17,IF($D17="Indirect",'High Level'!$L24*-Calcs!L17,IF($D17="External Cost",'High Level'!$L24*-Calcs!L17,0))))*(1-'High Level'!$F24)*((1+ProcurementUp))*((1+BuildingUp))*((1+OpsUp))*((1+Other))</f>
        <v>0</v>
      </c>
      <c r="R17" s="79">
        <f>(IF($D17="Direct",'High Level'!$L24*-Calcs!M17,IF($D17="Indirect",'High Level'!$L24*-Calcs!M17,IF($D17="External Cost",'High Level'!$L24*-Calcs!M17,0))))*(1-'High Level'!$F24)*((1+ProcurementUp))*((1+BuildingUp))*((1+OpsUp))*((1+Other))</f>
        <v>0</v>
      </c>
      <c r="S17" s="79">
        <f>(IF($D17="Direct",'High Level'!$L24*-Calcs!N17,IF($D17="Indirect",'High Level'!$L24*-Calcs!N17,IF($D17="External Cost",'High Level'!$L24*-Calcs!N17,0))))*(1-'High Level'!$F24)*((1+ProcurementUp))*((1+BuildingUp))*((1+OpsUp))*((1+Other))</f>
        <v>0</v>
      </c>
      <c r="T17" s="79">
        <f>(IF($D17="Direct",'High Level'!$L24*-Calcs!O17,IF($D17="Indirect",'High Level'!$L24*-Calcs!O17,IF($D17="External Cost",'High Level'!$L24*-Calcs!O17,0))))*(1-'High Level'!$F24)*((1+ProcurementUp))*((1+BuildingUp))*((1+OpsUp))*((1+Other))</f>
        <v>0</v>
      </c>
      <c r="U17" s="79">
        <f>(IF($D17="Direct",'High Level'!$L24*-Calcs!P17,IF($D17="Indirect",'High Level'!$L24*-Calcs!P17,IF($D17="External Cost",'High Level'!$L24*-Calcs!P17,0))))*(1-'High Level'!$F24)*((1+ProcurementUp))*((1+BuildingUp))*((1+OpsUp))*((1+Other))</f>
        <v>0</v>
      </c>
      <c r="V17" s="79">
        <f>(IF($D17="Direct",'High Level'!$L24*-Calcs!Q17,IF($D17="Indirect",'High Level'!$L24*-Calcs!Q17,IF($D17="External Cost",'High Level'!$L24*-Calcs!Q17,0))))*(1-'High Level'!$F24)*((1+ProcurementUp))*((1+BuildingUp))*((1+OpsUp))*((1+Other))</f>
        <v>0</v>
      </c>
      <c r="W17" s="79">
        <f>(IF($D17="Direct",'High Level'!$L24*-Calcs!R17,IF($D17="Indirect",'High Level'!$L24*-Calcs!R17,IF($D17="External Cost",'High Level'!$L24*-Calcs!R17,0))))*(1-'High Level'!$F24)*((1+ProcurementUp))*((1+BuildingUp))*((1+OpsUp))*((1+Other))</f>
        <v>0</v>
      </c>
      <c r="X17" s="79">
        <f>(IF($D17="Direct",'High Level'!$L24*-Calcs!S17,IF($D17="Indirect",'High Level'!$L24*-Calcs!S17,IF($D17="External Cost",'High Level'!$L24*-Calcs!S17,0))))*(1-'High Level'!$F24)*((1+ProcurementUp))*((1+BuildingUp))*((1+OpsUp))*((1+Other))</f>
        <v>0</v>
      </c>
      <c r="Y17" s="79">
        <f>(IF($D17="Direct",'High Level'!$L24*-Calcs!T17,IF($D17="Indirect",'High Level'!$L24*-Calcs!T17,IF($D17="External Cost",'High Level'!$L24*-Calcs!T17,0))))*(1-'High Level'!$F24)*((1+ProcurementUp))*((1+BuildingUp))*((1+OpsUp))*((1+Other))</f>
        <v>0</v>
      </c>
      <c r="Z17" s="79">
        <f>(IF($D17="Direct",'High Level'!$L24*-Calcs!U17,IF($D17="Indirect",'High Level'!$L24*-Calcs!U17,IF($D17="External Cost",'High Level'!$L24*-Calcs!U17,0))))*(1-'High Level'!$F24)*((1+ProcurementUp))*((1+BuildingUp))*((1+OpsUp))*((1+Other))</f>
        <v>0</v>
      </c>
      <c r="AA17" s="79">
        <f>(IF($D17="Direct",'High Level'!$L24*-Calcs!V17,IF($D17="Indirect",'High Level'!$L24*-Calcs!V17,IF($D17="External Cost",'High Level'!$L24*-Calcs!V17,0))))*(1-'High Level'!$F24)*((1+ProcurementUp))*((1+BuildingUp))*((1+OpsUp))*((1+Other))</f>
        <v>0</v>
      </c>
      <c r="AB17" s="79">
        <f>(IF($D17="Direct",'High Level'!$L24*-Calcs!W17,IF($D17="Indirect",'High Level'!$L24*-Calcs!W17,IF($D17="External Cost",'High Level'!$L24*-Calcs!W17,0))))*(1-'High Level'!$F24)*((1+ProcurementUp))*((1+BuildingUp))*((1+OpsUp))*((1+Other))</f>
        <v>0</v>
      </c>
      <c r="AC17" s="79">
        <f>(IF($D17="Direct",'High Level'!$L24*-Calcs!X17,IF($D17="Indirect",'High Level'!$L24*-Calcs!X17,IF($D17="External Cost",'High Level'!$L24*-Calcs!X17,0))))*(1-'High Level'!$F24)*((1+ProcurementUp))*((1+BuildingUp))*((1+OpsUp))*((1+Other))</f>
        <v>0</v>
      </c>
      <c r="AD17" s="79">
        <f>(IF($D17="Direct",'High Level'!$L24*-Calcs!Y17,IF($D17="Indirect",'High Level'!$L24*-Calcs!Y17,IF($D17="External Cost",'High Level'!$L24*-Calcs!Y17,0))))*(1-'High Level'!$F24)*((1+ProcurementUp))*((1+BuildingUp))*((1+OpsUp))*((1+Other))</f>
        <v>0</v>
      </c>
      <c r="AE17" s="79">
        <f>(IF($D17="Direct",'High Level'!$L24*-Calcs!Z17,IF($D17="Indirect",'High Level'!$L24*-Calcs!Z17,IF($D17="External Cost",'High Level'!$L24*-Calcs!Z17,0))))*(1-'High Level'!$F24)*((1+ProcurementUp))*((1+BuildingUp))*((1+OpsUp))*((1+Other))</f>
        <v>0</v>
      </c>
      <c r="AF17" s="79">
        <f>(IF($D17="Direct",'High Level'!$L24*-Calcs!AA17,IF($D17="Indirect",'High Level'!$L24*-Calcs!AA17,IF($D17="External Cost",'High Level'!$L24*-Calcs!AA17,0))))*(1-'High Level'!$F24)*((1+ProcurementUp))*((1+BuildingUp))*((1+OpsUp))*((1+Other))</f>
        <v>0</v>
      </c>
      <c r="AG17" s="79">
        <f>(IF($D17="Direct",'High Level'!$L24*-Calcs!AB17,IF($D17="Indirect",'High Level'!$L24*-Calcs!AB17,IF($D17="External Cost",'High Level'!$L24*-Calcs!AB17,0))))*(1-'High Level'!$F24)*((1+ProcurementUp))*((1+BuildingUp))*((1+OpsUp))*((1+Other))</f>
        <v>0</v>
      </c>
      <c r="AH17" s="79">
        <f>(IF($D17="Direct",'High Level'!$L24*-Calcs!AC17,IF($D17="Indirect",'High Level'!$L24*-Calcs!AC17,IF($D17="External Cost",'High Level'!$L24*-Calcs!AC17,0))))*(1-'High Level'!$F24)*((1+ProcurementUp))*((1+BuildingUp))*((1+OpsUp))*((1+Other))</f>
        <v>0</v>
      </c>
      <c r="AI17" s="79">
        <f>(IF($D17="Direct",'High Level'!$L24*-Calcs!AD17,IF($D17="Indirect",'High Level'!$L24*-Calcs!AD17,IF($D17="External Cost",'High Level'!$L24*-Calcs!AD17,0))))*(1-'High Level'!$F24)*((1+ProcurementUp))*((1+BuildingUp))*((1+OpsUp))*((1+Other))</f>
        <v>0</v>
      </c>
      <c r="AJ17" s="79">
        <f>(IF($D17="Direct",'High Level'!$L24*-Calcs!AE17,IF($D17="Indirect",'High Level'!$L24*-Calcs!AE17,IF($D17="External Cost",'High Level'!$L24*-Calcs!AE17,0))))*(1-'High Level'!$F24)*((1+ProcurementUp))*((1+BuildingUp))*((1+OpsUp))*((1+Other))</f>
        <v>0</v>
      </c>
      <c r="AK17" s="80">
        <f>'High Level'!D24+SUM(Calcs!D17:AE17)</f>
        <v>0</v>
      </c>
    </row>
    <row r="18" spans="2:38" s="1" customFormat="1" x14ac:dyDescent="0.35">
      <c r="B18" s="81">
        <v>2</v>
      </c>
      <c r="C18" s="81" t="s">
        <v>16</v>
      </c>
      <c r="D18" s="81" t="str">
        <f>'High Level'!E25</f>
        <v>Direct</v>
      </c>
      <c r="E18" s="68">
        <v>0</v>
      </c>
      <c r="F18" s="68">
        <v>0</v>
      </c>
      <c r="G18" s="68">
        <v>0</v>
      </c>
      <c r="H18" s="68">
        <v>0</v>
      </c>
      <c r="I18" s="79">
        <f>(IF($D18="Direct",'High Level'!$L25*-Calcs!D18,IF($D18="Indirect",'High Level'!$L25*-Calcs!D18,IF($D18="External Cost",'High Level'!$L25*-Calcs!D18,0))))*(1-'High Level'!$F25)*((1+ProcurementUp))*((1+BuildingUp))*((1+OpsUp))*((1+Other))</f>
        <v>0</v>
      </c>
      <c r="J18" s="79">
        <f>(IF($D18="Direct",'High Level'!$L25*-Calcs!E18,IF($D18="Indirect",'High Level'!$L25*-Calcs!E18,IF($D18="External Cost",'High Level'!$L25*-Calcs!E18,0))))*(1-'High Level'!$F25)*((1+ProcurementUp))*((1+BuildingUp))*((1+OpsUp))*((1+Other))</f>
        <v>0</v>
      </c>
      <c r="K18" s="79">
        <f>(IF($D18="Direct",'High Level'!$L25*-Calcs!F18,IF($D18="Indirect",'High Level'!$L25*-Calcs!F18,IF($D18="External Cost",'High Level'!$L25*-Calcs!F18,0))))*(1-'High Level'!$F25)*((1+ProcurementUp))*((1+BuildingUp))*((1+OpsUp))*((1+Other))</f>
        <v>0</v>
      </c>
      <c r="L18" s="79">
        <f>(IF($D18="Direct",'High Level'!$L25*-Calcs!G18,IF($D18="Indirect",'High Level'!$L25*-Calcs!G18,IF($D18="External Cost",'High Level'!$L25*-Calcs!G18,0))))*(1-'High Level'!$F25)*((1+ProcurementUp))*((1+BuildingUp))*((1+OpsUp))*((1+Other))</f>
        <v>0</v>
      </c>
      <c r="M18" s="79">
        <f>(IF($D18="Direct",'High Level'!$L25*-Calcs!H18,IF($D18="Indirect",'High Level'!$L25*-Calcs!H18,IF($D18="External Cost",'High Level'!$L25*-Calcs!H18,0))))*(1-'High Level'!$F25)*((1+ProcurementUp))*((1+BuildingUp))*((1+OpsUp))*((1+Other))</f>
        <v>0</v>
      </c>
      <c r="N18" s="79">
        <f>(IF($D18="Direct",'High Level'!$L25*-Calcs!I18,IF($D18="Indirect",'High Level'!$L25*-Calcs!I18,IF($D18="External Cost",'High Level'!$L25*-Calcs!I18,0))))*(1-'High Level'!$F25)*((1+ProcurementUp))*((1+BuildingUp))*((1+OpsUp))*((1+Other))</f>
        <v>0</v>
      </c>
      <c r="O18" s="79">
        <f>(IF($D18="Direct",'High Level'!$L25*-Calcs!J18,IF($D18="Indirect",'High Level'!$L25*-Calcs!J18,IF($D18="External Cost",'High Level'!$L25*-Calcs!J18,0))))*(1-'High Level'!$F25)*((1+ProcurementUp))*((1+BuildingUp))*((1+OpsUp))*((1+Other))</f>
        <v>0</v>
      </c>
      <c r="P18" s="79">
        <f>(IF($D18="Direct",'High Level'!$L25*-Calcs!K18,IF($D18="Indirect",'High Level'!$L25*-Calcs!K18,IF($D18="External Cost",'High Level'!$L25*-Calcs!K18,0))))*(1-'High Level'!$F25)*((1+ProcurementUp))*((1+BuildingUp))*((1+OpsUp))*((1+Other))</f>
        <v>0</v>
      </c>
      <c r="Q18" s="79">
        <f>(IF($D18="Direct",'High Level'!$L25*-Calcs!L18,IF($D18="Indirect",'High Level'!$L25*-Calcs!L18,IF($D18="External Cost",'High Level'!$L25*-Calcs!L18,0))))*(1-'High Level'!$F25)*((1+ProcurementUp))*((1+BuildingUp))*((1+OpsUp))*((1+Other))</f>
        <v>0</v>
      </c>
      <c r="R18" s="79">
        <f>(IF($D18="Direct",'High Level'!$L25*-Calcs!M18,IF($D18="Indirect",'High Level'!$L25*-Calcs!M18,IF($D18="External Cost",'High Level'!$L25*-Calcs!M18,0))))*(1-'High Level'!$F25)*((1+ProcurementUp))*((1+BuildingUp))*((1+OpsUp))*((1+Other))</f>
        <v>0</v>
      </c>
      <c r="S18" s="79">
        <f>(IF($D18="Direct",'High Level'!$L25*-Calcs!N18,IF($D18="Indirect",'High Level'!$L25*-Calcs!N18,IF($D18="External Cost",'High Level'!$L25*-Calcs!N18,0))))*(1-'High Level'!$F25)*((1+ProcurementUp))*((1+BuildingUp))*((1+OpsUp))*((1+Other))</f>
        <v>0</v>
      </c>
      <c r="T18" s="79">
        <f>(IF($D18="Direct",'High Level'!$L25*-Calcs!O18,IF($D18="Indirect",'High Level'!$L25*-Calcs!O18,IF($D18="External Cost",'High Level'!$L25*-Calcs!O18,0))))*(1-'High Level'!$F25)*((1+ProcurementUp))*((1+BuildingUp))*((1+OpsUp))*((1+Other))</f>
        <v>0</v>
      </c>
      <c r="U18" s="79">
        <f>(IF($D18="Direct",'High Level'!$L25*-Calcs!P18,IF($D18="Indirect",'High Level'!$L25*-Calcs!P18,IF($D18="External Cost",'High Level'!$L25*-Calcs!P18,0))))*(1-'High Level'!$F25)*((1+ProcurementUp))*((1+BuildingUp))*((1+OpsUp))*((1+Other))</f>
        <v>0</v>
      </c>
      <c r="V18" s="79">
        <f>(IF($D18="Direct",'High Level'!$L25*-Calcs!Q18,IF($D18="Indirect",'High Level'!$L25*-Calcs!Q18,IF($D18="External Cost",'High Level'!$L25*-Calcs!Q18,0))))*(1-'High Level'!$F25)*((1+ProcurementUp))*((1+BuildingUp))*((1+OpsUp))*((1+Other))</f>
        <v>0</v>
      </c>
      <c r="W18" s="79">
        <f>(IF($D18="Direct",'High Level'!$L25*-Calcs!R18,IF($D18="Indirect",'High Level'!$L25*-Calcs!R18,IF($D18="External Cost",'High Level'!$L25*-Calcs!R18,0))))*(1-'High Level'!$F25)*((1+ProcurementUp))*((1+BuildingUp))*((1+OpsUp))*((1+Other))</f>
        <v>0</v>
      </c>
      <c r="X18" s="79">
        <f>(IF($D18="Direct",'High Level'!$L25*-Calcs!S18,IF($D18="Indirect",'High Level'!$L25*-Calcs!S18,IF($D18="External Cost",'High Level'!$L25*-Calcs!S18,0))))*(1-'High Level'!$F25)*((1+ProcurementUp))*((1+BuildingUp))*((1+OpsUp))*((1+Other))</f>
        <v>0</v>
      </c>
      <c r="Y18" s="79">
        <f>(IF($D18="Direct",'High Level'!$L25*-Calcs!T18,IF($D18="Indirect",'High Level'!$L25*-Calcs!T18,IF($D18="External Cost",'High Level'!$L25*-Calcs!T18,0))))*(1-'High Level'!$F25)*((1+ProcurementUp))*((1+BuildingUp))*((1+OpsUp))*((1+Other))</f>
        <v>0</v>
      </c>
      <c r="Z18" s="79">
        <f>(IF($D18="Direct",'High Level'!$L25*-Calcs!U18,IF($D18="Indirect",'High Level'!$L25*-Calcs!U18,IF($D18="External Cost",'High Level'!$L25*-Calcs!U18,0))))*(1-'High Level'!$F25)*((1+ProcurementUp))*((1+BuildingUp))*((1+OpsUp))*((1+Other))</f>
        <v>0</v>
      </c>
      <c r="AA18" s="79">
        <f>(IF($D18="Direct",'High Level'!$L25*-Calcs!V18,IF($D18="Indirect",'High Level'!$L25*-Calcs!V18,IF($D18="External Cost",'High Level'!$L25*-Calcs!V18,0))))*(1-'High Level'!$F25)*((1+ProcurementUp))*((1+BuildingUp))*((1+OpsUp))*((1+Other))</f>
        <v>0</v>
      </c>
      <c r="AB18" s="79">
        <f>(IF($D18="Direct",'High Level'!$L25*-Calcs!W18,IF($D18="Indirect",'High Level'!$L25*-Calcs!W18,IF($D18="External Cost",'High Level'!$L25*-Calcs!W18,0))))*(1-'High Level'!$F25)*((1+ProcurementUp))*((1+BuildingUp))*((1+OpsUp))*((1+Other))</f>
        <v>0</v>
      </c>
      <c r="AC18" s="79">
        <f>(IF($D18="Direct",'High Level'!$L25*-Calcs!X18,IF($D18="Indirect",'High Level'!$L25*-Calcs!X18,IF($D18="External Cost",'High Level'!$L25*-Calcs!X18,0))))*(1-'High Level'!$F25)*((1+ProcurementUp))*((1+BuildingUp))*((1+OpsUp))*((1+Other))</f>
        <v>0</v>
      </c>
      <c r="AD18" s="79">
        <f>(IF($D18="Direct",'High Level'!$L25*-Calcs!Y18,IF($D18="Indirect",'High Level'!$L25*-Calcs!Y18,IF($D18="External Cost",'High Level'!$L25*-Calcs!Y18,0))))*(1-'High Level'!$F25)*((1+ProcurementUp))*((1+BuildingUp))*((1+OpsUp))*((1+Other))</f>
        <v>0</v>
      </c>
      <c r="AE18" s="79">
        <f>(IF($D18="Direct",'High Level'!$L25*-Calcs!Z18,IF($D18="Indirect",'High Level'!$L25*-Calcs!Z18,IF($D18="External Cost",'High Level'!$L25*-Calcs!Z18,0))))*(1-'High Level'!$F25)*((1+ProcurementUp))*((1+BuildingUp))*((1+OpsUp))*((1+Other))</f>
        <v>0</v>
      </c>
      <c r="AF18" s="79">
        <f>(IF($D18="Direct",'High Level'!$L25*-Calcs!AA18,IF($D18="Indirect",'High Level'!$L25*-Calcs!AA18,IF($D18="External Cost",'High Level'!$L25*-Calcs!AA18,0))))*(1-'High Level'!$F25)*((1+ProcurementUp))*((1+BuildingUp))*((1+OpsUp))*((1+Other))</f>
        <v>0</v>
      </c>
      <c r="AG18" s="79">
        <f>(IF($D18="Direct",'High Level'!$L25*-Calcs!AB18,IF($D18="Indirect",'High Level'!$L25*-Calcs!AB18,IF($D18="External Cost",'High Level'!$L25*-Calcs!AB18,0))))*(1-'High Level'!$F25)*((1+ProcurementUp))*((1+BuildingUp))*((1+OpsUp))*((1+Other))</f>
        <v>0</v>
      </c>
      <c r="AH18" s="79">
        <f>(IF($D18="Direct",'High Level'!$L25*-Calcs!AC18,IF($D18="Indirect",'High Level'!$L25*-Calcs!AC18,IF($D18="External Cost",'High Level'!$L25*-Calcs!AC18,0))))*(1-'High Level'!$F25)*((1+ProcurementUp))*((1+BuildingUp))*((1+OpsUp))*((1+Other))</f>
        <v>0</v>
      </c>
      <c r="AI18" s="79">
        <f>(IF($D18="Direct",'High Level'!$L25*-Calcs!AD18,IF($D18="Indirect",'High Level'!$L25*-Calcs!AD18,IF($D18="External Cost",'High Level'!$L25*-Calcs!AD18,0))))*(1-'High Level'!$F25)*((1+ProcurementUp))*((1+BuildingUp))*((1+OpsUp))*((1+Other))</f>
        <v>0</v>
      </c>
      <c r="AJ18" s="79">
        <f>(IF($D18="Direct",'High Level'!$L25*-Calcs!AE18,IF($D18="Indirect",'High Level'!$L25*-Calcs!AE18,IF($D18="External Cost",'High Level'!$L25*-Calcs!AE18,0))))*(1-'High Level'!$F25)*((1+ProcurementUp))*((1+BuildingUp))*((1+OpsUp))*((1+Other))</f>
        <v>0</v>
      </c>
      <c r="AK18" s="80">
        <f>'High Level'!D25+SUM(Calcs!D18:AE18)</f>
        <v>0</v>
      </c>
    </row>
    <row r="19" spans="2:38" s="1" customFormat="1" ht="16.5" x14ac:dyDescent="0.45">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77">
        <f>SUM(AK11:AK18)</f>
        <v>0</v>
      </c>
      <c r="AL19" s="64" t="s">
        <v>705</v>
      </c>
    </row>
    <row r="20" spans="2:38" s="1" customFormat="1" x14ac:dyDescent="0.35">
      <c r="B20" s="86" t="s">
        <v>717</v>
      </c>
      <c r="E20" s="212" t="s">
        <v>737</v>
      </c>
      <c r="F20" s="212"/>
      <c r="G20" s="212"/>
      <c r="H20" s="212"/>
      <c r="I20" s="21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2:38" s="1" customFormat="1" ht="108" x14ac:dyDescent="0.35">
      <c r="B21" s="8" t="s">
        <v>4</v>
      </c>
      <c r="C21" s="8" t="s">
        <v>686</v>
      </c>
      <c r="D21" s="8" t="s">
        <v>666</v>
      </c>
      <c r="E21" s="70" t="s">
        <v>742</v>
      </c>
      <c r="F21" s="70" t="s">
        <v>743</v>
      </c>
      <c r="G21" s="70" t="s">
        <v>744</v>
      </c>
      <c r="H21" s="70" t="s">
        <v>741</v>
      </c>
      <c r="I21" s="8">
        <v>2022</v>
      </c>
      <c r="J21" s="8">
        <v>2023</v>
      </c>
      <c r="K21" s="8">
        <v>2024</v>
      </c>
      <c r="L21" s="8">
        <v>2025</v>
      </c>
      <c r="M21" s="8">
        <v>2026</v>
      </c>
      <c r="N21" s="8">
        <v>2027</v>
      </c>
      <c r="O21" s="8">
        <v>2028</v>
      </c>
      <c r="P21" s="8">
        <v>2029</v>
      </c>
      <c r="Q21" s="8">
        <v>2030</v>
      </c>
      <c r="R21" s="8">
        <v>2031</v>
      </c>
      <c r="S21" s="8">
        <v>2032</v>
      </c>
      <c r="T21" s="8">
        <v>2033</v>
      </c>
      <c r="U21" s="8">
        <v>2034</v>
      </c>
      <c r="V21" s="8">
        <v>2035</v>
      </c>
      <c r="W21" s="8">
        <v>2036</v>
      </c>
      <c r="X21" s="8">
        <v>2037</v>
      </c>
      <c r="Y21" s="8">
        <v>2038</v>
      </c>
      <c r="Z21" s="8">
        <v>2039</v>
      </c>
      <c r="AA21" s="8">
        <v>2040</v>
      </c>
      <c r="AB21" s="8">
        <v>2041</v>
      </c>
      <c r="AC21" s="8">
        <v>2042</v>
      </c>
      <c r="AD21" s="8">
        <v>2043</v>
      </c>
      <c r="AE21" s="8">
        <v>2044</v>
      </c>
      <c r="AF21" s="8">
        <v>2045</v>
      </c>
      <c r="AG21" s="8">
        <v>2046</v>
      </c>
      <c r="AH21" s="8">
        <v>2047</v>
      </c>
      <c r="AI21" s="8">
        <v>2048</v>
      </c>
      <c r="AJ21" s="8">
        <v>2049</v>
      </c>
      <c r="AK21" s="47" t="s">
        <v>816</v>
      </c>
    </row>
    <row r="22" spans="2:38" s="1" customFormat="1" x14ac:dyDescent="0.35">
      <c r="B22" s="18">
        <v>3</v>
      </c>
      <c r="C22" s="81" t="s">
        <v>6</v>
      </c>
      <c r="D22" s="81" t="str">
        <f>'High Level'!E30</f>
        <v>Indirect</v>
      </c>
      <c r="E22" s="68">
        <v>0</v>
      </c>
      <c r="F22" s="68">
        <v>0</v>
      </c>
      <c r="G22" s="68">
        <v>0</v>
      </c>
      <c r="H22" s="68">
        <v>0</v>
      </c>
      <c r="I22" s="79">
        <f>(IF($D22="Direct",'High Level'!$L30*-Calcs!D19,IF($D22="Indirect",'High Level'!$L30*-Calcs!D19,IF($D22="External Cost",'High Level'!$L30*-Calcs!D19,0))))*(1-'High Level'!$F30)*((1+ProcurementUp))*((1+BuildingUp))*((1+OpsUp))*((1+Other))</f>
        <v>0</v>
      </c>
      <c r="J22" s="79">
        <f>(IF($D22="Direct",'High Level'!$L30*-Calcs!E19,IF($D22="Indirect",'High Level'!$L30*-Calcs!E19,IF($D22="External Cost",'High Level'!$L30*-Calcs!E19,0))))*(1-'High Level'!$F30)*((1+ProcurementUp))*((1+BuildingUp))*((1+OpsUp))*((1+Other))</f>
        <v>0</v>
      </c>
      <c r="K22" s="79">
        <f>(IF($D22="Direct",'High Level'!$L30*-Calcs!F19,IF($D22="Indirect",'High Level'!$L30*-Calcs!F19,IF($D22="External Cost",'High Level'!$L30*-Calcs!F19,0))))*(1-'High Level'!$F30)*((1+ProcurementUp))*((1+BuildingUp))*((1+OpsUp))*((1+Other))</f>
        <v>0</v>
      </c>
      <c r="L22" s="79">
        <f>(IF($D22="Direct",'High Level'!$L30*-Calcs!G19,IF($D22="Indirect",'High Level'!$L30*-Calcs!G19,IF($D22="External Cost",'High Level'!$L30*-Calcs!G19,0))))*(1-'High Level'!$F30)*((1+ProcurementUp))*((1+BuildingUp))*((1+OpsUp))*((1+Other))</f>
        <v>0</v>
      </c>
      <c r="M22" s="79">
        <f>(IF($D22="Direct",'High Level'!$L30*-Calcs!H19,IF($D22="Indirect",'High Level'!$L30*-Calcs!H19,IF($D22="External Cost",'High Level'!$L30*-Calcs!H19,0))))*(1-'High Level'!$F30)*((1+ProcurementUp))*((1+BuildingUp))*((1+OpsUp))*((1+Other))</f>
        <v>0</v>
      </c>
      <c r="N22" s="79">
        <f>(IF($D22="Direct",'High Level'!$L30*-Calcs!I19,IF($D22="Indirect",'High Level'!$L30*-Calcs!I19,IF($D22="External Cost",'High Level'!$L30*-Calcs!I19,0))))*(1-'High Level'!$F30)*((1+ProcurementUp))*((1+BuildingUp))*((1+OpsUp))*((1+Other))</f>
        <v>0</v>
      </c>
      <c r="O22" s="79">
        <f>(IF($D22="Direct",'High Level'!$L30*-Calcs!J19,IF($D22="Indirect",'High Level'!$L30*-Calcs!J19,IF($D22="External Cost",'High Level'!$L30*-Calcs!J19,0))))*(1-'High Level'!$F30)*((1+ProcurementUp))*((1+BuildingUp))*((1+OpsUp))*((1+Other))</f>
        <v>0</v>
      </c>
      <c r="P22" s="79">
        <f>(IF($D22="Direct",'High Level'!$L30*-Calcs!K19,IF($D22="Indirect",'High Level'!$L30*-Calcs!K19,IF($D22="External Cost",'High Level'!$L30*-Calcs!K19,0))))*(1-'High Level'!$F30)*((1+ProcurementUp))*((1+BuildingUp))*((1+OpsUp))*((1+Other))</f>
        <v>0</v>
      </c>
      <c r="Q22" s="79">
        <f>(IF($D22="Direct",'High Level'!$L30*-Calcs!L19,IF($D22="Indirect",'High Level'!$L30*-Calcs!L19,IF($D22="External Cost",'High Level'!$L30*-Calcs!L19,0))))*(1-'High Level'!$F30)*((1+ProcurementUp))*((1+BuildingUp))*((1+OpsUp))*((1+Other))</f>
        <v>0</v>
      </c>
      <c r="R22" s="79">
        <f>(IF($D22="Direct",'High Level'!$L30*-Calcs!M19,IF($D22="Indirect",'High Level'!$L30*-Calcs!M19,IF($D22="External Cost",'High Level'!$L30*-Calcs!M19,0))))*(1-'High Level'!$F30)*((1+ProcurementUp))*((1+BuildingUp))*((1+OpsUp))*((1+Other))</f>
        <v>0</v>
      </c>
      <c r="S22" s="79">
        <f>(IF($D22="Direct",'High Level'!$L30*-Calcs!N19,IF($D22="Indirect",'High Level'!$L30*-Calcs!N19,IF($D22="External Cost",'High Level'!$L30*-Calcs!N19,0))))*(1-'High Level'!$F30)*((1+ProcurementUp))*((1+BuildingUp))*((1+OpsUp))*((1+Other))</f>
        <v>0</v>
      </c>
      <c r="T22" s="79">
        <f>(IF($D22="Direct",'High Level'!$L30*-Calcs!O19,IF($D22="Indirect",'High Level'!$L30*-Calcs!O19,IF($D22="External Cost",'High Level'!$L30*-Calcs!O19,0))))*(1-'High Level'!$F30)*((1+ProcurementUp))*((1+BuildingUp))*((1+OpsUp))*((1+Other))</f>
        <v>0</v>
      </c>
      <c r="U22" s="79">
        <f>(IF($D22="Direct",'High Level'!$L30*-Calcs!P19,IF($D22="Indirect",'High Level'!$L30*-Calcs!P19,IF($D22="External Cost",'High Level'!$L30*-Calcs!P19,0))))*(1-'High Level'!$F30)*((1+ProcurementUp))*((1+BuildingUp))*((1+OpsUp))*((1+Other))</f>
        <v>0</v>
      </c>
      <c r="V22" s="79">
        <f>(IF($D22="Direct",'High Level'!$L30*-Calcs!Q19,IF($D22="Indirect",'High Level'!$L30*-Calcs!Q19,IF($D22="External Cost",'High Level'!$L30*-Calcs!Q19,0))))*(1-'High Level'!$F30)*((1+ProcurementUp))*((1+BuildingUp))*((1+OpsUp))*((1+Other))</f>
        <v>0</v>
      </c>
      <c r="W22" s="79">
        <f>(IF($D22="Direct",'High Level'!$L30*-Calcs!R19,IF($D22="Indirect",'High Level'!$L30*-Calcs!R19,IF($D22="External Cost",'High Level'!$L30*-Calcs!R19,0))))*(1-'High Level'!$F30)*((1+ProcurementUp))*((1+BuildingUp))*((1+OpsUp))*((1+Other))</f>
        <v>0</v>
      </c>
      <c r="X22" s="79">
        <f>(IF($D22="Direct",'High Level'!$L30*-Calcs!S19,IF($D22="Indirect",'High Level'!$L30*-Calcs!S19,IF($D22="External Cost",'High Level'!$L30*-Calcs!S19,0))))*(1-'High Level'!$F30)*((1+ProcurementUp))*((1+BuildingUp))*((1+OpsUp))*((1+Other))</f>
        <v>0</v>
      </c>
      <c r="Y22" s="79">
        <f>(IF($D22="Direct",'High Level'!$L30*-Calcs!T19,IF($D22="Indirect",'High Level'!$L30*-Calcs!T19,IF($D22="External Cost",'High Level'!$L30*-Calcs!T19,0))))*(1-'High Level'!$F30)*((1+ProcurementUp))*((1+BuildingUp))*((1+OpsUp))*((1+Other))</f>
        <v>0</v>
      </c>
      <c r="Z22" s="79">
        <f>(IF($D22="Direct",'High Level'!$L30*-Calcs!U19,IF($D22="Indirect",'High Level'!$L30*-Calcs!U19,IF($D22="External Cost",'High Level'!$L30*-Calcs!U19,0))))*(1-'High Level'!$F30)*((1+ProcurementUp))*((1+BuildingUp))*((1+OpsUp))*((1+Other))</f>
        <v>0</v>
      </c>
      <c r="AA22" s="79">
        <f>(IF($D22="Direct",'High Level'!$L30*-Calcs!V19,IF($D22="Indirect",'High Level'!$L30*-Calcs!V19,IF($D22="External Cost",'High Level'!$L30*-Calcs!V19,0))))*(1-'High Level'!$F30)*((1+ProcurementUp))*((1+BuildingUp))*((1+OpsUp))*((1+Other))</f>
        <v>0</v>
      </c>
      <c r="AB22" s="79">
        <f>(IF($D22="Direct",'High Level'!$L30*-Calcs!W19,IF($D22="Indirect",'High Level'!$L30*-Calcs!W19,IF($D22="External Cost",'High Level'!$L30*-Calcs!W19,0))))*(1-'High Level'!$F30)*((1+ProcurementUp))*((1+BuildingUp))*((1+OpsUp))*((1+Other))</f>
        <v>0</v>
      </c>
      <c r="AC22" s="79">
        <f>(IF($D22="Direct",'High Level'!$L30*-Calcs!X19,IF($D22="Indirect",'High Level'!$L30*-Calcs!X19,IF($D22="External Cost",'High Level'!$L30*-Calcs!X19,0))))*(1-'High Level'!$F30)*((1+ProcurementUp))*((1+BuildingUp))*((1+OpsUp))*((1+Other))</f>
        <v>0</v>
      </c>
      <c r="AD22" s="79">
        <f>(IF($D22="Direct",'High Level'!$L30*-Calcs!Y19,IF($D22="Indirect",'High Level'!$L30*-Calcs!Y19,IF($D22="External Cost",'High Level'!$L30*-Calcs!Y19,0))))*(1-'High Level'!$F30)*((1+ProcurementUp))*((1+BuildingUp))*((1+OpsUp))*((1+Other))</f>
        <v>0</v>
      </c>
      <c r="AE22" s="79">
        <f>(IF($D22="Direct",'High Level'!$L30*-Calcs!Z19,IF($D22="Indirect",'High Level'!$L30*-Calcs!Z19,IF($D22="External Cost",'High Level'!$L30*-Calcs!Z19,0))))*(1-'High Level'!$F30)*((1+ProcurementUp))*((1+BuildingUp))*((1+OpsUp))*((1+Other))</f>
        <v>0</v>
      </c>
      <c r="AF22" s="79">
        <f>(IF($D22="Direct",'High Level'!$L30*-Calcs!AA19,IF($D22="Indirect",'High Level'!$L30*-Calcs!AA19,IF($D22="External Cost",'High Level'!$L30*-Calcs!AA19,0))))*(1-'High Level'!$F30)*((1+ProcurementUp))*((1+BuildingUp))*((1+OpsUp))*((1+Other))</f>
        <v>0</v>
      </c>
      <c r="AG22" s="79">
        <f>(IF($D22="Direct",'High Level'!$L30*-Calcs!AB19,IF($D22="Indirect",'High Level'!$L30*-Calcs!AB19,IF($D22="External Cost",'High Level'!$L30*-Calcs!AB19,0))))*(1-'High Level'!$F30)*((1+ProcurementUp))*((1+BuildingUp))*((1+OpsUp))*((1+Other))</f>
        <v>0</v>
      </c>
      <c r="AH22" s="79">
        <f>(IF($D22="Direct",'High Level'!$L30*-Calcs!AC19,IF($D22="Indirect",'High Level'!$L30*-Calcs!AC19,IF($D22="External Cost",'High Level'!$L30*-Calcs!AC19,0))))*(1-'High Level'!$F30)*((1+ProcurementUp))*((1+BuildingUp))*((1+OpsUp))*((1+Other))</f>
        <v>0</v>
      </c>
      <c r="AI22" s="79">
        <f>(IF($D22="Direct",'High Level'!$L30*-Calcs!AD19,IF($D22="Indirect",'High Level'!$L30*-Calcs!AD19,IF($D22="External Cost",'High Level'!$L30*-Calcs!AD19,0))))*(1-'High Level'!$F30)*((1+ProcurementUp))*((1+BuildingUp))*((1+OpsUp))*((1+Other))</f>
        <v>0</v>
      </c>
      <c r="AJ22" s="79">
        <f>(IF($D22="Direct",'High Level'!$L30*-Calcs!AE19,IF($D22="Indirect",'High Level'!$L30*-Calcs!AE19,IF($D22="External Cost",'High Level'!$L30*-Calcs!AE19,0))))*(1-'High Level'!$F30)*((1+ProcurementUp))*((1+BuildingUp))*((1+OpsUp))*((1+Other))</f>
        <v>0</v>
      </c>
      <c r="AK22" s="80">
        <f>'High Level'!D30+SUM(Calcs!D19:AE19)</f>
        <v>0</v>
      </c>
    </row>
    <row r="23" spans="2:38" s="1" customFormat="1" x14ac:dyDescent="0.35">
      <c r="B23" s="18">
        <v>3</v>
      </c>
      <c r="C23" s="81" t="s">
        <v>8</v>
      </c>
      <c r="D23" s="81" t="str">
        <f>'High Level'!E31</f>
        <v>Direct</v>
      </c>
      <c r="E23" s="68">
        <v>0</v>
      </c>
      <c r="F23" s="68">
        <v>0</v>
      </c>
      <c r="G23" s="68">
        <v>0</v>
      </c>
      <c r="H23" s="68">
        <v>0</v>
      </c>
      <c r="I23" s="79">
        <f>(IF($D23="Direct",'High Level'!$L31*-Calcs!D20,IF($D23="Indirect",'High Level'!$L31*-Calcs!D20,IF($D23="External Cost",'High Level'!$L31*-Calcs!D20,0))))*(1-'High Level'!$F31)*((1+ProcurementUp))*((1+BuildingUp))*((1+OpsUp))*((1+Other))</f>
        <v>0</v>
      </c>
      <c r="J23" s="79">
        <f>(IF($D23="Direct",'High Level'!$L31*-Calcs!E20,IF($D23="Indirect",'High Level'!$L31*-Calcs!E20,IF($D23="External Cost",'High Level'!$L31*-Calcs!E20,0))))*(1-'High Level'!$F31)*((1+ProcurementUp))*((1+BuildingUp))*((1+OpsUp))*((1+Other))</f>
        <v>0</v>
      </c>
      <c r="K23" s="79">
        <f>(IF($D23="Direct",'High Level'!$L31*-Calcs!F20,IF($D23="Indirect",'High Level'!$L31*-Calcs!F20,IF($D23="External Cost",'High Level'!$L31*-Calcs!F20,0))))*(1-'High Level'!$F31)*((1+ProcurementUp))*((1+BuildingUp))*((1+OpsUp))*((1+Other))</f>
        <v>0</v>
      </c>
      <c r="L23" s="79">
        <f>(IF($D23="Direct",'High Level'!$L31*-Calcs!G20,IF($D23="Indirect",'High Level'!$L31*-Calcs!G20,IF($D23="External Cost",'High Level'!$L31*-Calcs!G20,0))))*(1-'High Level'!$F31)*((1+ProcurementUp))*((1+BuildingUp))*((1+OpsUp))*((1+Other))</f>
        <v>0</v>
      </c>
      <c r="M23" s="79">
        <f>(IF($D23="Direct",'High Level'!$L31*-Calcs!H20,IF($D23="Indirect",'High Level'!$L31*-Calcs!H20,IF($D23="External Cost",'High Level'!$L31*-Calcs!H20,0))))*(1-'High Level'!$F31)*((1+ProcurementUp))*((1+BuildingUp))*((1+OpsUp))*((1+Other))</f>
        <v>0</v>
      </c>
      <c r="N23" s="79">
        <f>(IF($D23="Direct",'High Level'!$L31*-Calcs!I20,IF($D23="Indirect",'High Level'!$L31*-Calcs!I20,IF($D23="External Cost",'High Level'!$L31*-Calcs!I20,0))))*(1-'High Level'!$F31)*((1+ProcurementUp))*((1+BuildingUp))*((1+OpsUp))*((1+Other))</f>
        <v>0</v>
      </c>
      <c r="O23" s="79">
        <f>(IF($D23="Direct",'High Level'!$L31*-Calcs!J20,IF($D23="Indirect",'High Level'!$L31*-Calcs!J20,IF($D23="External Cost",'High Level'!$L31*-Calcs!J20,0))))*(1-'High Level'!$F31)*((1+ProcurementUp))*((1+BuildingUp))*((1+OpsUp))*((1+Other))</f>
        <v>0</v>
      </c>
      <c r="P23" s="79">
        <f>(IF($D23="Direct",'High Level'!$L31*-Calcs!K20,IF($D23="Indirect",'High Level'!$L31*-Calcs!K20,IF($D23="External Cost",'High Level'!$L31*-Calcs!K20,0))))*(1-'High Level'!$F31)*((1+ProcurementUp))*((1+BuildingUp))*((1+OpsUp))*((1+Other))</f>
        <v>0</v>
      </c>
      <c r="Q23" s="79">
        <f>(IF($D23="Direct",'High Level'!$L31*-Calcs!L20,IF($D23="Indirect",'High Level'!$L31*-Calcs!L20,IF($D23="External Cost",'High Level'!$L31*-Calcs!L20,0))))*(1-'High Level'!$F31)*((1+ProcurementUp))*((1+BuildingUp))*((1+OpsUp))*((1+Other))</f>
        <v>0</v>
      </c>
      <c r="R23" s="79">
        <f>(IF($D23="Direct",'High Level'!$L31*-Calcs!M20,IF($D23="Indirect",'High Level'!$L31*-Calcs!M20,IF($D23="External Cost",'High Level'!$L31*-Calcs!M20,0))))*(1-'High Level'!$F31)*((1+ProcurementUp))*((1+BuildingUp))*((1+OpsUp))*((1+Other))</f>
        <v>0</v>
      </c>
      <c r="S23" s="79">
        <f>(IF($D23="Direct",'High Level'!$L31*-Calcs!N20,IF($D23="Indirect",'High Level'!$L31*-Calcs!N20,IF($D23="External Cost",'High Level'!$L31*-Calcs!N20,0))))*(1-'High Level'!$F31)*((1+ProcurementUp))*((1+BuildingUp))*((1+OpsUp))*((1+Other))</f>
        <v>0</v>
      </c>
      <c r="T23" s="79">
        <f>(IF($D23="Direct",'High Level'!$L31*-Calcs!O20,IF($D23="Indirect",'High Level'!$L31*-Calcs!O20,IF($D23="External Cost",'High Level'!$L31*-Calcs!O20,0))))*(1-'High Level'!$F31)*((1+ProcurementUp))*((1+BuildingUp))*((1+OpsUp))*((1+Other))</f>
        <v>0</v>
      </c>
      <c r="U23" s="79">
        <f>(IF($D23="Direct",'High Level'!$L31*-Calcs!P20,IF($D23="Indirect",'High Level'!$L31*-Calcs!P20,IF($D23="External Cost",'High Level'!$L31*-Calcs!P20,0))))*(1-'High Level'!$F31)*((1+ProcurementUp))*((1+BuildingUp))*((1+OpsUp))*((1+Other))</f>
        <v>0</v>
      </c>
      <c r="V23" s="79">
        <f>(IF($D23="Direct",'High Level'!$L31*-Calcs!Q20,IF($D23="Indirect",'High Level'!$L31*-Calcs!Q20,IF($D23="External Cost",'High Level'!$L31*-Calcs!Q20,0))))*(1-'High Level'!$F31)*((1+ProcurementUp))*((1+BuildingUp))*((1+OpsUp))*((1+Other))</f>
        <v>0</v>
      </c>
      <c r="W23" s="79">
        <f>(IF($D23="Direct",'High Level'!$L31*-Calcs!R20,IF($D23="Indirect",'High Level'!$L31*-Calcs!R20,IF($D23="External Cost",'High Level'!$L31*-Calcs!R20,0))))*(1-'High Level'!$F31)*((1+ProcurementUp))*((1+BuildingUp))*((1+OpsUp))*((1+Other))</f>
        <v>0</v>
      </c>
      <c r="X23" s="79">
        <f>(IF($D23="Direct",'High Level'!$L31*-Calcs!S20,IF($D23="Indirect",'High Level'!$L31*-Calcs!S20,IF($D23="External Cost",'High Level'!$L31*-Calcs!S20,0))))*(1-'High Level'!$F31)*((1+ProcurementUp))*((1+BuildingUp))*((1+OpsUp))*((1+Other))</f>
        <v>0</v>
      </c>
      <c r="Y23" s="79">
        <f>(IF($D23="Direct",'High Level'!$L31*-Calcs!T20,IF($D23="Indirect",'High Level'!$L31*-Calcs!T20,IF($D23="External Cost",'High Level'!$L31*-Calcs!T20,0))))*(1-'High Level'!$F31)*((1+ProcurementUp))*((1+BuildingUp))*((1+OpsUp))*((1+Other))</f>
        <v>0</v>
      </c>
      <c r="Z23" s="79">
        <f>(IF($D23="Direct",'High Level'!$L31*-Calcs!U20,IF($D23="Indirect",'High Level'!$L31*-Calcs!U20,IF($D23="External Cost",'High Level'!$L31*-Calcs!U20,0))))*(1-'High Level'!$F31)*((1+ProcurementUp))*((1+BuildingUp))*((1+OpsUp))*((1+Other))</f>
        <v>0</v>
      </c>
      <c r="AA23" s="79">
        <f>(IF($D23="Direct",'High Level'!$L31*-Calcs!V20,IF($D23="Indirect",'High Level'!$L31*-Calcs!V20,IF($D23="External Cost",'High Level'!$L31*-Calcs!V20,0))))*(1-'High Level'!$F31)*((1+ProcurementUp))*((1+BuildingUp))*((1+OpsUp))*((1+Other))</f>
        <v>0</v>
      </c>
      <c r="AB23" s="79">
        <f>(IF($D23="Direct",'High Level'!$L31*-Calcs!W20,IF($D23="Indirect",'High Level'!$L31*-Calcs!W20,IF($D23="External Cost",'High Level'!$L31*-Calcs!W20,0))))*(1-'High Level'!$F31)*((1+ProcurementUp))*((1+BuildingUp))*((1+OpsUp))*((1+Other))</f>
        <v>0</v>
      </c>
      <c r="AC23" s="79">
        <f>(IF($D23="Direct",'High Level'!$L31*-Calcs!X20,IF($D23="Indirect",'High Level'!$L31*-Calcs!X20,IF($D23="External Cost",'High Level'!$L31*-Calcs!X20,0))))*(1-'High Level'!$F31)*((1+ProcurementUp))*((1+BuildingUp))*((1+OpsUp))*((1+Other))</f>
        <v>0</v>
      </c>
      <c r="AD23" s="79">
        <f>(IF($D23="Direct",'High Level'!$L31*-Calcs!Y20,IF($D23="Indirect",'High Level'!$L31*-Calcs!Y20,IF($D23="External Cost",'High Level'!$L31*-Calcs!Y20,0))))*(1-'High Level'!$F31)*((1+ProcurementUp))*((1+BuildingUp))*((1+OpsUp))*((1+Other))</f>
        <v>0</v>
      </c>
      <c r="AE23" s="79">
        <f>(IF($D23="Direct",'High Level'!$L31*-Calcs!Z20,IF($D23="Indirect",'High Level'!$L31*-Calcs!Z20,IF($D23="External Cost",'High Level'!$L31*-Calcs!Z20,0))))*(1-'High Level'!$F31)*((1+ProcurementUp))*((1+BuildingUp))*((1+OpsUp))*((1+Other))</f>
        <v>0</v>
      </c>
      <c r="AF23" s="79">
        <f>(IF($D23="Direct",'High Level'!$L31*-Calcs!AA20,IF($D23="Indirect",'High Level'!$L31*-Calcs!AA20,IF($D23="External Cost",'High Level'!$L31*-Calcs!AA20,0))))*(1-'High Level'!$F31)*((1+ProcurementUp))*((1+BuildingUp))*((1+OpsUp))*((1+Other))</f>
        <v>0</v>
      </c>
      <c r="AG23" s="79">
        <f>(IF($D23="Direct",'High Level'!$L31*-Calcs!AB20,IF($D23="Indirect",'High Level'!$L31*-Calcs!AB20,IF($D23="External Cost",'High Level'!$L31*-Calcs!AB20,0))))*(1-'High Level'!$F31)*((1+ProcurementUp))*((1+BuildingUp))*((1+OpsUp))*((1+Other))</f>
        <v>0</v>
      </c>
      <c r="AH23" s="79">
        <f>(IF($D23="Direct",'High Level'!$L31*-Calcs!AC20,IF($D23="Indirect",'High Level'!$L31*-Calcs!AC20,IF($D23="External Cost",'High Level'!$L31*-Calcs!AC20,0))))*(1-'High Level'!$F31)*((1+ProcurementUp))*((1+BuildingUp))*((1+OpsUp))*((1+Other))</f>
        <v>0</v>
      </c>
      <c r="AI23" s="79">
        <f>(IF($D23="Direct",'High Level'!$L31*-Calcs!AD20,IF($D23="Indirect",'High Level'!$L31*-Calcs!AD20,IF($D23="External Cost",'High Level'!$L31*-Calcs!AD20,0))))*(1-'High Level'!$F31)*((1+ProcurementUp))*((1+BuildingUp))*((1+OpsUp))*((1+Other))</f>
        <v>0</v>
      </c>
      <c r="AJ23" s="79">
        <f>(IF($D23="Direct",'High Level'!$L31*-Calcs!AE20,IF($D23="Indirect",'High Level'!$L31*-Calcs!AE20,IF($D23="External Cost",'High Level'!$L31*-Calcs!AE20,0))))*(1-'High Level'!$F31)*((1+ProcurementUp))*((1+BuildingUp))*((1+OpsUp))*((1+Other))</f>
        <v>0</v>
      </c>
      <c r="AK23" s="80">
        <f>'High Level'!D31+SUM(Calcs!D20:AE20)</f>
        <v>0</v>
      </c>
    </row>
    <row r="24" spans="2:38" s="1" customFormat="1" x14ac:dyDescent="0.35">
      <c r="B24" s="18">
        <v>3</v>
      </c>
      <c r="C24" s="81" t="s">
        <v>17</v>
      </c>
      <c r="D24" s="81" t="str">
        <f>'High Level'!E32</f>
        <v>Indirect</v>
      </c>
      <c r="E24" s="68">
        <v>0</v>
      </c>
      <c r="F24" s="68">
        <v>0</v>
      </c>
      <c r="G24" s="68">
        <v>0</v>
      </c>
      <c r="H24" s="68">
        <v>0</v>
      </c>
      <c r="I24" s="79">
        <f>(IF($D24="Direct",'High Level'!$L32*-Calcs!D21,IF($D24="Indirect",'High Level'!$L32*-Calcs!D21,IF($D24="External Cost",'High Level'!$L32*-Calcs!D21,0))))*(1-'High Level'!$F32)*((1+ProcurementUp))*((1+BuildingUp))*((1+OpsUp))*((1+Other))</f>
        <v>0</v>
      </c>
      <c r="J24" s="79">
        <f>(IF($D24="Direct",'High Level'!$L32*-Calcs!E21,IF($D24="Indirect",'High Level'!$L32*-Calcs!E21,IF($D24="External Cost",'High Level'!$L32*-Calcs!E21,0))))*(1-'High Level'!$F32)*((1+ProcurementUp))*((1+BuildingUp))*((1+OpsUp))*((1+Other))</f>
        <v>0</v>
      </c>
      <c r="K24" s="79">
        <f>(IF($D24="Direct",'High Level'!$L32*-Calcs!F21,IF($D24="Indirect",'High Level'!$L32*-Calcs!F21,IF($D24="External Cost",'High Level'!$L32*-Calcs!F21,0))))*(1-'High Level'!$F32)*((1+ProcurementUp))*((1+BuildingUp))*((1+OpsUp))*((1+Other))</f>
        <v>0</v>
      </c>
      <c r="L24" s="79">
        <f>(IF($D24="Direct",'High Level'!$L32*-Calcs!G21,IF($D24="Indirect",'High Level'!$L32*-Calcs!G21,IF($D24="External Cost",'High Level'!$L32*-Calcs!G21,0))))*(1-'High Level'!$F32)*((1+ProcurementUp))*((1+BuildingUp))*((1+OpsUp))*((1+Other))</f>
        <v>0</v>
      </c>
      <c r="M24" s="79">
        <f>(IF($D24="Direct",'High Level'!$L32*-Calcs!H21,IF($D24="Indirect",'High Level'!$L32*-Calcs!H21,IF($D24="External Cost",'High Level'!$L32*-Calcs!H21,0))))*(1-'High Level'!$F32)*((1+ProcurementUp))*((1+BuildingUp))*((1+OpsUp))*((1+Other))</f>
        <v>0</v>
      </c>
      <c r="N24" s="79">
        <f>(IF($D24="Direct",'High Level'!$L32*-Calcs!I21,IF($D24="Indirect",'High Level'!$L32*-Calcs!I21,IF($D24="External Cost",'High Level'!$L32*-Calcs!I21,0))))*(1-'High Level'!$F32)*((1+ProcurementUp))*((1+BuildingUp))*((1+OpsUp))*((1+Other))</f>
        <v>0</v>
      </c>
      <c r="O24" s="79">
        <f>(IF($D24="Direct",'High Level'!$L32*-Calcs!J21,IF($D24="Indirect",'High Level'!$L32*-Calcs!J21,IF($D24="External Cost",'High Level'!$L32*-Calcs!J21,0))))*(1-'High Level'!$F32)*((1+ProcurementUp))*((1+BuildingUp))*((1+OpsUp))*((1+Other))</f>
        <v>0</v>
      </c>
      <c r="P24" s="79">
        <f>(IF($D24="Direct",'High Level'!$L32*-Calcs!K21,IF($D24="Indirect",'High Level'!$L32*-Calcs!K21,IF($D24="External Cost",'High Level'!$L32*-Calcs!K21,0))))*(1-'High Level'!$F32)*((1+ProcurementUp))*((1+BuildingUp))*((1+OpsUp))*((1+Other))</f>
        <v>0</v>
      </c>
      <c r="Q24" s="79">
        <f>(IF($D24="Direct",'High Level'!$L32*-Calcs!L21,IF($D24="Indirect",'High Level'!$L32*-Calcs!L21,IF($D24="External Cost",'High Level'!$L32*-Calcs!L21,0))))*(1-'High Level'!$F32)*((1+ProcurementUp))*((1+BuildingUp))*((1+OpsUp))*((1+Other))</f>
        <v>0</v>
      </c>
      <c r="R24" s="79">
        <f>(IF($D24="Direct",'High Level'!$L32*-Calcs!M21,IF($D24="Indirect",'High Level'!$L32*-Calcs!M21,IF($D24="External Cost",'High Level'!$L32*-Calcs!M21,0))))*(1-'High Level'!$F32)*((1+ProcurementUp))*((1+BuildingUp))*((1+OpsUp))*((1+Other))</f>
        <v>0</v>
      </c>
      <c r="S24" s="79">
        <f>(IF($D24="Direct",'High Level'!$L32*-Calcs!N21,IF($D24="Indirect",'High Level'!$L32*-Calcs!N21,IF($D24="External Cost",'High Level'!$L32*-Calcs!N21,0))))*(1-'High Level'!$F32)*((1+ProcurementUp))*((1+BuildingUp))*((1+OpsUp))*((1+Other))</f>
        <v>0</v>
      </c>
      <c r="T24" s="79">
        <f>(IF($D24="Direct",'High Level'!$L32*-Calcs!O21,IF($D24="Indirect",'High Level'!$L32*-Calcs!O21,IF($D24="External Cost",'High Level'!$L32*-Calcs!O21,0))))*(1-'High Level'!$F32)*((1+ProcurementUp))*((1+BuildingUp))*((1+OpsUp))*((1+Other))</f>
        <v>0</v>
      </c>
      <c r="U24" s="79">
        <f>(IF($D24="Direct",'High Level'!$L32*-Calcs!P21,IF($D24="Indirect",'High Level'!$L32*-Calcs!P21,IF($D24="External Cost",'High Level'!$L32*-Calcs!P21,0))))*(1-'High Level'!$F32)*((1+ProcurementUp))*((1+BuildingUp))*((1+OpsUp))*((1+Other))</f>
        <v>0</v>
      </c>
      <c r="V24" s="79">
        <f>(IF($D24="Direct",'High Level'!$L32*-Calcs!Q21,IF($D24="Indirect",'High Level'!$L32*-Calcs!Q21,IF($D24="External Cost",'High Level'!$L32*-Calcs!Q21,0))))*(1-'High Level'!$F32)*((1+ProcurementUp))*((1+BuildingUp))*((1+OpsUp))*((1+Other))</f>
        <v>0</v>
      </c>
      <c r="W24" s="79">
        <f>(IF($D24="Direct",'High Level'!$L32*-Calcs!R21,IF($D24="Indirect",'High Level'!$L32*-Calcs!R21,IF($D24="External Cost",'High Level'!$L32*-Calcs!R21,0))))*(1-'High Level'!$F32)*((1+ProcurementUp))*((1+BuildingUp))*((1+OpsUp))*((1+Other))</f>
        <v>0</v>
      </c>
      <c r="X24" s="79">
        <f>(IF($D24="Direct",'High Level'!$L32*-Calcs!S21,IF($D24="Indirect",'High Level'!$L32*-Calcs!S21,IF($D24="External Cost",'High Level'!$L32*-Calcs!S21,0))))*(1-'High Level'!$F32)*((1+ProcurementUp))*((1+BuildingUp))*((1+OpsUp))*((1+Other))</f>
        <v>0</v>
      </c>
      <c r="Y24" s="79">
        <f>(IF($D24="Direct",'High Level'!$L32*-Calcs!T21,IF($D24="Indirect",'High Level'!$L32*-Calcs!T21,IF($D24="External Cost",'High Level'!$L32*-Calcs!T21,0))))*(1-'High Level'!$F32)*((1+ProcurementUp))*((1+BuildingUp))*((1+OpsUp))*((1+Other))</f>
        <v>0</v>
      </c>
      <c r="Z24" s="79">
        <f>(IF($D24="Direct",'High Level'!$L32*-Calcs!U21,IF($D24="Indirect",'High Level'!$L32*-Calcs!U21,IF($D24="External Cost",'High Level'!$L32*-Calcs!U21,0))))*(1-'High Level'!$F32)*((1+ProcurementUp))*((1+BuildingUp))*((1+OpsUp))*((1+Other))</f>
        <v>0</v>
      </c>
      <c r="AA24" s="79">
        <f>(IF($D24="Direct",'High Level'!$L32*-Calcs!V21,IF($D24="Indirect",'High Level'!$L32*-Calcs!V21,IF($D24="External Cost",'High Level'!$L32*-Calcs!V21,0))))*(1-'High Level'!$F32)*((1+ProcurementUp))*((1+BuildingUp))*((1+OpsUp))*((1+Other))</f>
        <v>0</v>
      </c>
      <c r="AB24" s="79">
        <f>(IF($D24="Direct",'High Level'!$L32*-Calcs!W21,IF($D24="Indirect",'High Level'!$L32*-Calcs!W21,IF($D24="External Cost",'High Level'!$L32*-Calcs!W21,0))))*(1-'High Level'!$F32)*((1+ProcurementUp))*((1+BuildingUp))*((1+OpsUp))*((1+Other))</f>
        <v>0</v>
      </c>
      <c r="AC24" s="79">
        <f>(IF($D24="Direct",'High Level'!$L32*-Calcs!X21,IF($D24="Indirect",'High Level'!$L32*-Calcs!X21,IF($D24="External Cost",'High Level'!$L32*-Calcs!X21,0))))*(1-'High Level'!$F32)*((1+ProcurementUp))*((1+BuildingUp))*((1+OpsUp))*((1+Other))</f>
        <v>0</v>
      </c>
      <c r="AD24" s="79">
        <f>(IF($D24="Direct",'High Level'!$L32*-Calcs!Y21,IF($D24="Indirect",'High Level'!$L32*-Calcs!Y21,IF($D24="External Cost",'High Level'!$L32*-Calcs!Y21,0))))*(1-'High Level'!$F32)*((1+ProcurementUp))*((1+BuildingUp))*((1+OpsUp))*((1+Other))</f>
        <v>0</v>
      </c>
      <c r="AE24" s="79">
        <f>(IF($D24="Direct",'High Level'!$L32*-Calcs!Z21,IF($D24="Indirect",'High Level'!$L32*-Calcs!Z21,IF($D24="External Cost",'High Level'!$L32*-Calcs!Z21,0))))*(1-'High Level'!$F32)*((1+ProcurementUp))*((1+BuildingUp))*((1+OpsUp))*((1+Other))</f>
        <v>0</v>
      </c>
      <c r="AF24" s="79">
        <f>(IF($D24="Direct",'High Level'!$L32*-Calcs!AA21,IF($D24="Indirect",'High Level'!$L32*-Calcs!AA21,IF($D24="External Cost",'High Level'!$L32*-Calcs!AA21,0))))*(1-'High Level'!$F32)*((1+ProcurementUp))*((1+BuildingUp))*((1+OpsUp))*((1+Other))</f>
        <v>0</v>
      </c>
      <c r="AG24" s="79">
        <f>(IF($D24="Direct",'High Level'!$L32*-Calcs!AB21,IF($D24="Indirect",'High Level'!$L32*-Calcs!AB21,IF($D24="External Cost",'High Level'!$L32*-Calcs!AB21,0))))*(1-'High Level'!$F32)*((1+ProcurementUp))*((1+BuildingUp))*((1+OpsUp))*((1+Other))</f>
        <v>0</v>
      </c>
      <c r="AH24" s="79">
        <f>(IF($D24="Direct",'High Level'!$L32*-Calcs!AC21,IF($D24="Indirect",'High Level'!$L32*-Calcs!AC21,IF($D24="External Cost",'High Level'!$L32*-Calcs!AC21,0))))*(1-'High Level'!$F32)*((1+ProcurementUp))*((1+BuildingUp))*((1+OpsUp))*((1+Other))</f>
        <v>0</v>
      </c>
      <c r="AI24" s="79">
        <f>(IF($D24="Direct",'High Level'!$L32*-Calcs!AD21,IF($D24="Indirect",'High Level'!$L32*-Calcs!AD21,IF($D24="External Cost",'High Level'!$L32*-Calcs!AD21,0))))*(1-'High Level'!$F32)*((1+ProcurementUp))*((1+BuildingUp))*((1+OpsUp))*((1+Other))</f>
        <v>0</v>
      </c>
      <c r="AJ24" s="79">
        <f>(IF($D24="Direct",'High Level'!$L32*-Calcs!AE21,IF($D24="Indirect",'High Level'!$L32*-Calcs!AE21,IF($D24="External Cost",'High Level'!$L32*-Calcs!AE21,0))))*(1-'High Level'!$F32)*((1+ProcurementUp))*((1+BuildingUp))*((1+OpsUp))*((1+Other))</f>
        <v>0</v>
      </c>
      <c r="AK24" s="80">
        <f>'High Level'!D32+SUM(Calcs!D21:AE21)</f>
        <v>0</v>
      </c>
    </row>
    <row r="25" spans="2:38" s="1" customFormat="1" x14ac:dyDescent="0.35">
      <c r="B25" s="18">
        <v>3</v>
      </c>
      <c r="C25" s="81" t="s">
        <v>7</v>
      </c>
      <c r="D25" s="81" t="str">
        <f>'High Level'!E33</f>
        <v>Indirect</v>
      </c>
      <c r="E25" s="68">
        <v>0</v>
      </c>
      <c r="F25" s="68">
        <v>0</v>
      </c>
      <c r="G25" s="68">
        <v>0</v>
      </c>
      <c r="H25" s="68">
        <v>0</v>
      </c>
      <c r="I25" s="79">
        <f>(IF($D25="Direct",'High Level'!$L33*-Calcs!D22,IF($D25="Indirect",'High Level'!$L33*-Calcs!D22,IF($D25="External Cost",'High Level'!$L33*-Calcs!D22,0))))*(1-'High Level'!$F33)*((1+ProcurementUp))*((1+BuildingUp))*((1+OpsUp))*((1+Other))</f>
        <v>0</v>
      </c>
      <c r="J25" s="79">
        <f>(IF($D25="Direct",'High Level'!$L33*-Calcs!E22,IF($D25="Indirect",'High Level'!$L33*-Calcs!E22,IF($D25="External Cost",'High Level'!$L33*-Calcs!E22,0))))*(1-'High Level'!$F33)*((1+ProcurementUp))*((1+BuildingUp))*((1+OpsUp))*((1+Other))</f>
        <v>0</v>
      </c>
      <c r="K25" s="79">
        <f>(IF($D25="Direct",'High Level'!$L33*-Calcs!F22,IF($D25="Indirect",'High Level'!$L33*-Calcs!F22,IF($D25="External Cost",'High Level'!$L33*-Calcs!F22,0))))*(1-'High Level'!$F33)*((1+ProcurementUp))*((1+BuildingUp))*((1+OpsUp))*((1+Other))</f>
        <v>0</v>
      </c>
      <c r="L25" s="79">
        <f>(IF($D25="Direct",'High Level'!$L33*-Calcs!G22,IF($D25="Indirect",'High Level'!$L33*-Calcs!G22,IF($D25="External Cost",'High Level'!$L33*-Calcs!G22,0))))*(1-'High Level'!$F33)*((1+ProcurementUp))*((1+BuildingUp))*((1+OpsUp))*((1+Other))</f>
        <v>0</v>
      </c>
      <c r="M25" s="79">
        <f>(IF($D25="Direct",'High Level'!$L33*-Calcs!H22,IF($D25="Indirect",'High Level'!$L33*-Calcs!H22,IF($D25="External Cost",'High Level'!$L33*-Calcs!H22,0))))*(1-'High Level'!$F33)*((1+ProcurementUp))*((1+BuildingUp))*((1+OpsUp))*((1+Other))</f>
        <v>0</v>
      </c>
      <c r="N25" s="79">
        <f>(IF($D25="Direct",'High Level'!$L33*-Calcs!I22,IF($D25="Indirect",'High Level'!$L33*-Calcs!I22,IF($D25="External Cost",'High Level'!$L33*-Calcs!I22,0))))*(1-'High Level'!$F33)*((1+ProcurementUp))*((1+BuildingUp))*((1+OpsUp))*((1+Other))</f>
        <v>0</v>
      </c>
      <c r="O25" s="79">
        <f>(IF($D25="Direct",'High Level'!$L33*-Calcs!J22,IF($D25="Indirect",'High Level'!$L33*-Calcs!J22,IF($D25="External Cost",'High Level'!$L33*-Calcs!J22,0))))*(1-'High Level'!$F33)*((1+ProcurementUp))*((1+BuildingUp))*((1+OpsUp))*((1+Other))</f>
        <v>0</v>
      </c>
      <c r="P25" s="79">
        <f>(IF($D25="Direct",'High Level'!$L33*-Calcs!K22,IF($D25="Indirect",'High Level'!$L33*-Calcs!K22,IF($D25="External Cost",'High Level'!$L33*-Calcs!K22,0))))*(1-'High Level'!$F33)*((1+ProcurementUp))*((1+BuildingUp))*((1+OpsUp))*((1+Other))</f>
        <v>0</v>
      </c>
      <c r="Q25" s="79">
        <f>(IF($D25="Direct",'High Level'!$L33*-Calcs!L22,IF($D25="Indirect",'High Level'!$L33*-Calcs!L22,IF($D25="External Cost",'High Level'!$L33*-Calcs!L22,0))))*(1-'High Level'!$F33)*((1+ProcurementUp))*((1+BuildingUp))*((1+OpsUp))*((1+Other))</f>
        <v>0</v>
      </c>
      <c r="R25" s="79">
        <f>(IF($D25="Direct",'High Level'!$L33*-Calcs!M22,IF($D25="Indirect",'High Level'!$L33*-Calcs!M22,IF($D25="External Cost",'High Level'!$L33*-Calcs!M22,0))))*(1-'High Level'!$F33)*((1+ProcurementUp))*((1+BuildingUp))*((1+OpsUp))*((1+Other))</f>
        <v>0</v>
      </c>
      <c r="S25" s="79">
        <f>(IF($D25="Direct",'High Level'!$L33*-Calcs!N22,IF($D25="Indirect",'High Level'!$L33*-Calcs!N22,IF($D25="External Cost",'High Level'!$L33*-Calcs!N22,0))))*(1-'High Level'!$F33)*((1+ProcurementUp))*((1+BuildingUp))*((1+OpsUp))*((1+Other))</f>
        <v>0</v>
      </c>
      <c r="T25" s="79">
        <f>(IF($D25="Direct",'High Level'!$L33*-Calcs!O22,IF($D25="Indirect",'High Level'!$L33*-Calcs!O22,IF($D25="External Cost",'High Level'!$L33*-Calcs!O22,0))))*(1-'High Level'!$F33)*((1+ProcurementUp))*((1+BuildingUp))*((1+OpsUp))*((1+Other))</f>
        <v>0</v>
      </c>
      <c r="U25" s="79">
        <f>(IF($D25="Direct",'High Level'!$L33*-Calcs!P22,IF($D25="Indirect",'High Level'!$L33*-Calcs!P22,IF($D25="External Cost",'High Level'!$L33*-Calcs!P22,0))))*(1-'High Level'!$F33)*((1+ProcurementUp))*((1+BuildingUp))*((1+OpsUp))*((1+Other))</f>
        <v>0</v>
      </c>
      <c r="V25" s="79">
        <f>(IF($D25="Direct",'High Level'!$L33*-Calcs!Q22,IF($D25="Indirect",'High Level'!$L33*-Calcs!Q22,IF($D25="External Cost",'High Level'!$L33*-Calcs!Q22,0))))*(1-'High Level'!$F33)*((1+ProcurementUp))*((1+BuildingUp))*((1+OpsUp))*((1+Other))</f>
        <v>0</v>
      </c>
      <c r="W25" s="79">
        <f>(IF($D25="Direct",'High Level'!$L33*-Calcs!R22,IF($D25="Indirect",'High Level'!$L33*-Calcs!R22,IF($D25="External Cost",'High Level'!$L33*-Calcs!R22,0))))*(1-'High Level'!$F33)*((1+ProcurementUp))*((1+BuildingUp))*((1+OpsUp))*((1+Other))</f>
        <v>0</v>
      </c>
      <c r="X25" s="79">
        <f>(IF($D25="Direct",'High Level'!$L33*-Calcs!S22,IF($D25="Indirect",'High Level'!$L33*-Calcs!S22,IF($D25="External Cost",'High Level'!$L33*-Calcs!S22,0))))*(1-'High Level'!$F33)*((1+ProcurementUp))*((1+BuildingUp))*((1+OpsUp))*((1+Other))</f>
        <v>0</v>
      </c>
      <c r="Y25" s="79">
        <f>(IF($D25="Direct",'High Level'!$L33*-Calcs!T22,IF($D25="Indirect",'High Level'!$L33*-Calcs!T22,IF($D25="External Cost",'High Level'!$L33*-Calcs!T22,0))))*(1-'High Level'!$F33)*((1+ProcurementUp))*((1+BuildingUp))*((1+OpsUp))*((1+Other))</f>
        <v>0</v>
      </c>
      <c r="Z25" s="79">
        <f>(IF($D25="Direct",'High Level'!$L33*-Calcs!U22,IF($D25="Indirect",'High Level'!$L33*-Calcs!U22,IF($D25="External Cost",'High Level'!$L33*-Calcs!U22,0))))*(1-'High Level'!$F33)*((1+ProcurementUp))*((1+BuildingUp))*((1+OpsUp))*((1+Other))</f>
        <v>0</v>
      </c>
      <c r="AA25" s="79">
        <f>(IF($D25="Direct",'High Level'!$L33*-Calcs!V22,IF($D25="Indirect",'High Level'!$L33*-Calcs!V22,IF($D25="External Cost",'High Level'!$L33*-Calcs!V22,0))))*(1-'High Level'!$F33)*((1+ProcurementUp))*((1+BuildingUp))*((1+OpsUp))*((1+Other))</f>
        <v>0</v>
      </c>
      <c r="AB25" s="79">
        <f>(IF($D25="Direct",'High Level'!$L33*-Calcs!W22,IF($D25="Indirect",'High Level'!$L33*-Calcs!W22,IF($D25="External Cost",'High Level'!$L33*-Calcs!W22,0))))*(1-'High Level'!$F33)*((1+ProcurementUp))*((1+BuildingUp))*((1+OpsUp))*((1+Other))</f>
        <v>0</v>
      </c>
      <c r="AC25" s="79">
        <f>(IF($D25="Direct",'High Level'!$L33*-Calcs!X22,IF($D25="Indirect",'High Level'!$L33*-Calcs!X22,IF($D25="External Cost",'High Level'!$L33*-Calcs!X22,0))))*(1-'High Level'!$F33)*((1+ProcurementUp))*((1+BuildingUp))*((1+OpsUp))*((1+Other))</f>
        <v>0</v>
      </c>
      <c r="AD25" s="79">
        <f>(IF($D25="Direct",'High Level'!$L33*-Calcs!Y22,IF($D25="Indirect",'High Level'!$L33*-Calcs!Y22,IF($D25="External Cost",'High Level'!$L33*-Calcs!Y22,0))))*(1-'High Level'!$F33)*((1+ProcurementUp))*((1+BuildingUp))*((1+OpsUp))*((1+Other))</f>
        <v>0</v>
      </c>
      <c r="AE25" s="79">
        <f>(IF($D25="Direct",'High Level'!$L33*-Calcs!Z22,IF($D25="Indirect",'High Level'!$L33*-Calcs!Z22,IF($D25="External Cost",'High Level'!$L33*-Calcs!Z22,0))))*(1-'High Level'!$F33)*((1+ProcurementUp))*((1+BuildingUp))*((1+OpsUp))*((1+Other))</f>
        <v>0</v>
      </c>
      <c r="AF25" s="79">
        <f>(IF($D25="Direct",'High Level'!$L33*-Calcs!AA22,IF($D25="Indirect",'High Level'!$L33*-Calcs!AA22,IF($D25="External Cost",'High Level'!$L33*-Calcs!AA22,0))))*(1-'High Level'!$F33)*((1+ProcurementUp))*((1+BuildingUp))*((1+OpsUp))*((1+Other))</f>
        <v>0</v>
      </c>
      <c r="AG25" s="79">
        <f>(IF($D25="Direct",'High Level'!$L33*-Calcs!AB22,IF($D25="Indirect",'High Level'!$L33*-Calcs!AB22,IF($D25="External Cost",'High Level'!$L33*-Calcs!AB22,0))))*(1-'High Level'!$F33)*((1+ProcurementUp))*((1+BuildingUp))*((1+OpsUp))*((1+Other))</f>
        <v>0</v>
      </c>
      <c r="AH25" s="79">
        <f>(IF($D25="Direct",'High Level'!$L33*-Calcs!AC22,IF($D25="Indirect",'High Level'!$L33*-Calcs!AC22,IF($D25="External Cost",'High Level'!$L33*-Calcs!AC22,0))))*(1-'High Level'!$F33)*((1+ProcurementUp))*((1+BuildingUp))*((1+OpsUp))*((1+Other))</f>
        <v>0</v>
      </c>
      <c r="AI25" s="79">
        <f>(IF($D25="Direct",'High Level'!$L33*-Calcs!AD22,IF($D25="Indirect",'High Level'!$L33*-Calcs!AD22,IF($D25="External Cost",'High Level'!$L33*-Calcs!AD22,0))))*(1-'High Level'!$F33)*((1+ProcurementUp))*((1+BuildingUp))*((1+OpsUp))*((1+Other))</f>
        <v>0</v>
      </c>
      <c r="AJ25" s="79">
        <f>(IF($D25="Direct",'High Level'!$L33*-Calcs!AE22,IF($D25="Indirect",'High Level'!$L33*-Calcs!AE22,IF($D25="External Cost",'High Level'!$L33*-Calcs!AE22,0))))*(1-'High Level'!$F33)*((1+ProcurementUp))*((1+BuildingUp))*((1+OpsUp))*((1+Other))</f>
        <v>0</v>
      </c>
      <c r="AK25" s="80">
        <f>'High Level'!D33+SUM(Calcs!D22:AE22)</f>
        <v>0</v>
      </c>
    </row>
    <row r="26" spans="2:38" s="1" customFormat="1" x14ac:dyDescent="0.35">
      <c r="B26" s="18">
        <v>3</v>
      </c>
      <c r="C26" s="81" t="s">
        <v>18</v>
      </c>
      <c r="D26" s="81" t="str">
        <f>'High Level'!E34</f>
        <v>Direct</v>
      </c>
      <c r="E26" s="68">
        <v>0</v>
      </c>
      <c r="F26" s="68">
        <v>0</v>
      </c>
      <c r="G26" s="68">
        <v>0</v>
      </c>
      <c r="H26" s="68">
        <v>0</v>
      </c>
      <c r="I26" s="79">
        <f>(IF($D26="Direct",'High Level'!$L34*-Calcs!D23,IF($D26="Indirect",'High Level'!$L34*-Calcs!D23,IF($D26="External Cost",'High Level'!$L34*-Calcs!D23,0))))*(1-'High Level'!$F34)*((1+ProcurementUp))*((1+BuildingUp))*((1+OpsUp))*((1+Other))</f>
        <v>0</v>
      </c>
      <c r="J26" s="79">
        <f>(IF($D26="Direct",'High Level'!$L34*-Calcs!E23,IF($D26="Indirect",'High Level'!$L34*-Calcs!E23,IF($D26="External Cost",'High Level'!$L34*-Calcs!E23,0))))*(1-'High Level'!$F34)*((1+ProcurementUp))*((1+BuildingUp))*((1+OpsUp))*((1+Other))</f>
        <v>0</v>
      </c>
      <c r="K26" s="79">
        <f>(IF($D26="Direct",'High Level'!$L34*-Calcs!F23,IF($D26="Indirect",'High Level'!$L34*-Calcs!F23,IF($D26="External Cost",'High Level'!$L34*-Calcs!F23,0))))*(1-'High Level'!$F34)*((1+ProcurementUp))*((1+BuildingUp))*((1+OpsUp))*((1+Other))</f>
        <v>0</v>
      </c>
      <c r="L26" s="79">
        <f>(IF($D26="Direct",'High Level'!$L34*-Calcs!G23,IF($D26="Indirect",'High Level'!$L34*-Calcs!G23,IF($D26="External Cost",'High Level'!$L34*-Calcs!G23,0))))*(1-'High Level'!$F34)*((1+ProcurementUp))*((1+BuildingUp))*((1+OpsUp))*((1+Other))</f>
        <v>0</v>
      </c>
      <c r="M26" s="79">
        <f>(IF($D26="Direct",'High Level'!$L34*-Calcs!H23,IF($D26="Indirect",'High Level'!$L34*-Calcs!H23,IF($D26="External Cost",'High Level'!$L34*-Calcs!H23,0))))*(1-'High Level'!$F34)*((1+ProcurementUp))*((1+BuildingUp))*((1+OpsUp))*((1+Other))</f>
        <v>0</v>
      </c>
      <c r="N26" s="79">
        <f>(IF($D26="Direct",'High Level'!$L34*-Calcs!I23,IF($D26="Indirect",'High Level'!$L34*-Calcs!I23,IF($D26="External Cost",'High Level'!$L34*-Calcs!I23,0))))*(1-'High Level'!$F34)*((1+ProcurementUp))*((1+BuildingUp))*((1+OpsUp))*((1+Other))</f>
        <v>0</v>
      </c>
      <c r="O26" s="79">
        <f>(IF($D26="Direct",'High Level'!$L34*-Calcs!J23,IF($D26="Indirect",'High Level'!$L34*-Calcs!J23,IF($D26="External Cost",'High Level'!$L34*-Calcs!J23,0))))*(1-'High Level'!$F34)*((1+ProcurementUp))*((1+BuildingUp))*((1+OpsUp))*((1+Other))</f>
        <v>0</v>
      </c>
      <c r="P26" s="79">
        <f>(IF($D26="Direct",'High Level'!$L34*-Calcs!K23,IF($D26="Indirect",'High Level'!$L34*-Calcs!K23,IF($D26="External Cost",'High Level'!$L34*-Calcs!K23,0))))*(1-'High Level'!$F34)*((1+ProcurementUp))*((1+BuildingUp))*((1+OpsUp))*((1+Other))</f>
        <v>0</v>
      </c>
      <c r="Q26" s="79">
        <f>(IF($D26="Direct",'High Level'!$L34*-Calcs!L23,IF($D26="Indirect",'High Level'!$L34*-Calcs!L23,IF($D26="External Cost",'High Level'!$L34*-Calcs!L23,0))))*(1-'High Level'!$F34)*((1+ProcurementUp))*((1+BuildingUp))*((1+OpsUp))*((1+Other))</f>
        <v>0</v>
      </c>
      <c r="R26" s="79">
        <f>(IF($D26="Direct",'High Level'!$L34*-Calcs!M23,IF($D26="Indirect",'High Level'!$L34*-Calcs!M23,IF($D26="External Cost",'High Level'!$L34*-Calcs!M23,0))))*(1-'High Level'!$F34)*((1+ProcurementUp))*((1+BuildingUp))*((1+OpsUp))*((1+Other))</f>
        <v>0</v>
      </c>
      <c r="S26" s="79">
        <f>(IF($D26="Direct",'High Level'!$L34*-Calcs!N23,IF($D26="Indirect",'High Level'!$L34*-Calcs!N23,IF($D26="External Cost",'High Level'!$L34*-Calcs!N23,0))))*(1-'High Level'!$F34)*((1+ProcurementUp))*((1+BuildingUp))*((1+OpsUp))*((1+Other))</f>
        <v>0</v>
      </c>
      <c r="T26" s="79">
        <f>(IF($D26="Direct",'High Level'!$L34*-Calcs!O23,IF($D26="Indirect",'High Level'!$L34*-Calcs!O23,IF($D26="External Cost",'High Level'!$L34*-Calcs!O23,0))))*(1-'High Level'!$F34)*((1+ProcurementUp))*((1+BuildingUp))*((1+OpsUp))*((1+Other))</f>
        <v>0</v>
      </c>
      <c r="U26" s="79">
        <f>(IF($D26="Direct",'High Level'!$L34*-Calcs!P23,IF($D26="Indirect",'High Level'!$L34*-Calcs!P23,IF($D26="External Cost",'High Level'!$L34*-Calcs!P23,0))))*(1-'High Level'!$F34)*((1+ProcurementUp))*((1+BuildingUp))*((1+OpsUp))*((1+Other))</f>
        <v>0</v>
      </c>
      <c r="V26" s="79">
        <f>(IF($D26="Direct",'High Level'!$L34*-Calcs!Q23,IF($D26="Indirect",'High Level'!$L34*-Calcs!Q23,IF($D26="External Cost",'High Level'!$L34*-Calcs!Q23,0))))*(1-'High Level'!$F34)*((1+ProcurementUp))*((1+BuildingUp))*((1+OpsUp))*((1+Other))</f>
        <v>0</v>
      </c>
      <c r="W26" s="79">
        <f>(IF($D26="Direct",'High Level'!$L34*-Calcs!R23,IF($D26="Indirect",'High Level'!$L34*-Calcs!R23,IF($D26="External Cost",'High Level'!$L34*-Calcs!R23,0))))*(1-'High Level'!$F34)*((1+ProcurementUp))*((1+BuildingUp))*((1+OpsUp))*((1+Other))</f>
        <v>0</v>
      </c>
      <c r="X26" s="79">
        <f>(IF($D26="Direct",'High Level'!$L34*-Calcs!S23,IF($D26="Indirect",'High Level'!$L34*-Calcs!S23,IF($D26="External Cost",'High Level'!$L34*-Calcs!S23,0))))*(1-'High Level'!$F34)*((1+ProcurementUp))*((1+BuildingUp))*((1+OpsUp))*((1+Other))</f>
        <v>0</v>
      </c>
      <c r="Y26" s="79">
        <f>(IF($D26="Direct",'High Level'!$L34*-Calcs!T23,IF($D26="Indirect",'High Level'!$L34*-Calcs!T23,IF($D26="External Cost",'High Level'!$L34*-Calcs!T23,0))))*(1-'High Level'!$F34)*((1+ProcurementUp))*((1+BuildingUp))*((1+OpsUp))*((1+Other))</f>
        <v>0</v>
      </c>
      <c r="Z26" s="79">
        <f>(IF($D26="Direct",'High Level'!$L34*-Calcs!U23,IF($D26="Indirect",'High Level'!$L34*-Calcs!U23,IF($D26="External Cost",'High Level'!$L34*-Calcs!U23,0))))*(1-'High Level'!$F34)*((1+ProcurementUp))*((1+BuildingUp))*((1+OpsUp))*((1+Other))</f>
        <v>0</v>
      </c>
      <c r="AA26" s="79">
        <f>(IF($D26="Direct",'High Level'!$L34*-Calcs!V23,IF($D26="Indirect",'High Level'!$L34*-Calcs!V23,IF($D26="External Cost",'High Level'!$L34*-Calcs!V23,0))))*(1-'High Level'!$F34)*((1+ProcurementUp))*((1+BuildingUp))*((1+OpsUp))*((1+Other))</f>
        <v>0</v>
      </c>
      <c r="AB26" s="79">
        <f>(IF($D26="Direct",'High Level'!$L34*-Calcs!W23,IF($D26="Indirect",'High Level'!$L34*-Calcs!W23,IF($D26="External Cost",'High Level'!$L34*-Calcs!W23,0))))*(1-'High Level'!$F34)*((1+ProcurementUp))*((1+BuildingUp))*((1+OpsUp))*((1+Other))</f>
        <v>0</v>
      </c>
      <c r="AC26" s="79">
        <f>(IF($D26="Direct",'High Level'!$L34*-Calcs!X23,IF($D26="Indirect",'High Level'!$L34*-Calcs!X23,IF($D26="External Cost",'High Level'!$L34*-Calcs!X23,0))))*(1-'High Level'!$F34)*((1+ProcurementUp))*((1+BuildingUp))*((1+OpsUp))*((1+Other))</f>
        <v>0</v>
      </c>
      <c r="AD26" s="79">
        <f>(IF($D26="Direct",'High Level'!$L34*-Calcs!Y23,IF($D26="Indirect",'High Level'!$L34*-Calcs!Y23,IF($D26="External Cost",'High Level'!$L34*-Calcs!Y23,0))))*(1-'High Level'!$F34)*((1+ProcurementUp))*((1+BuildingUp))*((1+OpsUp))*((1+Other))</f>
        <v>0</v>
      </c>
      <c r="AE26" s="79">
        <f>(IF($D26="Direct",'High Level'!$L34*-Calcs!Z23,IF($D26="Indirect",'High Level'!$L34*-Calcs!Z23,IF($D26="External Cost",'High Level'!$L34*-Calcs!Z23,0))))*(1-'High Level'!$F34)*((1+ProcurementUp))*((1+BuildingUp))*((1+OpsUp))*((1+Other))</f>
        <v>0</v>
      </c>
      <c r="AF26" s="79">
        <f>(IF($D26="Direct",'High Level'!$L34*-Calcs!AA23,IF($D26="Indirect",'High Level'!$L34*-Calcs!AA23,IF($D26="External Cost",'High Level'!$L34*-Calcs!AA23,0))))*(1-'High Level'!$F34)*((1+ProcurementUp))*((1+BuildingUp))*((1+OpsUp))*((1+Other))</f>
        <v>0</v>
      </c>
      <c r="AG26" s="79">
        <f>(IF($D26="Direct",'High Level'!$L34*-Calcs!AB23,IF($D26="Indirect",'High Level'!$L34*-Calcs!AB23,IF($D26="External Cost",'High Level'!$L34*-Calcs!AB23,0))))*(1-'High Level'!$F34)*((1+ProcurementUp))*((1+BuildingUp))*((1+OpsUp))*((1+Other))</f>
        <v>0</v>
      </c>
      <c r="AH26" s="79">
        <f>(IF($D26="Direct",'High Level'!$L34*-Calcs!AC23,IF($D26="Indirect",'High Level'!$L34*-Calcs!AC23,IF($D26="External Cost",'High Level'!$L34*-Calcs!AC23,0))))*(1-'High Level'!$F34)*((1+ProcurementUp))*((1+BuildingUp))*((1+OpsUp))*((1+Other))</f>
        <v>0</v>
      </c>
      <c r="AI26" s="79">
        <f>(IF($D26="Direct",'High Level'!$L34*-Calcs!AD23,IF($D26="Indirect",'High Level'!$L34*-Calcs!AD23,IF($D26="External Cost",'High Level'!$L34*-Calcs!AD23,0))))*(1-'High Level'!$F34)*((1+ProcurementUp))*((1+BuildingUp))*((1+OpsUp))*((1+Other))</f>
        <v>0</v>
      </c>
      <c r="AJ26" s="79">
        <f>(IF($D26="Direct",'High Level'!$L34*-Calcs!AE23,IF($D26="Indirect",'High Level'!$L34*-Calcs!AE23,IF($D26="External Cost",'High Level'!$L34*-Calcs!AE23,0))))*(1-'High Level'!$F34)*((1+ProcurementUp))*((1+BuildingUp))*((1+OpsUp))*((1+Other))</f>
        <v>0</v>
      </c>
      <c r="AK26" s="80">
        <f>'High Level'!D34+SUM(Calcs!D23:AE23)</f>
        <v>0</v>
      </c>
    </row>
    <row r="27" spans="2:38" s="1" customFormat="1" x14ac:dyDescent="0.35">
      <c r="B27" s="18">
        <v>3</v>
      </c>
      <c r="C27" s="81" t="s">
        <v>19</v>
      </c>
      <c r="D27" s="81" t="str">
        <f>'High Level'!E35</f>
        <v>External Cost</v>
      </c>
      <c r="E27" s="68">
        <v>0</v>
      </c>
      <c r="F27" s="68">
        <v>0</v>
      </c>
      <c r="G27" s="68">
        <v>0</v>
      </c>
      <c r="H27" s="68">
        <v>0</v>
      </c>
      <c r="I27" s="79">
        <f>(IF($D27="Direct",'High Level'!$L35*-Calcs!D24,IF($D27="Indirect",'High Level'!$L35*-Calcs!D24,IF($D27="External Cost",'High Level'!$L35*-Calcs!D24,0))))*(1-'High Level'!$F35)*((1+ProcurementUp))*((1+BuildingUp))*((1+OpsUp))*((1+Other))</f>
        <v>0</v>
      </c>
      <c r="J27" s="79">
        <f>(IF($D27="Direct",'High Level'!$L35*-Calcs!E24,IF($D27="Indirect",'High Level'!$L35*-Calcs!E24,IF($D27="External Cost",'High Level'!$L35*-Calcs!E24,0))))*(1-'High Level'!$F35)*((1+ProcurementUp))*((1+BuildingUp))*((1+OpsUp))*((1+Other))</f>
        <v>0</v>
      </c>
      <c r="K27" s="79">
        <f>(IF($D27="Direct",'High Level'!$L35*-Calcs!F24,IF($D27="Indirect",'High Level'!$L35*-Calcs!F24,IF($D27="External Cost",'High Level'!$L35*-Calcs!F24,0))))*(1-'High Level'!$F35)*((1+ProcurementUp))*((1+BuildingUp))*((1+OpsUp))*((1+Other))</f>
        <v>0</v>
      </c>
      <c r="L27" s="79">
        <f>(IF($D27="Direct",'High Level'!$L35*-Calcs!G24,IF($D27="Indirect",'High Level'!$L35*-Calcs!G24,IF($D27="External Cost",'High Level'!$L35*-Calcs!G24,0))))*(1-'High Level'!$F35)*((1+ProcurementUp))*((1+BuildingUp))*((1+OpsUp))*((1+Other))</f>
        <v>0</v>
      </c>
      <c r="M27" s="79">
        <f>(IF($D27="Direct",'High Level'!$L35*-Calcs!H24,IF($D27="Indirect",'High Level'!$L35*-Calcs!H24,IF($D27="External Cost",'High Level'!$L35*-Calcs!H24,0))))*(1-'High Level'!$F35)*((1+ProcurementUp))*((1+BuildingUp))*((1+OpsUp))*((1+Other))</f>
        <v>0</v>
      </c>
      <c r="N27" s="79">
        <f>(IF($D27="Direct",'High Level'!$L35*-Calcs!I24,IF($D27="Indirect",'High Level'!$L35*-Calcs!I24,IF($D27="External Cost",'High Level'!$L35*-Calcs!I24,0))))*(1-'High Level'!$F35)*((1+ProcurementUp))*((1+BuildingUp))*((1+OpsUp))*((1+Other))</f>
        <v>0</v>
      </c>
      <c r="O27" s="79">
        <f>(IF($D27="Direct",'High Level'!$L35*-Calcs!J24,IF($D27="Indirect",'High Level'!$L35*-Calcs!J24,IF($D27="External Cost",'High Level'!$L35*-Calcs!J24,0))))*(1-'High Level'!$F35)*((1+ProcurementUp))*((1+BuildingUp))*((1+OpsUp))*((1+Other))</f>
        <v>0</v>
      </c>
      <c r="P27" s="79">
        <f>(IF($D27="Direct",'High Level'!$L35*-Calcs!K24,IF($D27="Indirect",'High Level'!$L35*-Calcs!K24,IF($D27="External Cost",'High Level'!$L35*-Calcs!K24,0))))*(1-'High Level'!$F35)*((1+ProcurementUp))*((1+BuildingUp))*((1+OpsUp))*((1+Other))</f>
        <v>0</v>
      </c>
      <c r="Q27" s="79">
        <f>(IF($D27="Direct",'High Level'!$L35*-Calcs!L24,IF($D27="Indirect",'High Level'!$L35*-Calcs!L24,IF($D27="External Cost",'High Level'!$L35*-Calcs!L24,0))))*(1-'High Level'!$F35)*((1+ProcurementUp))*((1+BuildingUp))*((1+OpsUp))*((1+Other))</f>
        <v>0</v>
      </c>
      <c r="R27" s="79">
        <f>(IF($D27="Direct",'High Level'!$L35*-Calcs!M24,IF($D27="Indirect",'High Level'!$L35*-Calcs!M24,IF($D27="External Cost",'High Level'!$L35*-Calcs!M24,0))))*(1-'High Level'!$F35)*((1+ProcurementUp))*((1+BuildingUp))*((1+OpsUp))*((1+Other))</f>
        <v>0</v>
      </c>
      <c r="S27" s="79">
        <f>(IF($D27="Direct",'High Level'!$L35*-Calcs!N24,IF($D27="Indirect",'High Level'!$L35*-Calcs!N24,IF($D27="External Cost",'High Level'!$L35*-Calcs!N24,0))))*(1-'High Level'!$F35)*((1+ProcurementUp))*((1+BuildingUp))*((1+OpsUp))*((1+Other))</f>
        <v>0</v>
      </c>
      <c r="T27" s="79">
        <f>(IF($D27="Direct",'High Level'!$L35*-Calcs!O24,IF($D27="Indirect",'High Level'!$L35*-Calcs!O24,IF($D27="External Cost",'High Level'!$L35*-Calcs!O24,0))))*(1-'High Level'!$F35)*((1+ProcurementUp))*((1+BuildingUp))*((1+OpsUp))*((1+Other))</f>
        <v>0</v>
      </c>
      <c r="U27" s="79">
        <f>(IF($D27="Direct",'High Level'!$L35*-Calcs!P24,IF($D27="Indirect",'High Level'!$L35*-Calcs!P24,IF($D27="External Cost",'High Level'!$L35*-Calcs!P24,0))))*(1-'High Level'!$F35)*((1+ProcurementUp))*((1+BuildingUp))*((1+OpsUp))*((1+Other))</f>
        <v>0</v>
      </c>
      <c r="V27" s="79">
        <f>(IF($D27="Direct",'High Level'!$L35*-Calcs!Q24,IF($D27="Indirect",'High Level'!$L35*-Calcs!Q24,IF($D27="External Cost",'High Level'!$L35*-Calcs!Q24,0))))*(1-'High Level'!$F35)*((1+ProcurementUp))*((1+BuildingUp))*((1+OpsUp))*((1+Other))</f>
        <v>0</v>
      </c>
      <c r="W27" s="79">
        <f>(IF($D27="Direct",'High Level'!$L35*-Calcs!R24,IF($D27="Indirect",'High Level'!$L35*-Calcs!R24,IF($D27="External Cost",'High Level'!$L35*-Calcs!R24,0))))*(1-'High Level'!$F35)*((1+ProcurementUp))*((1+BuildingUp))*((1+OpsUp))*((1+Other))</f>
        <v>0</v>
      </c>
      <c r="X27" s="79">
        <f>(IF($D27="Direct",'High Level'!$L35*-Calcs!S24,IF($D27="Indirect",'High Level'!$L35*-Calcs!S24,IF($D27="External Cost",'High Level'!$L35*-Calcs!S24,0))))*(1-'High Level'!$F35)*((1+ProcurementUp))*((1+BuildingUp))*((1+OpsUp))*((1+Other))</f>
        <v>0</v>
      </c>
      <c r="Y27" s="79">
        <f>(IF($D27="Direct",'High Level'!$L35*-Calcs!T24,IF($D27="Indirect",'High Level'!$L35*-Calcs!T24,IF($D27="External Cost",'High Level'!$L35*-Calcs!T24,0))))*(1-'High Level'!$F35)*((1+ProcurementUp))*((1+BuildingUp))*((1+OpsUp))*((1+Other))</f>
        <v>0</v>
      </c>
      <c r="Z27" s="79">
        <f>(IF($D27="Direct",'High Level'!$L35*-Calcs!U24,IF($D27="Indirect",'High Level'!$L35*-Calcs!U24,IF($D27="External Cost",'High Level'!$L35*-Calcs!U24,0))))*(1-'High Level'!$F35)*((1+ProcurementUp))*((1+BuildingUp))*((1+OpsUp))*((1+Other))</f>
        <v>0</v>
      </c>
      <c r="AA27" s="79">
        <f>(IF($D27="Direct",'High Level'!$L35*-Calcs!V24,IF($D27="Indirect",'High Level'!$L35*-Calcs!V24,IF($D27="External Cost",'High Level'!$L35*-Calcs!V24,0))))*(1-'High Level'!$F35)*((1+ProcurementUp))*((1+BuildingUp))*((1+OpsUp))*((1+Other))</f>
        <v>0</v>
      </c>
      <c r="AB27" s="79">
        <f>(IF($D27="Direct",'High Level'!$L35*-Calcs!W24,IF($D27="Indirect",'High Level'!$L35*-Calcs!W24,IF($D27="External Cost",'High Level'!$L35*-Calcs!W24,0))))*(1-'High Level'!$F35)*((1+ProcurementUp))*((1+BuildingUp))*((1+OpsUp))*((1+Other))</f>
        <v>0</v>
      </c>
      <c r="AC27" s="79">
        <f>(IF($D27="Direct",'High Level'!$L35*-Calcs!X24,IF($D27="Indirect",'High Level'!$L35*-Calcs!X24,IF($D27="External Cost",'High Level'!$L35*-Calcs!X24,0))))*(1-'High Level'!$F35)*((1+ProcurementUp))*((1+BuildingUp))*((1+OpsUp))*((1+Other))</f>
        <v>0</v>
      </c>
      <c r="AD27" s="79">
        <f>(IF($D27="Direct",'High Level'!$L35*-Calcs!Y24,IF($D27="Indirect",'High Level'!$L35*-Calcs!Y24,IF($D27="External Cost",'High Level'!$L35*-Calcs!Y24,0))))*(1-'High Level'!$F35)*((1+ProcurementUp))*((1+BuildingUp))*((1+OpsUp))*((1+Other))</f>
        <v>0</v>
      </c>
      <c r="AE27" s="79">
        <f>(IF($D27="Direct",'High Level'!$L35*-Calcs!Z24,IF($D27="Indirect",'High Level'!$L35*-Calcs!Z24,IF($D27="External Cost",'High Level'!$L35*-Calcs!Z24,0))))*(1-'High Level'!$F35)*((1+ProcurementUp))*((1+BuildingUp))*((1+OpsUp))*((1+Other))</f>
        <v>0</v>
      </c>
      <c r="AF27" s="79">
        <f>(IF($D27="Direct",'High Level'!$L35*-Calcs!AA24,IF($D27="Indirect",'High Level'!$L35*-Calcs!AA24,IF($D27="External Cost",'High Level'!$L35*-Calcs!AA24,0))))*(1-'High Level'!$F35)*((1+ProcurementUp))*((1+BuildingUp))*((1+OpsUp))*((1+Other))</f>
        <v>0</v>
      </c>
      <c r="AG27" s="79">
        <f>(IF($D27="Direct",'High Level'!$L35*-Calcs!AB24,IF($D27="Indirect",'High Level'!$L35*-Calcs!AB24,IF($D27="External Cost",'High Level'!$L35*-Calcs!AB24,0))))*(1-'High Level'!$F35)*((1+ProcurementUp))*((1+BuildingUp))*((1+OpsUp))*((1+Other))</f>
        <v>0</v>
      </c>
      <c r="AH27" s="79">
        <f>(IF($D27="Direct",'High Level'!$L35*-Calcs!AC24,IF($D27="Indirect",'High Level'!$L35*-Calcs!AC24,IF($D27="External Cost",'High Level'!$L35*-Calcs!AC24,0))))*(1-'High Level'!$F35)*((1+ProcurementUp))*((1+BuildingUp))*((1+OpsUp))*((1+Other))</f>
        <v>0</v>
      </c>
      <c r="AI27" s="79">
        <f>(IF($D27="Direct",'High Level'!$L35*-Calcs!AD24,IF($D27="Indirect",'High Level'!$L35*-Calcs!AD24,IF($D27="External Cost",'High Level'!$L35*-Calcs!AD24,0))))*(1-'High Level'!$F35)*((1+ProcurementUp))*((1+BuildingUp))*((1+OpsUp))*((1+Other))</f>
        <v>0</v>
      </c>
      <c r="AJ27" s="79">
        <f>(IF($D27="Direct",'High Level'!$L35*-Calcs!AE24,IF($D27="Indirect",'High Level'!$L35*-Calcs!AE24,IF($D27="External Cost",'High Level'!$L35*-Calcs!AE24,0))))*(1-'High Level'!$F35)*((1+ProcurementUp))*((1+BuildingUp))*((1+OpsUp))*((1+Other))</f>
        <v>0</v>
      </c>
      <c r="AK27" s="80">
        <f>'High Level'!D35+SUM(Calcs!D24:AE24)</f>
        <v>0</v>
      </c>
    </row>
    <row r="28" spans="2:38" s="1" customFormat="1" x14ac:dyDescent="0.35">
      <c r="B28" s="18">
        <v>3</v>
      </c>
      <c r="C28" s="81" t="s">
        <v>20</v>
      </c>
      <c r="D28" s="81" t="str">
        <f>'High Level'!E36</f>
        <v>Indirect</v>
      </c>
      <c r="E28" s="68">
        <v>0</v>
      </c>
      <c r="F28" s="68">
        <v>0</v>
      </c>
      <c r="G28" s="68">
        <v>0</v>
      </c>
      <c r="H28" s="68">
        <v>0</v>
      </c>
      <c r="I28" s="79">
        <f>(IF($D28="Direct",'High Level'!$L36*-Calcs!D25,IF($D28="Indirect",'High Level'!$L36*-Calcs!D25,IF($D28="External Cost",'High Level'!$L36*-Calcs!D25,0))))*(1-'High Level'!$F36)*((1+ProcurementUp))*((1+BuildingUp))*((1+OpsUp))*((1+Other))</f>
        <v>0</v>
      </c>
      <c r="J28" s="79">
        <f>(IF($D28="Direct",'High Level'!$L36*-Calcs!E25,IF($D28="Indirect",'High Level'!$L36*-Calcs!E25,IF($D28="External Cost",'High Level'!$L36*-Calcs!E25,0))))*(1-'High Level'!$F36)*((1+ProcurementUp))*((1+BuildingUp))*((1+OpsUp))*((1+Other))</f>
        <v>0</v>
      </c>
      <c r="K28" s="79">
        <f>(IF($D28="Direct",'High Level'!$L36*-Calcs!F25,IF($D28="Indirect",'High Level'!$L36*-Calcs!F25,IF($D28="External Cost",'High Level'!$L36*-Calcs!F25,0))))*(1-'High Level'!$F36)*((1+ProcurementUp))*((1+BuildingUp))*((1+OpsUp))*((1+Other))</f>
        <v>0</v>
      </c>
      <c r="L28" s="79">
        <f>(IF($D28="Direct",'High Level'!$L36*-Calcs!G25,IF($D28="Indirect",'High Level'!$L36*-Calcs!G25,IF($D28="External Cost",'High Level'!$L36*-Calcs!G25,0))))*(1-'High Level'!$F36)*((1+ProcurementUp))*((1+BuildingUp))*((1+OpsUp))*((1+Other))</f>
        <v>0</v>
      </c>
      <c r="M28" s="79">
        <f>(IF($D28="Direct",'High Level'!$L36*-Calcs!H25,IF($D28="Indirect",'High Level'!$L36*-Calcs!H25,IF($D28="External Cost",'High Level'!$L36*-Calcs!H25,0))))*(1-'High Level'!$F36)*((1+ProcurementUp))*((1+BuildingUp))*((1+OpsUp))*((1+Other))</f>
        <v>0</v>
      </c>
      <c r="N28" s="79">
        <f>(IF($D28="Direct",'High Level'!$L36*-Calcs!I25,IF($D28="Indirect",'High Level'!$L36*-Calcs!I25,IF($D28="External Cost",'High Level'!$L36*-Calcs!I25,0))))*(1-'High Level'!$F36)*((1+ProcurementUp))*((1+BuildingUp))*((1+OpsUp))*((1+Other))</f>
        <v>0</v>
      </c>
      <c r="O28" s="79">
        <f>(IF($D28="Direct",'High Level'!$L36*-Calcs!J25,IF($D28="Indirect",'High Level'!$L36*-Calcs!J25,IF($D28="External Cost",'High Level'!$L36*-Calcs!J25,0))))*(1-'High Level'!$F36)*((1+ProcurementUp))*((1+BuildingUp))*((1+OpsUp))*((1+Other))</f>
        <v>0</v>
      </c>
      <c r="P28" s="79">
        <f>(IF($D28="Direct",'High Level'!$L36*-Calcs!K25,IF($D28="Indirect",'High Level'!$L36*-Calcs!K25,IF($D28="External Cost",'High Level'!$L36*-Calcs!K25,0))))*(1-'High Level'!$F36)*((1+ProcurementUp))*((1+BuildingUp))*((1+OpsUp))*((1+Other))</f>
        <v>0</v>
      </c>
      <c r="Q28" s="79">
        <f>(IF($D28="Direct",'High Level'!$L36*-Calcs!L25,IF($D28="Indirect",'High Level'!$L36*-Calcs!L25,IF($D28="External Cost",'High Level'!$L36*-Calcs!L25,0))))*(1-'High Level'!$F36)*((1+ProcurementUp))*((1+BuildingUp))*((1+OpsUp))*((1+Other))</f>
        <v>0</v>
      </c>
      <c r="R28" s="79">
        <f>(IF($D28="Direct",'High Level'!$L36*-Calcs!M25,IF($D28="Indirect",'High Level'!$L36*-Calcs!M25,IF($D28="External Cost",'High Level'!$L36*-Calcs!M25,0))))*(1-'High Level'!$F36)*((1+ProcurementUp))*((1+BuildingUp))*((1+OpsUp))*((1+Other))</f>
        <v>0</v>
      </c>
      <c r="S28" s="79">
        <f>(IF($D28="Direct",'High Level'!$L36*-Calcs!N25,IF($D28="Indirect",'High Level'!$L36*-Calcs!N25,IF($D28="External Cost",'High Level'!$L36*-Calcs!N25,0))))*(1-'High Level'!$F36)*((1+ProcurementUp))*((1+BuildingUp))*((1+OpsUp))*((1+Other))</f>
        <v>0</v>
      </c>
      <c r="T28" s="79">
        <f>(IF($D28="Direct",'High Level'!$L36*-Calcs!O25,IF($D28="Indirect",'High Level'!$L36*-Calcs!O25,IF($D28="External Cost",'High Level'!$L36*-Calcs!O25,0))))*(1-'High Level'!$F36)*((1+ProcurementUp))*((1+BuildingUp))*((1+OpsUp))*((1+Other))</f>
        <v>0</v>
      </c>
      <c r="U28" s="79">
        <f>(IF($D28="Direct",'High Level'!$L36*-Calcs!P25,IF($D28="Indirect",'High Level'!$L36*-Calcs!P25,IF($D28="External Cost",'High Level'!$L36*-Calcs!P25,0))))*(1-'High Level'!$F36)*((1+ProcurementUp))*((1+BuildingUp))*((1+OpsUp))*((1+Other))</f>
        <v>0</v>
      </c>
      <c r="V28" s="79">
        <f>(IF($D28="Direct",'High Level'!$L36*-Calcs!Q25,IF($D28="Indirect",'High Level'!$L36*-Calcs!Q25,IF($D28="External Cost",'High Level'!$L36*-Calcs!Q25,0))))*(1-'High Level'!$F36)*((1+ProcurementUp))*((1+BuildingUp))*((1+OpsUp))*((1+Other))</f>
        <v>0</v>
      </c>
      <c r="W28" s="79">
        <f>(IF($D28="Direct",'High Level'!$L36*-Calcs!R25,IF($D28="Indirect",'High Level'!$L36*-Calcs!R25,IF($D28="External Cost",'High Level'!$L36*-Calcs!R25,0))))*(1-'High Level'!$F36)*((1+ProcurementUp))*((1+BuildingUp))*((1+OpsUp))*((1+Other))</f>
        <v>0</v>
      </c>
      <c r="X28" s="79">
        <f>(IF($D28="Direct",'High Level'!$L36*-Calcs!S25,IF($D28="Indirect",'High Level'!$L36*-Calcs!S25,IF($D28="External Cost",'High Level'!$L36*-Calcs!S25,0))))*(1-'High Level'!$F36)*((1+ProcurementUp))*((1+BuildingUp))*((1+OpsUp))*((1+Other))</f>
        <v>0</v>
      </c>
      <c r="Y28" s="79">
        <f>(IF($D28="Direct",'High Level'!$L36*-Calcs!T25,IF($D28="Indirect",'High Level'!$L36*-Calcs!T25,IF($D28="External Cost",'High Level'!$L36*-Calcs!T25,0))))*(1-'High Level'!$F36)*((1+ProcurementUp))*((1+BuildingUp))*((1+OpsUp))*((1+Other))</f>
        <v>0</v>
      </c>
      <c r="Z28" s="79">
        <f>(IF($D28="Direct",'High Level'!$L36*-Calcs!U25,IF($D28="Indirect",'High Level'!$L36*-Calcs!U25,IF($D28="External Cost",'High Level'!$L36*-Calcs!U25,0))))*(1-'High Level'!$F36)*((1+ProcurementUp))*((1+BuildingUp))*((1+OpsUp))*((1+Other))</f>
        <v>0</v>
      </c>
      <c r="AA28" s="79">
        <f>(IF($D28="Direct",'High Level'!$L36*-Calcs!V25,IF($D28="Indirect",'High Level'!$L36*-Calcs!V25,IF($D28="External Cost",'High Level'!$L36*-Calcs!V25,0))))*(1-'High Level'!$F36)*((1+ProcurementUp))*((1+BuildingUp))*((1+OpsUp))*((1+Other))</f>
        <v>0</v>
      </c>
      <c r="AB28" s="79">
        <f>(IF($D28="Direct",'High Level'!$L36*-Calcs!W25,IF($D28="Indirect",'High Level'!$L36*-Calcs!W25,IF($D28="External Cost",'High Level'!$L36*-Calcs!W25,0))))*(1-'High Level'!$F36)*((1+ProcurementUp))*((1+BuildingUp))*((1+OpsUp))*((1+Other))</f>
        <v>0</v>
      </c>
      <c r="AC28" s="79">
        <f>(IF($D28="Direct",'High Level'!$L36*-Calcs!X25,IF($D28="Indirect",'High Level'!$L36*-Calcs!X25,IF($D28="External Cost",'High Level'!$L36*-Calcs!X25,0))))*(1-'High Level'!$F36)*((1+ProcurementUp))*((1+BuildingUp))*((1+OpsUp))*((1+Other))</f>
        <v>0</v>
      </c>
      <c r="AD28" s="79">
        <f>(IF($D28="Direct",'High Level'!$L36*-Calcs!Y25,IF($D28="Indirect",'High Level'!$L36*-Calcs!Y25,IF($D28="External Cost",'High Level'!$L36*-Calcs!Y25,0))))*(1-'High Level'!$F36)*((1+ProcurementUp))*((1+BuildingUp))*((1+OpsUp))*((1+Other))</f>
        <v>0</v>
      </c>
      <c r="AE28" s="79">
        <f>(IF($D28="Direct",'High Level'!$L36*-Calcs!Z25,IF($D28="Indirect",'High Level'!$L36*-Calcs!Z25,IF($D28="External Cost",'High Level'!$L36*-Calcs!Z25,0))))*(1-'High Level'!$F36)*((1+ProcurementUp))*((1+BuildingUp))*((1+OpsUp))*((1+Other))</f>
        <v>0</v>
      </c>
      <c r="AF28" s="79">
        <f>(IF($D28="Direct",'High Level'!$L36*-Calcs!AA25,IF($D28="Indirect",'High Level'!$L36*-Calcs!AA25,IF($D28="External Cost",'High Level'!$L36*-Calcs!AA25,0))))*(1-'High Level'!$F36)*((1+ProcurementUp))*((1+BuildingUp))*((1+OpsUp))*((1+Other))</f>
        <v>0</v>
      </c>
      <c r="AG28" s="79">
        <f>(IF($D28="Direct",'High Level'!$L36*-Calcs!AB25,IF($D28="Indirect",'High Level'!$L36*-Calcs!AB25,IF($D28="External Cost",'High Level'!$L36*-Calcs!AB25,0))))*(1-'High Level'!$F36)*((1+ProcurementUp))*((1+BuildingUp))*((1+OpsUp))*((1+Other))</f>
        <v>0</v>
      </c>
      <c r="AH28" s="79">
        <f>(IF($D28="Direct",'High Level'!$L36*-Calcs!AC25,IF($D28="Indirect",'High Level'!$L36*-Calcs!AC25,IF($D28="External Cost",'High Level'!$L36*-Calcs!AC25,0))))*(1-'High Level'!$F36)*((1+ProcurementUp))*((1+BuildingUp))*((1+OpsUp))*((1+Other))</f>
        <v>0</v>
      </c>
      <c r="AI28" s="79">
        <f>(IF($D28="Direct",'High Level'!$L36*-Calcs!AD25,IF($D28="Indirect",'High Level'!$L36*-Calcs!AD25,IF($D28="External Cost",'High Level'!$L36*-Calcs!AD25,0))))*(1-'High Level'!$F36)*((1+ProcurementUp))*((1+BuildingUp))*((1+OpsUp))*((1+Other))</f>
        <v>0</v>
      </c>
      <c r="AJ28" s="79">
        <f>(IF($D28="Direct",'High Level'!$L36*-Calcs!AE25,IF($D28="Indirect",'High Level'!$L36*-Calcs!AE25,IF($D28="External Cost",'High Level'!$L36*-Calcs!AE25,0))))*(1-'High Level'!$F36)*((1+ProcurementUp))*((1+BuildingUp))*((1+OpsUp))*((1+Other))</f>
        <v>0</v>
      </c>
      <c r="AK28" s="80">
        <f>'High Level'!D36+SUM(Calcs!D25:AE25)</f>
        <v>0</v>
      </c>
    </row>
    <row r="29" spans="2:38" s="1" customFormat="1" x14ac:dyDescent="0.35">
      <c r="B29" s="18">
        <v>3</v>
      </c>
      <c r="C29" s="81" t="s">
        <v>21</v>
      </c>
      <c r="D29" s="81" t="str">
        <f>'High Level'!E37</f>
        <v>Direct</v>
      </c>
      <c r="E29" s="68">
        <v>0</v>
      </c>
      <c r="F29" s="68">
        <v>0</v>
      </c>
      <c r="G29" s="68">
        <v>0</v>
      </c>
      <c r="H29" s="68">
        <v>0</v>
      </c>
      <c r="I29" s="79">
        <f>(IF($D29="Direct",'High Level'!$L37*-Calcs!D26,IF($D29="Indirect",'High Level'!$L37*-Calcs!D26,IF($D29="External Cost",'High Level'!$L37*-Calcs!D26,0))))*(1-'High Level'!$F37)*((1+ProcurementUp))*((1+BuildingUp))*((1+OpsUp))*((1+Other))</f>
        <v>0</v>
      </c>
      <c r="J29" s="79">
        <f>(IF($D29="Direct",'High Level'!$L37*-Calcs!E26,IF($D29="Indirect",'High Level'!$L37*-Calcs!E26,IF($D29="External Cost",'High Level'!$L37*-Calcs!E26,0))))*(1-'High Level'!$F37)*((1+ProcurementUp))*((1+BuildingUp))*((1+OpsUp))*((1+Other))</f>
        <v>0</v>
      </c>
      <c r="K29" s="79">
        <f>(IF($D29="Direct",'High Level'!$L37*-Calcs!F26,IF($D29="Indirect",'High Level'!$L37*-Calcs!F26,IF($D29="External Cost",'High Level'!$L37*-Calcs!F26,0))))*(1-'High Level'!$F37)*((1+ProcurementUp))*((1+BuildingUp))*((1+OpsUp))*((1+Other))</f>
        <v>0</v>
      </c>
      <c r="L29" s="79">
        <f>(IF($D29="Direct",'High Level'!$L37*-Calcs!G26,IF($D29="Indirect",'High Level'!$L37*-Calcs!G26,IF($D29="External Cost",'High Level'!$L37*-Calcs!G26,0))))*(1-'High Level'!$F37)*((1+ProcurementUp))*((1+BuildingUp))*((1+OpsUp))*((1+Other))</f>
        <v>0</v>
      </c>
      <c r="M29" s="79">
        <f>(IF($D29="Direct",'High Level'!$L37*-Calcs!H26,IF($D29="Indirect",'High Level'!$L37*-Calcs!H26,IF($D29="External Cost",'High Level'!$L37*-Calcs!H26,0))))*(1-'High Level'!$F37)*((1+ProcurementUp))*((1+BuildingUp))*((1+OpsUp))*((1+Other))</f>
        <v>0</v>
      </c>
      <c r="N29" s="79">
        <f>(IF($D29="Direct",'High Level'!$L37*-Calcs!I26,IF($D29="Indirect",'High Level'!$L37*-Calcs!I26,IF($D29="External Cost",'High Level'!$L37*-Calcs!I26,0))))*(1-'High Level'!$F37)*((1+ProcurementUp))*((1+BuildingUp))*((1+OpsUp))*((1+Other))</f>
        <v>0</v>
      </c>
      <c r="O29" s="79">
        <f>(IF($D29="Direct",'High Level'!$L37*-Calcs!J26,IF($D29="Indirect",'High Level'!$L37*-Calcs!J26,IF($D29="External Cost",'High Level'!$L37*-Calcs!J26,0))))*(1-'High Level'!$F37)*((1+ProcurementUp))*((1+BuildingUp))*((1+OpsUp))*((1+Other))</f>
        <v>0</v>
      </c>
      <c r="P29" s="79">
        <f>(IF($D29="Direct",'High Level'!$L37*-Calcs!K26,IF($D29="Indirect",'High Level'!$L37*-Calcs!K26,IF($D29="External Cost",'High Level'!$L37*-Calcs!K26,0))))*(1-'High Level'!$F37)*((1+ProcurementUp))*((1+BuildingUp))*((1+OpsUp))*((1+Other))</f>
        <v>0</v>
      </c>
      <c r="Q29" s="79">
        <f>(IF($D29="Direct",'High Level'!$L37*-Calcs!L26,IF($D29="Indirect",'High Level'!$L37*-Calcs!L26,IF($D29="External Cost",'High Level'!$L37*-Calcs!L26,0))))*(1-'High Level'!$F37)*((1+ProcurementUp))*((1+BuildingUp))*((1+OpsUp))*((1+Other))</f>
        <v>0</v>
      </c>
      <c r="R29" s="79">
        <f>(IF($D29="Direct",'High Level'!$L37*-Calcs!M26,IF($D29="Indirect",'High Level'!$L37*-Calcs!M26,IF($D29="External Cost",'High Level'!$L37*-Calcs!M26,0))))*(1-'High Level'!$F37)*((1+ProcurementUp))*((1+BuildingUp))*((1+OpsUp))*((1+Other))</f>
        <v>0</v>
      </c>
      <c r="S29" s="79">
        <f>(IF($D29="Direct",'High Level'!$L37*-Calcs!N26,IF($D29="Indirect",'High Level'!$L37*-Calcs!N26,IF($D29="External Cost",'High Level'!$L37*-Calcs!N26,0))))*(1-'High Level'!$F37)*((1+ProcurementUp))*((1+BuildingUp))*((1+OpsUp))*((1+Other))</f>
        <v>0</v>
      </c>
      <c r="T29" s="79">
        <f>(IF($D29="Direct",'High Level'!$L37*-Calcs!O26,IF($D29="Indirect",'High Level'!$L37*-Calcs!O26,IF($D29="External Cost",'High Level'!$L37*-Calcs!O26,0))))*(1-'High Level'!$F37)*((1+ProcurementUp))*((1+BuildingUp))*((1+OpsUp))*((1+Other))</f>
        <v>0</v>
      </c>
      <c r="U29" s="79">
        <f>(IF($D29="Direct",'High Level'!$L37*-Calcs!P26,IF($D29="Indirect",'High Level'!$L37*-Calcs!P26,IF($D29="External Cost",'High Level'!$L37*-Calcs!P26,0))))*(1-'High Level'!$F37)*((1+ProcurementUp))*((1+BuildingUp))*((1+OpsUp))*((1+Other))</f>
        <v>0</v>
      </c>
      <c r="V29" s="79">
        <f>(IF($D29="Direct",'High Level'!$L37*-Calcs!Q26,IF($D29="Indirect",'High Level'!$L37*-Calcs!Q26,IF($D29="External Cost",'High Level'!$L37*-Calcs!Q26,0))))*(1-'High Level'!$F37)*((1+ProcurementUp))*((1+BuildingUp))*((1+OpsUp))*((1+Other))</f>
        <v>0</v>
      </c>
      <c r="W29" s="79">
        <f>(IF($D29="Direct",'High Level'!$L37*-Calcs!R26,IF($D29="Indirect",'High Level'!$L37*-Calcs!R26,IF($D29="External Cost",'High Level'!$L37*-Calcs!R26,0))))*(1-'High Level'!$F37)*((1+ProcurementUp))*((1+BuildingUp))*((1+OpsUp))*((1+Other))</f>
        <v>0</v>
      </c>
      <c r="X29" s="79">
        <f>(IF($D29="Direct",'High Level'!$L37*-Calcs!S26,IF($D29="Indirect",'High Level'!$L37*-Calcs!S26,IF($D29="External Cost",'High Level'!$L37*-Calcs!S26,0))))*(1-'High Level'!$F37)*((1+ProcurementUp))*((1+BuildingUp))*((1+OpsUp))*((1+Other))</f>
        <v>0</v>
      </c>
      <c r="Y29" s="79">
        <f>(IF($D29="Direct",'High Level'!$L37*-Calcs!T26,IF($D29="Indirect",'High Level'!$L37*-Calcs!T26,IF($D29="External Cost",'High Level'!$L37*-Calcs!T26,0))))*(1-'High Level'!$F37)*((1+ProcurementUp))*((1+BuildingUp))*((1+OpsUp))*((1+Other))</f>
        <v>0</v>
      </c>
      <c r="Z29" s="79">
        <f>(IF($D29="Direct",'High Level'!$L37*-Calcs!U26,IF($D29="Indirect",'High Level'!$L37*-Calcs!U26,IF($D29="External Cost",'High Level'!$L37*-Calcs!U26,0))))*(1-'High Level'!$F37)*((1+ProcurementUp))*((1+BuildingUp))*((1+OpsUp))*((1+Other))</f>
        <v>0</v>
      </c>
      <c r="AA29" s="79">
        <f>(IF($D29="Direct",'High Level'!$L37*-Calcs!V26,IF($D29="Indirect",'High Level'!$L37*-Calcs!V26,IF($D29="External Cost",'High Level'!$L37*-Calcs!V26,0))))*(1-'High Level'!$F37)*((1+ProcurementUp))*((1+BuildingUp))*((1+OpsUp))*((1+Other))</f>
        <v>0</v>
      </c>
      <c r="AB29" s="79">
        <f>(IF($D29="Direct",'High Level'!$L37*-Calcs!W26,IF($D29="Indirect",'High Level'!$L37*-Calcs!W26,IF($D29="External Cost",'High Level'!$L37*-Calcs!W26,0))))*(1-'High Level'!$F37)*((1+ProcurementUp))*((1+BuildingUp))*((1+OpsUp))*((1+Other))</f>
        <v>0</v>
      </c>
      <c r="AC29" s="79">
        <f>(IF($D29="Direct",'High Level'!$L37*-Calcs!X26,IF($D29="Indirect",'High Level'!$L37*-Calcs!X26,IF($D29="External Cost",'High Level'!$L37*-Calcs!X26,0))))*(1-'High Level'!$F37)*((1+ProcurementUp))*((1+BuildingUp))*((1+OpsUp))*((1+Other))</f>
        <v>0</v>
      </c>
      <c r="AD29" s="79">
        <f>(IF($D29="Direct",'High Level'!$L37*-Calcs!Y26,IF($D29="Indirect",'High Level'!$L37*-Calcs!Y26,IF($D29="External Cost",'High Level'!$L37*-Calcs!Y26,0))))*(1-'High Level'!$F37)*((1+ProcurementUp))*((1+BuildingUp))*((1+OpsUp))*((1+Other))</f>
        <v>0</v>
      </c>
      <c r="AE29" s="79">
        <f>(IF($D29="Direct",'High Level'!$L37*-Calcs!Z26,IF($D29="Indirect",'High Level'!$L37*-Calcs!Z26,IF($D29="External Cost",'High Level'!$L37*-Calcs!Z26,0))))*(1-'High Level'!$F37)*((1+ProcurementUp))*((1+BuildingUp))*((1+OpsUp))*((1+Other))</f>
        <v>0</v>
      </c>
      <c r="AF29" s="79">
        <f>(IF($D29="Direct",'High Level'!$L37*-Calcs!AA26,IF($D29="Indirect",'High Level'!$L37*-Calcs!AA26,IF($D29="External Cost",'High Level'!$L37*-Calcs!AA26,0))))*(1-'High Level'!$F37)*((1+ProcurementUp))*((1+BuildingUp))*((1+OpsUp))*((1+Other))</f>
        <v>0</v>
      </c>
      <c r="AG29" s="79">
        <f>(IF($D29="Direct",'High Level'!$L37*-Calcs!AB26,IF($D29="Indirect",'High Level'!$L37*-Calcs!AB26,IF($D29="External Cost",'High Level'!$L37*-Calcs!AB26,0))))*(1-'High Level'!$F37)*((1+ProcurementUp))*((1+BuildingUp))*((1+OpsUp))*((1+Other))</f>
        <v>0</v>
      </c>
      <c r="AH29" s="79">
        <f>(IF($D29="Direct",'High Level'!$L37*-Calcs!AC26,IF($D29="Indirect",'High Level'!$L37*-Calcs!AC26,IF($D29="External Cost",'High Level'!$L37*-Calcs!AC26,0))))*(1-'High Level'!$F37)*((1+ProcurementUp))*((1+BuildingUp))*((1+OpsUp))*((1+Other))</f>
        <v>0</v>
      </c>
      <c r="AI29" s="79">
        <f>(IF($D29="Direct",'High Level'!$L37*-Calcs!AD26,IF($D29="Indirect",'High Level'!$L37*-Calcs!AD26,IF($D29="External Cost",'High Level'!$L37*-Calcs!AD26,0))))*(1-'High Level'!$F37)*((1+ProcurementUp))*((1+BuildingUp))*((1+OpsUp))*((1+Other))</f>
        <v>0</v>
      </c>
      <c r="AJ29" s="79">
        <f>(IF($D29="Direct",'High Level'!$L37*-Calcs!AE26,IF($D29="Indirect",'High Level'!$L37*-Calcs!AE26,IF($D29="External Cost",'High Level'!$L37*-Calcs!AE26,0))))*(1-'High Level'!$F37)*((1+ProcurementUp))*((1+BuildingUp))*((1+OpsUp))*((1+Other))</f>
        <v>0</v>
      </c>
      <c r="AK29" s="80">
        <f>'High Level'!D37+SUM(Calcs!D26:AE26)</f>
        <v>0</v>
      </c>
    </row>
    <row r="30" spans="2:38" s="1" customFormat="1" x14ac:dyDescent="0.35">
      <c r="B30" s="18">
        <v>3</v>
      </c>
      <c r="C30" s="81" t="s">
        <v>22</v>
      </c>
      <c r="D30" s="81" t="str">
        <f>'High Level'!E38</f>
        <v>Indirect</v>
      </c>
      <c r="E30" s="68">
        <v>0</v>
      </c>
      <c r="F30" s="68">
        <v>0</v>
      </c>
      <c r="G30" s="68">
        <v>0</v>
      </c>
      <c r="H30" s="68">
        <v>0</v>
      </c>
      <c r="I30" s="79">
        <f>(IF($D30="Direct",'High Level'!$L38*-Calcs!D27,IF($D30="Indirect",'High Level'!$L38*-Calcs!D27,IF($D30="External Cost",'High Level'!$L38*-Calcs!D27,0))))*(1-'High Level'!$F38)*((1+ProcurementUp))*((1+BuildingUp))*((1+OpsUp))*((1+Other))</f>
        <v>0</v>
      </c>
      <c r="J30" s="79">
        <f>(IF($D30="Direct",'High Level'!$L38*-Calcs!E27,IF($D30="Indirect",'High Level'!$L38*-Calcs!E27,IF($D30="External Cost",'High Level'!$L38*-Calcs!E27,0))))*(1-'High Level'!$F38)*((1+ProcurementUp))*((1+BuildingUp))*((1+OpsUp))*((1+Other))</f>
        <v>0</v>
      </c>
      <c r="K30" s="79">
        <f>(IF($D30="Direct",'High Level'!$L38*-Calcs!F27,IF($D30="Indirect",'High Level'!$L38*-Calcs!F27,IF($D30="External Cost",'High Level'!$L38*-Calcs!F27,0))))*(1-'High Level'!$F38)*((1+ProcurementUp))*((1+BuildingUp))*((1+OpsUp))*((1+Other))</f>
        <v>0</v>
      </c>
      <c r="L30" s="79">
        <f>(IF($D30="Direct",'High Level'!$L38*-Calcs!G27,IF($D30="Indirect",'High Level'!$L38*-Calcs!G27,IF($D30="External Cost",'High Level'!$L38*-Calcs!G27,0))))*(1-'High Level'!$F38)*((1+ProcurementUp))*((1+BuildingUp))*((1+OpsUp))*((1+Other))</f>
        <v>0</v>
      </c>
      <c r="M30" s="79">
        <f>(IF($D30="Direct",'High Level'!$L38*-Calcs!H27,IF($D30="Indirect",'High Level'!$L38*-Calcs!H27,IF($D30="External Cost",'High Level'!$L38*-Calcs!H27,0))))*(1-'High Level'!$F38)*((1+ProcurementUp))*((1+BuildingUp))*((1+OpsUp))*((1+Other))</f>
        <v>0</v>
      </c>
      <c r="N30" s="79">
        <f>(IF($D30="Direct",'High Level'!$L38*-Calcs!I27,IF($D30="Indirect",'High Level'!$L38*-Calcs!I27,IF($D30="External Cost",'High Level'!$L38*-Calcs!I27,0))))*(1-'High Level'!$F38)*((1+ProcurementUp))*((1+BuildingUp))*((1+OpsUp))*((1+Other))</f>
        <v>0</v>
      </c>
      <c r="O30" s="79">
        <f>(IF($D30="Direct",'High Level'!$L38*-Calcs!J27,IF($D30="Indirect",'High Level'!$L38*-Calcs!J27,IF($D30="External Cost",'High Level'!$L38*-Calcs!J27,0))))*(1-'High Level'!$F38)*((1+ProcurementUp))*((1+BuildingUp))*((1+OpsUp))*((1+Other))</f>
        <v>0</v>
      </c>
      <c r="P30" s="79">
        <f>(IF($D30="Direct",'High Level'!$L38*-Calcs!K27,IF($D30="Indirect",'High Level'!$L38*-Calcs!K27,IF($D30="External Cost",'High Level'!$L38*-Calcs!K27,0))))*(1-'High Level'!$F38)*((1+ProcurementUp))*((1+BuildingUp))*((1+OpsUp))*((1+Other))</f>
        <v>0</v>
      </c>
      <c r="Q30" s="79">
        <f>(IF($D30="Direct",'High Level'!$L38*-Calcs!L27,IF($D30="Indirect",'High Level'!$L38*-Calcs!L27,IF($D30="External Cost",'High Level'!$L38*-Calcs!L27,0))))*(1-'High Level'!$F38)*((1+ProcurementUp))*((1+BuildingUp))*((1+OpsUp))*((1+Other))</f>
        <v>0</v>
      </c>
      <c r="R30" s="79">
        <f>(IF($D30="Direct",'High Level'!$L38*-Calcs!M27,IF($D30="Indirect",'High Level'!$L38*-Calcs!M27,IF($D30="External Cost",'High Level'!$L38*-Calcs!M27,0))))*(1-'High Level'!$F38)*((1+ProcurementUp))*((1+BuildingUp))*((1+OpsUp))*((1+Other))</f>
        <v>0</v>
      </c>
      <c r="S30" s="79">
        <f>(IF($D30="Direct",'High Level'!$L38*-Calcs!N27,IF($D30="Indirect",'High Level'!$L38*-Calcs!N27,IF($D30="External Cost",'High Level'!$L38*-Calcs!N27,0))))*(1-'High Level'!$F38)*((1+ProcurementUp))*((1+BuildingUp))*((1+OpsUp))*((1+Other))</f>
        <v>0</v>
      </c>
      <c r="T30" s="79">
        <f>(IF($D30="Direct",'High Level'!$L38*-Calcs!O27,IF($D30="Indirect",'High Level'!$L38*-Calcs!O27,IF($D30="External Cost",'High Level'!$L38*-Calcs!O27,0))))*(1-'High Level'!$F38)*((1+ProcurementUp))*((1+BuildingUp))*((1+OpsUp))*((1+Other))</f>
        <v>0</v>
      </c>
      <c r="U30" s="79">
        <f>(IF($D30="Direct",'High Level'!$L38*-Calcs!P27,IF($D30="Indirect",'High Level'!$L38*-Calcs!P27,IF($D30="External Cost",'High Level'!$L38*-Calcs!P27,0))))*(1-'High Level'!$F38)*((1+ProcurementUp))*((1+BuildingUp))*((1+OpsUp))*((1+Other))</f>
        <v>0</v>
      </c>
      <c r="V30" s="79">
        <f>(IF($D30="Direct",'High Level'!$L38*-Calcs!Q27,IF($D30="Indirect",'High Level'!$L38*-Calcs!Q27,IF($D30="External Cost",'High Level'!$L38*-Calcs!Q27,0))))*(1-'High Level'!$F38)*((1+ProcurementUp))*((1+BuildingUp))*((1+OpsUp))*((1+Other))</f>
        <v>0</v>
      </c>
      <c r="W30" s="79">
        <f>(IF($D30="Direct",'High Level'!$L38*-Calcs!R27,IF($D30="Indirect",'High Level'!$L38*-Calcs!R27,IF($D30="External Cost",'High Level'!$L38*-Calcs!R27,0))))*(1-'High Level'!$F38)*((1+ProcurementUp))*((1+BuildingUp))*((1+OpsUp))*((1+Other))</f>
        <v>0</v>
      </c>
      <c r="X30" s="79">
        <f>(IF($D30="Direct",'High Level'!$L38*-Calcs!S27,IF($D30="Indirect",'High Level'!$L38*-Calcs!S27,IF($D30="External Cost",'High Level'!$L38*-Calcs!S27,0))))*(1-'High Level'!$F38)*((1+ProcurementUp))*((1+BuildingUp))*((1+OpsUp))*((1+Other))</f>
        <v>0</v>
      </c>
      <c r="Y30" s="79">
        <f>(IF($D30="Direct",'High Level'!$L38*-Calcs!T27,IF($D30="Indirect",'High Level'!$L38*-Calcs!T27,IF($D30="External Cost",'High Level'!$L38*-Calcs!T27,0))))*(1-'High Level'!$F38)*((1+ProcurementUp))*((1+BuildingUp))*((1+OpsUp))*((1+Other))</f>
        <v>0</v>
      </c>
      <c r="Z30" s="79">
        <f>(IF($D30="Direct",'High Level'!$L38*-Calcs!U27,IF($D30="Indirect",'High Level'!$L38*-Calcs!U27,IF($D30="External Cost",'High Level'!$L38*-Calcs!U27,0))))*(1-'High Level'!$F38)*((1+ProcurementUp))*((1+BuildingUp))*((1+OpsUp))*((1+Other))</f>
        <v>0</v>
      </c>
      <c r="AA30" s="79">
        <f>(IF($D30="Direct",'High Level'!$L38*-Calcs!V27,IF($D30="Indirect",'High Level'!$L38*-Calcs!V27,IF($D30="External Cost",'High Level'!$L38*-Calcs!V27,0))))*(1-'High Level'!$F38)*((1+ProcurementUp))*((1+BuildingUp))*((1+OpsUp))*((1+Other))</f>
        <v>0</v>
      </c>
      <c r="AB30" s="79">
        <f>(IF($D30="Direct",'High Level'!$L38*-Calcs!W27,IF($D30="Indirect",'High Level'!$L38*-Calcs!W27,IF($D30="External Cost",'High Level'!$L38*-Calcs!W27,0))))*(1-'High Level'!$F38)*((1+ProcurementUp))*((1+BuildingUp))*((1+OpsUp))*((1+Other))</f>
        <v>0</v>
      </c>
      <c r="AC30" s="79">
        <f>(IF($D30="Direct",'High Level'!$L38*-Calcs!X27,IF($D30="Indirect",'High Level'!$L38*-Calcs!X27,IF($D30="External Cost",'High Level'!$L38*-Calcs!X27,0))))*(1-'High Level'!$F38)*((1+ProcurementUp))*((1+BuildingUp))*((1+OpsUp))*((1+Other))</f>
        <v>0</v>
      </c>
      <c r="AD30" s="79">
        <f>(IF($D30="Direct",'High Level'!$L38*-Calcs!Y27,IF($D30="Indirect",'High Level'!$L38*-Calcs!Y27,IF($D30="External Cost",'High Level'!$L38*-Calcs!Y27,0))))*(1-'High Level'!$F38)*((1+ProcurementUp))*((1+BuildingUp))*((1+OpsUp))*((1+Other))</f>
        <v>0</v>
      </c>
      <c r="AE30" s="79">
        <f>(IF($D30="Direct",'High Level'!$L38*-Calcs!Z27,IF($D30="Indirect",'High Level'!$L38*-Calcs!Z27,IF($D30="External Cost",'High Level'!$L38*-Calcs!Z27,0))))*(1-'High Level'!$F38)*((1+ProcurementUp))*((1+BuildingUp))*((1+OpsUp))*((1+Other))</f>
        <v>0</v>
      </c>
      <c r="AF30" s="79">
        <f>(IF($D30="Direct",'High Level'!$L38*-Calcs!AA27,IF($D30="Indirect",'High Level'!$L38*-Calcs!AA27,IF($D30="External Cost",'High Level'!$L38*-Calcs!AA27,0))))*(1-'High Level'!$F38)*((1+ProcurementUp))*((1+BuildingUp))*((1+OpsUp))*((1+Other))</f>
        <v>0</v>
      </c>
      <c r="AG30" s="79">
        <f>(IF($D30="Direct",'High Level'!$L38*-Calcs!AB27,IF($D30="Indirect",'High Level'!$L38*-Calcs!AB27,IF($D30="External Cost",'High Level'!$L38*-Calcs!AB27,0))))*(1-'High Level'!$F38)*((1+ProcurementUp))*((1+BuildingUp))*((1+OpsUp))*((1+Other))</f>
        <v>0</v>
      </c>
      <c r="AH30" s="79">
        <f>(IF($D30="Direct",'High Level'!$L38*-Calcs!AC27,IF($D30="Indirect",'High Level'!$L38*-Calcs!AC27,IF($D30="External Cost",'High Level'!$L38*-Calcs!AC27,0))))*(1-'High Level'!$F38)*((1+ProcurementUp))*((1+BuildingUp))*((1+OpsUp))*((1+Other))</f>
        <v>0</v>
      </c>
      <c r="AI30" s="79">
        <f>(IF($D30="Direct",'High Level'!$L38*-Calcs!AD27,IF($D30="Indirect",'High Level'!$L38*-Calcs!AD27,IF($D30="External Cost",'High Level'!$L38*-Calcs!AD27,0))))*(1-'High Level'!$F38)*((1+ProcurementUp))*((1+BuildingUp))*((1+OpsUp))*((1+Other))</f>
        <v>0</v>
      </c>
      <c r="AJ30" s="79">
        <f>(IF($D30="Direct",'High Level'!$L38*-Calcs!AE27,IF($D30="Indirect",'High Level'!$L38*-Calcs!AE27,IF($D30="External Cost",'High Level'!$L38*-Calcs!AE27,0))))*(1-'High Level'!$F38)*((1+ProcurementUp))*((1+BuildingUp))*((1+OpsUp))*((1+Other))</f>
        <v>0</v>
      </c>
      <c r="AK30" s="80">
        <f>'High Level'!D38+SUM(Calcs!D27:AE27)</f>
        <v>0</v>
      </c>
    </row>
    <row r="31" spans="2:38" s="1" customFormat="1" x14ac:dyDescent="0.35">
      <c r="B31" s="18">
        <v>3</v>
      </c>
      <c r="C31" s="81" t="s">
        <v>23</v>
      </c>
      <c r="D31" s="81" t="str">
        <f>'High Level'!E39</f>
        <v>External Cost</v>
      </c>
      <c r="E31" s="68">
        <v>0</v>
      </c>
      <c r="F31" s="68">
        <v>0</v>
      </c>
      <c r="G31" s="68">
        <v>0</v>
      </c>
      <c r="H31" s="68">
        <v>0</v>
      </c>
      <c r="I31" s="79">
        <f>(IF($D31="Direct",'High Level'!$L39*-Calcs!D28,IF($D31="Indirect",'High Level'!$L39*-Calcs!D28,IF($D31="External Cost",'High Level'!$L39*-Calcs!D28,0))))*(1-'High Level'!$F39)*((1+ProcurementUp))*((1+BuildingUp))*((1+OpsUp))*((1+Other))</f>
        <v>0</v>
      </c>
      <c r="J31" s="79">
        <f>(IF($D31="Direct",'High Level'!$L39*-Calcs!E28,IF($D31="Indirect",'High Level'!$L39*-Calcs!E28,IF($D31="External Cost",'High Level'!$L39*-Calcs!E28,0))))*(1-'High Level'!$F39)*((1+ProcurementUp))*((1+BuildingUp))*((1+OpsUp))*((1+Other))</f>
        <v>0</v>
      </c>
      <c r="K31" s="79">
        <f>(IF($D31="Direct",'High Level'!$L39*-Calcs!F28,IF($D31="Indirect",'High Level'!$L39*-Calcs!F28,IF($D31="External Cost",'High Level'!$L39*-Calcs!F28,0))))*(1-'High Level'!$F39)*((1+ProcurementUp))*((1+BuildingUp))*((1+OpsUp))*((1+Other))</f>
        <v>0</v>
      </c>
      <c r="L31" s="79">
        <f>(IF($D31="Direct",'High Level'!$L39*-Calcs!G28,IF($D31="Indirect",'High Level'!$L39*-Calcs!G28,IF($D31="External Cost",'High Level'!$L39*-Calcs!G28,0))))*(1-'High Level'!$F39)*((1+ProcurementUp))*((1+BuildingUp))*((1+OpsUp))*((1+Other))</f>
        <v>0</v>
      </c>
      <c r="M31" s="79">
        <f>(IF($D31="Direct",'High Level'!$L39*-Calcs!H28,IF($D31="Indirect",'High Level'!$L39*-Calcs!H28,IF($D31="External Cost",'High Level'!$L39*-Calcs!H28,0))))*(1-'High Level'!$F39)*((1+ProcurementUp))*((1+BuildingUp))*((1+OpsUp))*((1+Other))</f>
        <v>0</v>
      </c>
      <c r="N31" s="79">
        <f>(IF($D31="Direct",'High Level'!$L39*-Calcs!I28,IF($D31="Indirect",'High Level'!$L39*-Calcs!I28,IF($D31="External Cost",'High Level'!$L39*-Calcs!I28,0))))*(1-'High Level'!$F39)*((1+ProcurementUp))*((1+BuildingUp))*((1+OpsUp))*((1+Other))</f>
        <v>0</v>
      </c>
      <c r="O31" s="79">
        <f>(IF($D31="Direct",'High Level'!$L39*-Calcs!J28,IF($D31="Indirect",'High Level'!$L39*-Calcs!J28,IF($D31="External Cost",'High Level'!$L39*-Calcs!J28,0))))*(1-'High Level'!$F39)*((1+ProcurementUp))*((1+BuildingUp))*((1+OpsUp))*((1+Other))</f>
        <v>0</v>
      </c>
      <c r="P31" s="79">
        <f>(IF($D31="Direct",'High Level'!$L39*-Calcs!K28,IF($D31="Indirect",'High Level'!$L39*-Calcs!K28,IF($D31="External Cost",'High Level'!$L39*-Calcs!K28,0))))*(1-'High Level'!$F39)*((1+ProcurementUp))*((1+BuildingUp))*((1+OpsUp))*((1+Other))</f>
        <v>0</v>
      </c>
      <c r="Q31" s="79">
        <f>(IF($D31="Direct",'High Level'!$L39*-Calcs!L28,IF($D31="Indirect",'High Level'!$L39*-Calcs!L28,IF($D31="External Cost",'High Level'!$L39*-Calcs!L28,0))))*(1-'High Level'!$F39)*((1+ProcurementUp))*((1+BuildingUp))*((1+OpsUp))*((1+Other))</f>
        <v>0</v>
      </c>
      <c r="R31" s="79">
        <f>(IF($D31="Direct",'High Level'!$L39*-Calcs!M28,IF($D31="Indirect",'High Level'!$L39*-Calcs!M28,IF($D31="External Cost",'High Level'!$L39*-Calcs!M28,0))))*(1-'High Level'!$F39)*((1+ProcurementUp))*((1+BuildingUp))*((1+OpsUp))*((1+Other))</f>
        <v>0</v>
      </c>
      <c r="S31" s="79">
        <f>(IF($D31="Direct",'High Level'!$L39*-Calcs!N28,IF($D31="Indirect",'High Level'!$L39*-Calcs!N28,IF($D31="External Cost",'High Level'!$L39*-Calcs!N28,0))))*(1-'High Level'!$F39)*((1+ProcurementUp))*((1+BuildingUp))*((1+OpsUp))*((1+Other))</f>
        <v>0</v>
      </c>
      <c r="T31" s="79">
        <f>(IF($D31="Direct",'High Level'!$L39*-Calcs!O28,IF($D31="Indirect",'High Level'!$L39*-Calcs!O28,IF($D31="External Cost",'High Level'!$L39*-Calcs!O28,0))))*(1-'High Level'!$F39)*((1+ProcurementUp))*((1+BuildingUp))*((1+OpsUp))*((1+Other))</f>
        <v>0</v>
      </c>
      <c r="U31" s="79">
        <f>(IF($D31="Direct",'High Level'!$L39*-Calcs!P28,IF($D31="Indirect",'High Level'!$L39*-Calcs!P28,IF($D31="External Cost",'High Level'!$L39*-Calcs!P28,0))))*(1-'High Level'!$F39)*((1+ProcurementUp))*((1+BuildingUp))*((1+OpsUp))*((1+Other))</f>
        <v>0</v>
      </c>
      <c r="V31" s="79">
        <f>(IF($D31="Direct",'High Level'!$L39*-Calcs!Q28,IF($D31="Indirect",'High Level'!$L39*-Calcs!Q28,IF($D31="External Cost",'High Level'!$L39*-Calcs!Q28,0))))*(1-'High Level'!$F39)*((1+ProcurementUp))*((1+BuildingUp))*((1+OpsUp))*((1+Other))</f>
        <v>0</v>
      </c>
      <c r="W31" s="79">
        <f>(IF($D31="Direct",'High Level'!$L39*-Calcs!R28,IF($D31="Indirect",'High Level'!$L39*-Calcs!R28,IF($D31="External Cost",'High Level'!$L39*-Calcs!R28,0))))*(1-'High Level'!$F39)*((1+ProcurementUp))*((1+BuildingUp))*((1+OpsUp))*((1+Other))</f>
        <v>0</v>
      </c>
      <c r="X31" s="79">
        <f>(IF($D31="Direct",'High Level'!$L39*-Calcs!S28,IF($D31="Indirect",'High Level'!$L39*-Calcs!S28,IF($D31="External Cost",'High Level'!$L39*-Calcs!S28,0))))*(1-'High Level'!$F39)*((1+ProcurementUp))*((1+BuildingUp))*((1+OpsUp))*((1+Other))</f>
        <v>0</v>
      </c>
      <c r="Y31" s="79">
        <f>(IF($D31="Direct",'High Level'!$L39*-Calcs!T28,IF($D31="Indirect",'High Level'!$L39*-Calcs!T28,IF($D31="External Cost",'High Level'!$L39*-Calcs!T28,0))))*(1-'High Level'!$F39)*((1+ProcurementUp))*((1+BuildingUp))*((1+OpsUp))*((1+Other))</f>
        <v>0</v>
      </c>
      <c r="Z31" s="79">
        <f>(IF($D31="Direct",'High Level'!$L39*-Calcs!U28,IF($D31="Indirect",'High Level'!$L39*-Calcs!U28,IF($D31="External Cost",'High Level'!$L39*-Calcs!U28,0))))*(1-'High Level'!$F39)*((1+ProcurementUp))*((1+BuildingUp))*((1+OpsUp))*((1+Other))</f>
        <v>0</v>
      </c>
      <c r="AA31" s="79">
        <f>(IF($D31="Direct",'High Level'!$L39*-Calcs!V28,IF($D31="Indirect",'High Level'!$L39*-Calcs!V28,IF($D31="External Cost",'High Level'!$L39*-Calcs!V28,0))))*(1-'High Level'!$F39)*((1+ProcurementUp))*((1+BuildingUp))*((1+OpsUp))*((1+Other))</f>
        <v>0</v>
      </c>
      <c r="AB31" s="79">
        <f>(IF($D31="Direct",'High Level'!$L39*-Calcs!W28,IF($D31="Indirect",'High Level'!$L39*-Calcs!W28,IF($D31="External Cost",'High Level'!$L39*-Calcs!W28,0))))*(1-'High Level'!$F39)*((1+ProcurementUp))*((1+BuildingUp))*((1+OpsUp))*((1+Other))</f>
        <v>0</v>
      </c>
      <c r="AC31" s="79">
        <f>(IF($D31="Direct",'High Level'!$L39*-Calcs!X28,IF($D31="Indirect",'High Level'!$L39*-Calcs!X28,IF($D31="External Cost",'High Level'!$L39*-Calcs!X28,0))))*(1-'High Level'!$F39)*((1+ProcurementUp))*((1+BuildingUp))*((1+OpsUp))*((1+Other))</f>
        <v>0</v>
      </c>
      <c r="AD31" s="79">
        <f>(IF($D31="Direct",'High Level'!$L39*-Calcs!Y28,IF($D31="Indirect",'High Level'!$L39*-Calcs!Y28,IF($D31="External Cost",'High Level'!$L39*-Calcs!Y28,0))))*(1-'High Level'!$F39)*((1+ProcurementUp))*((1+BuildingUp))*((1+OpsUp))*((1+Other))</f>
        <v>0</v>
      </c>
      <c r="AE31" s="79">
        <f>(IF($D31="Direct",'High Level'!$L39*-Calcs!Z28,IF($D31="Indirect",'High Level'!$L39*-Calcs!Z28,IF($D31="External Cost",'High Level'!$L39*-Calcs!Z28,0))))*(1-'High Level'!$F39)*((1+ProcurementUp))*((1+BuildingUp))*((1+OpsUp))*((1+Other))</f>
        <v>0</v>
      </c>
      <c r="AF31" s="79">
        <f>(IF($D31="Direct",'High Level'!$L39*-Calcs!AA28,IF($D31="Indirect",'High Level'!$L39*-Calcs!AA28,IF($D31="External Cost",'High Level'!$L39*-Calcs!AA28,0))))*(1-'High Level'!$F39)*((1+ProcurementUp))*((1+BuildingUp))*((1+OpsUp))*((1+Other))</f>
        <v>0</v>
      </c>
      <c r="AG31" s="79">
        <f>(IF($D31="Direct",'High Level'!$L39*-Calcs!AB28,IF($D31="Indirect",'High Level'!$L39*-Calcs!AB28,IF($D31="External Cost",'High Level'!$L39*-Calcs!AB28,0))))*(1-'High Level'!$F39)*((1+ProcurementUp))*((1+BuildingUp))*((1+OpsUp))*((1+Other))</f>
        <v>0</v>
      </c>
      <c r="AH31" s="79">
        <f>(IF($D31="Direct",'High Level'!$L39*-Calcs!AC28,IF($D31="Indirect",'High Level'!$L39*-Calcs!AC28,IF($D31="External Cost",'High Level'!$L39*-Calcs!AC28,0))))*(1-'High Level'!$F39)*((1+ProcurementUp))*((1+BuildingUp))*((1+OpsUp))*((1+Other))</f>
        <v>0</v>
      </c>
      <c r="AI31" s="79">
        <f>(IF($D31="Direct",'High Level'!$L39*-Calcs!AD28,IF($D31="Indirect",'High Level'!$L39*-Calcs!AD28,IF($D31="External Cost",'High Level'!$L39*-Calcs!AD28,0))))*(1-'High Level'!$F39)*((1+ProcurementUp))*((1+BuildingUp))*((1+OpsUp))*((1+Other))</f>
        <v>0</v>
      </c>
      <c r="AJ31" s="79">
        <f>(IF($D31="Direct",'High Level'!$L39*-Calcs!AE28,IF($D31="Indirect",'High Level'!$L39*-Calcs!AE28,IF($D31="External Cost",'High Level'!$L39*-Calcs!AE28,0))))*(1-'High Level'!$F39)*((1+ProcurementUp))*((1+BuildingUp))*((1+OpsUp))*((1+Other))</f>
        <v>0</v>
      </c>
      <c r="AK31" s="80">
        <f>'High Level'!D39+SUM(Calcs!D28:AE28)</f>
        <v>0</v>
      </c>
    </row>
    <row r="32" spans="2:38" s="1" customFormat="1" x14ac:dyDescent="0.35">
      <c r="B32" s="18">
        <v>3</v>
      </c>
      <c r="C32" s="81" t="s">
        <v>24</v>
      </c>
      <c r="D32" s="81" t="str">
        <f>'High Level'!E40</f>
        <v>N/A</v>
      </c>
      <c r="E32" s="81"/>
      <c r="F32" s="81"/>
      <c r="G32" s="81"/>
      <c r="H32" s="81"/>
      <c r="I32" s="79">
        <f>(IF($D32="Direct",'High Level'!$L40*-Calcs!D29,IF($D32="Indirect",'High Level'!$L40*-Calcs!D29,IF($D32="External Cost",'High Level'!$L40*-Calcs!D29,0))))*(1-'High Level'!$F40)</f>
        <v>0</v>
      </c>
      <c r="J32" s="79">
        <f>(IF($D32="Direct",'High Level'!$L40*-Calcs!E29,IF($D32="Indirect",'High Level'!$L40*-Calcs!E29,IF($D32="External Cost",'High Level'!$L40*-Calcs!E29,0))))*(1-'High Level'!$F40)</f>
        <v>0</v>
      </c>
      <c r="K32" s="79">
        <f>(IF($D32="Direct",'High Level'!$L40*-Calcs!F29,IF($D32="Indirect",'High Level'!$L40*-Calcs!F29,IF($D32="External Cost",'High Level'!$L40*-Calcs!F29,0))))*(1-'High Level'!$F40)</f>
        <v>0</v>
      </c>
      <c r="L32" s="79">
        <f>(IF($D32="Direct",'High Level'!$L40*-Calcs!G29,IF($D32="Indirect",'High Level'!$L40*-Calcs!G29,IF($D32="External Cost",'High Level'!$L40*-Calcs!G29,0))))*(1-'High Level'!$F40)</f>
        <v>0</v>
      </c>
      <c r="M32" s="79">
        <f>(IF($D32="Direct",'High Level'!$L40*-Calcs!H29,IF($D32="Indirect",'High Level'!$L40*-Calcs!H29,IF($D32="External Cost",'High Level'!$L40*-Calcs!H29,0))))*(1-'High Level'!$F40)</f>
        <v>0</v>
      </c>
      <c r="N32" s="79">
        <f>(IF($D32="Direct",'High Level'!$L40*-Calcs!I29,IF($D32="Indirect",'High Level'!$L40*-Calcs!I29,IF($D32="External Cost",'High Level'!$L40*-Calcs!I29,0))))*(1-'High Level'!$F40)</f>
        <v>0</v>
      </c>
      <c r="O32" s="79">
        <f>(IF($D32="Direct",'High Level'!$L40*-Calcs!J29,IF($D32="Indirect",'High Level'!$L40*-Calcs!J29,IF($D32="External Cost",'High Level'!$L40*-Calcs!J29,0))))*(1-'High Level'!$F40)</f>
        <v>0</v>
      </c>
      <c r="P32" s="79">
        <f>(IF($D32="Direct",'High Level'!$L40*-Calcs!K29,IF($D32="Indirect",'High Level'!$L40*-Calcs!K29,IF($D32="External Cost",'High Level'!$L40*-Calcs!K29,0))))*(1-'High Level'!$F40)</f>
        <v>0</v>
      </c>
      <c r="Q32" s="79">
        <f>(IF($D32="Direct",'High Level'!$L40*-Calcs!L29,IF($D32="Indirect",'High Level'!$L40*-Calcs!L29,IF($D32="External Cost",'High Level'!$L40*-Calcs!L29,0))))*(1-'High Level'!$F40)</f>
        <v>0</v>
      </c>
      <c r="R32" s="79">
        <f>(IF($D32="Direct",'High Level'!$L40*-Calcs!M29,IF($D32="Indirect",'High Level'!$L40*-Calcs!M29,IF($D32="External Cost",'High Level'!$L40*-Calcs!M29,0))))*(1-'High Level'!$F40)</f>
        <v>0</v>
      </c>
      <c r="S32" s="79">
        <f>(IF($D32="Direct",'High Level'!$L40*-Calcs!N29,IF($D32="Indirect",'High Level'!$L40*-Calcs!N29,IF($D32="External Cost",'High Level'!$L40*-Calcs!N29,0))))*(1-'High Level'!$F40)</f>
        <v>0</v>
      </c>
      <c r="T32" s="79">
        <f>(IF($D32="Direct",'High Level'!$L40*-Calcs!O29,IF($D32="Indirect",'High Level'!$L40*-Calcs!O29,IF($D32="External Cost",'High Level'!$L40*-Calcs!O29,0))))*(1-'High Level'!$F40)</f>
        <v>0</v>
      </c>
      <c r="U32" s="79">
        <f>(IF($D32="Direct",'High Level'!$L40*-Calcs!P29,IF($D32="Indirect",'High Level'!$L40*-Calcs!P29,IF($D32="External Cost",'High Level'!$L40*-Calcs!P29,0))))*(1-'High Level'!$F40)</f>
        <v>0</v>
      </c>
      <c r="V32" s="79">
        <f>(IF($D32="Direct",'High Level'!$L40*-Calcs!Q29,IF($D32="Indirect",'High Level'!$L40*-Calcs!Q29,IF($D32="External Cost",'High Level'!$L40*-Calcs!Q29,0))))*(1-'High Level'!$F40)</f>
        <v>0</v>
      </c>
      <c r="W32" s="79">
        <f>(IF($D32="Direct",'High Level'!$L40*-Calcs!R29,IF($D32="Indirect",'High Level'!$L40*-Calcs!R29,IF($D32="External Cost",'High Level'!$L40*-Calcs!R29,0))))*(1-'High Level'!$F40)</f>
        <v>0</v>
      </c>
      <c r="X32" s="79">
        <f>(IF($D32="Direct",'High Level'!$L40*-Calcs!S29,IF($D32="Indirect",'High Level'!$L40*-Calcs!S29,IF($D32="External Cost",'High Level'!$L40*-Calcs!S29,0))))*(1-'High Level'!$F40)</f>
        <v>0</v>
      </c>
      <c r="Y32" s="79">
        <f>(IF($D32="Direct",'High Level'!$L40*-Calcs!T29,IF($D32="Indirect",'High Level'!$L40*-Calcs!T29,IF($D32="External Cost",'High Level'!$L40*-Calcs!T29,0))))*(1-'High Level'!$F40)</f>
        <v>0</v>
      </c>
      <c r="Z32" s="79">
        <f>(IF($D32="Direct",'High Level'!$L40*-Calcs!U29,IF($D32="Indirect",'High Level'!$L40*-Calcs!U29,IF($D32="External Cost",'High Level'!$L40*-Calcs!U29,0))))*(1-'High Level'!$F40)</f>
        <v>0</v>
      </c>
      <c r="AA32" s="79">
        <f>(IF($D32="Direct",'High Level'!$L40*-Calcs!V29,IF($D32="Indirect",'High Level'!$L40*-Calcs!V29,IF($D32="External Cost",'High Level'!$L40*-Calcs!V29,0))))*(1-'High Level'!$F40)</f>
        <v>0</v>
      </c>
      <c r="AB32" s="79">
        <f>(IF($D32="Direct",'High Level'!$L40*-Calcs!W29,IF($D32="Indirect",'High Level'!$L40*-Calcs!W29,IF($D32="External Cost",'High Level'!$L40*-Calcs!W29,0))))*(1-'High Level'!$F40)</f>
        <v>0</v>
      </c>
      <c r="AC32" s="79">
        <f>(IF($D32="Direct",'High Level'!$L40*-Calcs!X29,IF($D32="Indirect",'High Level'!$L40*-Calcs!X29,IF($D32="External Cost",'High Level'!$L40*-Calcs!X29,0))))*(1-'High Level'!$F40)</f>
        <v>0</v>
      </c>
      <c r="AD32" s="79">
        <f>(IF($D32="Direct",'High Level'!$L40*-Calcs!Y29,IF($D32="Indirect",'High Level'!$L40*-Calcs!Y29,IF($D32="External Cost",'High Level'!$L40*-Calcs!Y29,0))))*(1-'High Level'!$F40)</f>
        <v>0</v>
      </c>
      <c r="AE32" s="79">
        <f>(IF($D32="Direct",'High Level'!$L40*-Calcs!Z29,IF($D32="Indirect",'High Level'!$L40*-Calcs!Z29,IF($D32="External Cost",'High Level'!$L40*-Calcs!Z29,0))))*(1-'High Level'!$F40)</f>
        <v>0</v>
      </c>
      <c r="AF32" s="79">
        <f>(IF($D32="Direct",'High Level'!$L40*-Calcs!AA29,IF($D32="Indirect",'High Level'!$L40*-Calcs!AA29,IF($D32="External Cost",'High Level'!$L40*-Calcs!AA29,0))))*(1-'High Level'!$F40)</f>
        <v>0</v>
      </c>
      <c r="AG32" s="79">
        <f>(IF($D32="Direct",'High Level'!$L40*-Calcs!AB29,IF($D32="Indirect",'High Level'!$L40*-Calcs!AB29,IF($D32="External Cost",'High Level'!$L40*-Calcs!AB29,0))))*(1-'High Level'!$F40)</f>
        <v>0</v>
      </c>
      <c r="AH32" s="79">
        <f>(IF($D32="Direct",'High Level'!$L40*-Calcs!AC29,IF($D32="Indirect",'High Level'!$L40*-Calcs!AC29,IF($D32="External Cost",'High Level'!$L40*-Calcs!AC29,0))))*(1-'High Level'!$F40)</f>
        <v>0</v>
      </c>
      <c r="AI32" s="79">
        <f>(IF($D32="Direct",'High Level'!$L40*-Calcs!AD29,IF($D32="Indirect",'High Level'!$L40*-Calcs!AD29,IF($D32="External Cost",'High Level'!$L40*-Calcs!AD29,0))))*(1-'High Level'!$F40)</f>
        <v>0</v>
      </c>
      <c r="AJ32" s="79">
        <f>(IF($D32="Direct",'High Level'!$L40*-Calcs!AE29,IF($D32="Indirect",'High Level'!$L40*-Calcs!AE29,IF($D32="External Cost",'High Level'!$L40*-Calcs!AE29,0))))*(1-'High Level'!$F40)</f>
        <v>0</v>
      </c>
      <c r="AK32" s="80">
        <f>'High Level'!D40+SUM(Calcs!D29:AE29)</f>
        <v>0</v>
      </c>
    </row>
    <row r="33" spans="2:38" s="1" customFormat="1" x14ac:dyDescent="0.35">
      <c r="B33" s="18">
        <v>3</v>
      </c>
      <c r="C33" s="81" t="s">
        <v>25</v>
      </c>
      <c r="D33" s="81" t="str">
        <f>'High Level'!E41</f>
        <v>N/A</v>
      </c>
      <c r="E33" s="81"/>
      <c r="F33" s="81"/>
      <c r="G33" s="81"/>
      <c r="H33" s="81"/>
      <c r="I33" s="79">
        <f>(IF($D33="Direct",'High Level'!$L41*-Calcs!D30,IF($D33="Indirect",'High Level'!$L41*-Calcs!D30,IF($D33="External Cost",'High Level'!$L41*-Calcs!D30,0))))*(1-'High Level'!$F41)</f>
        <v>0</v>
      </c>
      <c r="J33" s="79">
        <f>(IF($D33="Direct",'High Level'!$L41*-Calcs!E30,IF($D33="Indirect",'High Level'!$L41*-Calcs!E30,IF($D33="External Cost",'High Level'!$L41*-Calcs!E30,0))))*(1-'High Level'!$F41)</f>
        <v>0</v>
      </c>
      <c r="K33" s="79">
        <f>(IF($D33="Direct",'High Level'!$L41*-Calcs!F30,IF($D33="Indirect",'High Level'!$L41*-Calcs!F30,IF($D33="External Cost",'High Level'!$L41*-Calcs!F30,0))))*(1-'High Level'!$F41)</f>
        <v>0</v>
      </c>
      <c r="L33" s="79">
        <f>(IF($D33="Direct",'High Level'!$L41*-Calcs!G30,IF($D33="Indirect",'High Level'!$L41*-Calcs!G30,IF($D33="External Cost",'High Level'!$L41*-Calcs!G30,0))))*(1-'High Level'!$F41)</f>
        <v>0</v>
      </c>
      <c r="M33" s="79">
        <f>(IF($D33="Direct",'High Level'!$L41*-Calcs!H30,IF($D33="Indirect",'High Level'!$L41*-Calcs!H30,IF($D33="External Cost",'High Level'!$L41*-Calcs!H30,0))))*(1-'High Level'!$F41)</f>
        <v>0</v>
      </c>
      <c r="N33" s="79">
        <f>(IF($D33="Direct",'High Level'!$L41*-Calcs!I30,IF($D33="Indirect",'High Level'!$L41*-Calcs!I30,IF($D33="External Cost",'High Level'!$L41*-Calcs!I30,0))))*(1-'High Level'!$F41)</f>
        <v>0</v>
      </c>
      <c r="O33" s="79">
        <f>(IF($D33="Direct",'High Level'!$L41*-Calcs!J30,IF($D33="Indirect",'High Level'!$L41*-Calcs!J30,IF($D33="External Cost",'High Level'!$L41*-Calcs!J30,0))))*(1-'High Level'!$F41)</f>
        <v>0</v>
      </c>
      <c r="P33" s="79">
        <f>(IF($D33="Direct",'High Level'!$L41*-Calcs!K30,IF($D33="Indirect",'High Level'!$L41*-Calcs!K30,IF($D33="External Cost",'High Level'!$L41*-Calcs!K30,0))))*(1-'High Level'!$F41)</f>
        <v>0</v>
      </c>
      <c r="Q33" s="79">
        <f>(IF($D33="Direct",'High Level'!$L41*-Calcs!L30,IF($D33="Indirect",'High Level'!$L41*-Calcs!L30,IF($D33="External Cost",'High Level'!$L41*-Calcs!L30,0))))*(1-'High Level'!$F41)</f>
        <v>0</v>
      </c>
      <c r="R33" s="79">
        <f>(IF($D33="Direct",'High Level'!$L41*-Calcs!M30,IF($D33="Indirect",'High Level'!$L41*-Calcs!M30,IF($D33="External Cost",'High Level'!$L41*-Calcs!M30,0))))*(1-'High Level'!$F41)</f>
        <v>0</v>
      </c>
      <c r="S33" s="79">
        <f>(IF($D33="Direct",'High Level'!$L41*-Calcs!N30,IF($D33="Indirect",'High Level'!$L41*-Calcs!N30,IF($D33="External Cost",'High Level'!$L41*-Calcs!N30,0))))*(1-'High Level'!$F41)</f>
        <v>0</v>
      </c>
      <c r="T33" s="79">
        <f>(IF($D33="Direct",'High Level'!$L41*-Calcs!O30,IF($D33="Indirect",'High Level'!$L41*-Calcs!O30,IF($D33="External Cost",'High Level'!$L41*-Calcs!O30,0))))*(1-'High Level'!$F41)</f>
        <v>0</v>
      </c>
      <c r="U33" s="79">
        <f>(IF($D33="Direct",'High Level'!$L41*-Calcs!P30,IF($D33="Indirect",'High Level'!$L41*-Calcs!P30,IF($D33="External Cost",'High Level'!$L41*-Calcs!P30,0))))*(1-'High Level'!$F41)</f>
        <v>0</v>
      </c>
      <c r="V33" s="79">
        <f>(IF($D33="Direct",'High Level'!$L41*-Calcs!Q30,IF($D33="Indirect",'High Level'!$L41*-Calcs!Q30,IF($D33="External Cost",'High Level'!$L41*-Calcs!Q30,0))))*(1-'High Level'!$F41)</f>
        <v>0</v>
      </c>
      <c r="W33" s="79">
        <f>(IF($D33="Direct",'High Level'!$L41*-Calcs!R30,IF($D33="Indirect",'High Level'!$L41*-Calcs!R30,IF($D33="External Cost",'High Level'!$L41*-Calcs!R30,0))))*(1-'High Level'!$F41)</f>
        <v>0</v>
      </c>
      <c r="X33" s="79">
        <f>(IF($D33="Direct",'High Level'!$L41*-Calcs!S30,IF($D33="Indirect",'High Level'!$L41*-Calcs!S30,IF($D33="External Cost",'High Level'!$L41*-Calcs!S30,0))))*(1-'High Level'!$F41)</f>
        <v>0</v>
      </c>
      <c r="Y33" s="79">
        <f>(IF($D33="Direct",'High Level'!$L41*-Calcs!T30,IF($D33="Indirect",'High Level'!$L41*-Calcs!T30,IF($D33="External Cost",'High Level'!$L41*-Calcs!T30,0))))*(1-'High Level'!$F41)</f>
        <v>0</v>
      </c>
      <c r="Z33" s="79">
        <f>(IF($D33="Direct",'High Level'!$L41*-Calcs!U30,IF($D33="Indirect",'High Level'!$L41*-Calcs!U30,IF($D33="External Cost",'High Level'!$L41*-Calcs!U30,0))))*(1-'High Level'!$F41)</f>
        <v>0</v>
      </c>
      <c r="AA33" s="79">
        <f>(IF($D33="Direct",'High Level'!$L41*-Calcs!V30,IF($D33="Indirect",'High Level'!$L41*-Calcs!V30,IF($D33="External Cost",'High Level'!$L41*-Calcs!V30,0))))*(1-'High Level'!$F41)</f>
        <v>0</v>
      </c>
      <c r="AB33" s="79">
        <f>(IF($D33="Direct",'High Level'!$L41*-Calcs!W30,IF($D33="Indirect",'High Level'!$L41*-Calcs!W30,IF($D33="External Cost",'High Level'!$L41*-Calcs!W30,0))))*(1-'High Level'!$F41)</f>
        <v>0</v>
      </c>
      <c r="AC33" s="79">
        <f>(IF($D33="Direct",'High Level'!$L41*-Calcs!X30,IF($D33="Indirect",'High Level'!$L41*-Calcs!X30,IF($D33="External Cost",'High Level'!$L41*-Calcs!X30,0))))*(1-'High Level'!$F41)</f>
        <v>0</v>
      </c>
      <c r="AD33" s="79">
        <f>(IF($D33="Direct",'High Level'!$L41*-Calcs!Y30,IF($D33="Indirect",'High Level'!$L41*-Calcs!Y30,IF($D33="External Cost",'High Level'!$L41*-Calcs!Y30,0))))*(1-'High Level'!$F41)</f>
        <v>0</v>
      </c>
      <c r="AE33" s="79">
        <f>(IF($D33="Direct",'High Level'!$L41*-Calcs!Z30,IF($D33="Indirect",'High Level'!$L41*-Calcs!Z30,IF($D33="External Cost",'High Level'!$L41*-Calcs!Z30,0))))*(1-'High Level'!$F41)</f>
        <v>0</v>
      </c>
      <c r="AF33" s="79">
        <f>(IF($D33="Direct",'High Level'!$L41*-Calcs!AA30,IF($D33="Indirect",'High Level'!$L41*-Calcs!AA30,IF($D33="External Cost",'High Level'!$L41*-Calcs!AA30,0))))*(1-'High Level'!$F41)</f>
        <v>0</v>
      </c>
      <c r="AG33" s="79">
        <f>(IF($D33="Direct",'High Level'!$L41*-Calcs!AB30,IF($D33="Indirect",'High Level'!$L41*-Calcs!AB30,IF($D33="External Cost",'High Level'!$L41*-Calcs!AB30,0))))*(1-'High Level'!$F41)</f>
        <v>0</v>
      </c>
      <c r="AH33" s="79">
        <f>(IF($D33="Direct",'High Level'!$L41*-Calcs!AC30,IF($D33="Indirect",'High Level'!$L41*-Calcs!AC30,IF($D33="External Cost",'High Level'!$L41*-Calcs!AC30,0))))*(1-'High Level'!$F41)</f>
        <v>0</v>
      </c>
      <c r="AI33" s="79">
        <f>(IF($D33="Direct",'High Level'!$L41*-Calcs!AD30,IF($D33="Indirect",'High Level'!$L41*-Calcs!AD30,IF($D33="External Cost",'High Level'!$L41*-Calcs!AD30,0))))*(1-'High Level'!$F41)</f>
        <v>0</v>
      </c>
      <c r="AJ33" s="79">
        <f>(IF($D33="Direct",'High Level'!$L41*-Calcs!AE30,IF($D33="Indirect",'High Level'!$L41*-Calcs!AE30,IF($D33="External Cost",'High Level'!$L41*-Calcs!AE30,0))))*(1-'High Level'!$F41)</f>
        <v>0</v>
      </c>
      <c r="AK33" s="80">
        <f>'High Level'!D41+SUM(Calcs!D30:AE30)</f>
        <v>0</v>
      </c>
    </row>
    <row r="34" spans="2:38" s="1" customFormat="1" x14ac:dyDescent="0.35">
      <c r="B34" s="18">
        <v>3</v>
      </c>
      <c r="C34" s="81" t="s">
        <v>26</v>
      </c>
      <c r="D34" s="81" t="str">
        <f>'High Level'!E42</f>
        <v>N/A</v>
      </c>
      <c r="E34" s="81"/>
      <c r="F34" s="81"/>
      <c r="G34" s="81"/>
      <c r="H34" s="81"/>
      <c r="I34" s="79">
        <f>(IF($D34="Direct",'High Level'!$L42*-Calcs!D31,IF($D34="Indirect",'High Level'!$L42*-Calcs!D31,IF($D34="External Cost",'High Level'!$L42*-Calcs!D31,0))))*(1-'High Level'!$F42)</f>
        <v>0</v>
      </c>
      <c r="J34" s="79">
        <f>(IF($D34="Direct",'High Level'!$L42*-Calcs!E31,IF($D34="Indirect",'High Level'!$L42*-Calcs!E31,IF($D34="External Cost",'High Level'!$L42*-Calcs!E31,0))))*(1-'High Level'!$F42)</f>
        <v>0</v>
      </c>
      <c r="K34" s="79">
        <f>(IF($D34="Direct",'High Level'!$L42*-Calcs!F31,IF($D34="Indirect",'High Level'!$L42*-Calcs!F31,IF($D34="External Cost",'High Level'!$L42*-Calcs!F31,0))))*(1-'High Level'!$F42)</f>
        <v>0</v>
      </c>
      <c r="L34" s="79">
        <f>(IF($D34="Direct",'High Level'!$L42*-Calcs!G31,IF($D34="Indirect",'High Level'!$L42*-Calcs!G31,IF($D34="External Cost",'High Level'!$L42*-Calcs!G31,0))))*(1-'High Level'!$F42)</f>
        <v>0</v>
      </c>
      <c r="M34" s="79">
        <f>(IF($D34="Direct",'High Level'!$L42*-Calcs!H31,IF($D34="Indirect",'High Level'!$L42*-Calcs!H31,IF($D34="External Cost",'High Level'!$L42*-Calcs!H31,0))))*(1-'High Level'!$F42)</f>
        <v>0</v>
      </c>
      <c r="N34" s="79">
        <f>(IF($D34="Direct",'High Level'!$L42*-Calcs!I31,IF($D34="Indirect",'High Level'!$L42*-Calcs!I31,IF($D34="External Cost",'High Level'!$L42*-Calcs!I31,0))))*(1-'High Level'!$F42)</f>
        <v>0</v>
      </c>
      <c r="O34" s="79">
        <f>(IF($D34="Direct",'High Level'!$L42*-Calcs!J31,IF($D34="Indirect",'High Level'!$L42*-Calcs!J31,IF($D34="External Cost",'High Level'!$L42*-Calcs!J31,0))))*(1-'High Level'!$F42)</f>
        <v>0</v>
      </c>
      <c r="P34" s="79">
        <f>(IF($D34="Direct",'High Level'!$L42*-Calcs!K31,IF($D34="Indirect",'High Level'!$L42*-Calcs!K31,IF($D34="External Cost",'High Level'!$L42*-Calcs!K31,0))))*(1-'High Level'!$F42)</f>
        <v>0</v>
      </c>
      <c r="Q34" s="79">
        <f>(IF($D34="Direct",'High Level'!$L42*-Calcs!L31,IF($D34="Indirect",'High Level'!$L42*-Calcs!L31,IF($D34="External Cost",'High Level'!$L42*-Calcs!L31,0))))*(1-'High Level'!$F42)</f>
        <v>0</v>
      </c>
      <c r="R34" s="79">
        <f>(IF($D34="Direct",'High Level'!$L42*-Calcs!M31,IF($D34="Indirect",'High Level'!$L42*-Calcs!M31,IF($D34="External Cost",'High Level'!$L42*-Calcs!M31,0))))*(1-'High Level'!$F42)</f>
        <v>0</v>
      </c>
      <c r="S34" s="79">
        <f>(IF($D34="Direct",'High Level'!$L42*-Calcs!N31,IF($D34="Indirect",'High Level'!$L42*-Calcs!N31,IF($D34="External Cost",'High Level'!$L42*-Calcs!N31,0))))*(1-'High Level'!$F42)</f>
        <v>0</v>
      </c>
      <c r="T34" s="79">
        <f>(IF($D34="Direct",'High Level'!$L42*-Calcs!O31,IF($D34="Indirect",'High Level'!$L42*-Calcs!O31,IF($D34="External Cost",'High Level'!$L42*-Calcs!O31,0))))*(1-'High Level'!$F42)</f>
        <v>0</v>
      </c>
      <c r="U34" s="79">
        <f>(IF($D34="Direct",'High Level'!$L42*-Calcs!P31,IF($D34="Indirect",'High Level'!$L42*-Calcs!P31,IF($D34="External Cost",'High Level'!$L42*-Calcs!P31,0))))*(1-'High Level'!$F42)</f>
        <v>0</v>
      </c>
      <c r="V34" s="79">
        <f>(IF($D34="Direct",'High Level'!$L42*-Calcs!Q31,IF($D34="Indirect",'High Level'!$L42*-Calcs!Q31,IF($D34="External Cost",'High Level'!$L42*-Calcs!Q31,0))))*(1-'High Level'!$F42)</f>
        <v>0</v>
      </c>
      <c r="W34" s="79">
        <f>(IF($D34="Direct",'High Level'!$L42*-Calcs!R31,IF($D34="Indirect",'High Level'!$L42*-Calcs!R31,IF($D34="External Cost",'High Level'!$L42*-Calcs!R31,0))))*(1-'High Level'!$F42)</f>
        <v>0</v>
      </c>
      <c r="X34" s="79">
        <f>(IF($D34="Direct",'High Level'!$L42*-Calcs!S31,IF($D34="Indirect",'High Level'!$L42*-Calcs!S31,IF($D34="External Cost",'High Level'!$L42*-Calcs!S31,0))))*(1-'High Level'!$F42)</f>
        <v>0</v>
      </c>
      <c r="Y34" s="79">
        <f>(IF($D34="Direct",'High Level'!$L42*-Calcs!T31,IF($D34="Indirect",'High Level'!$L42*-Calcs!T31,IF($D34="External Cost",'High Level'!$L42*-Calcs!T31,0))))*(1-'High Level'!$F42)</f>
        <v>0</v>
      </c>
      <c r="Z34" s="79">
        <f>(IF($D34="Direct",'High Level'!$L42*-Calcs!U31,IF($D34="Indirect",'High Level'!$L42*-Calcs!U31,IF($D34="External Cost",'High Level'!$L42*-Calcs!U31,0))))*(1-'High Level'!$F42)</f>
        <v>0</v>
      </c>
      <c r="AA34" s="79">
        <f>(IF($D34="Direct",'High Level'!$L42*-Calcs!V31,IF($D34="Indirect",'High Level'!$L42*-Calcs!V31,IF($D34="External Cost",'High Level'!$L42*-Calcs!V31,0))))*(1-'High Level'!$F42)</f>
        <v>0</v>
      </c>
      <c r="AB34" s="79">
        <f>(IF($D34="Direct",'High Level'!$L42*-Calcs!W31,IF($D34="Indirect",'High Level'!$L42*-Calcs!W31,IF($D34="External Cost",'High Level'!$L42*-Calcs!W31,0))))*(1-'High Level'!$F42)</f>
        <v>0</v>
      </c>
      <c r="AC34" s="79">
        <f>(IF($D34="Direct",'High Level'!$L42*-Calcs!X31,IF($D34="Indirect",'High Level'!$L42*-Calcs!X31,IF($D34="External Cost",'High Level'!$L42*-Calcs!X31,0))))*(1-'High Level'!$F42)</f>
        <v>0</v>
      </c>
      <c r="AD34" s="79">
        <f>(IF($D34="Direct",'High Level'!$L42*-Calcs!Y31,IF($D34="Indirect",'High Level'!$L42*-Calcs!Y31,IF($D34="External Cost",'High Level'!$L42*-Calcs!Y31,0))))*(1-'High Level'!$F42)</f>
        <v>0</v>
      </c>
      <c r="AE34" s="79">
        <f>(IF($D34="Direct",'High Level'!$L42*-Calcs!Z31,IF($D34="Indirect",'High Level'!$L42*-Calcs!Z31,IF($D34="External Cost",'High Level'!$L42*-Calcs!Z31,0))))*(1-'High Level'!$F42)</f>
        <v>0</v>
      </c>
      <c r="AF34" s="79">
        <f>(IF($D34="Direct",'High Level'!$L42*-Calcs!AA31,IF($D34="Indirect",'High Level'!$L42*-Calcs!AA31,IF($D34="External Cost",'High Level'!$L42*-Calcs!AA31,0))))*(1-'High Level'!$F42)</f>
        <v>0</v>
      </c>
      <c r="AG34" s="79">
        <f>(IF($D34="Direct",'High Level'!$L42*-Calcs!AB31,IF($D34="Indirect",'High Level'!$L42*-Calcs!AB31,IF($D34="External Cost",'High Level'!$L42*-Calcs!AB31,0))))*(1-'High Level'!$F42)</f>
        <v>0</v>
      </c>
      <c r="AH34" s="79">
        <f>(IF($D34="Direct",'High Level'!$L42*-Calcs!AC31,IF($D34="Indirect",'High Level'!$L42*-Calcs!AC31,IF($D34="External Cost",'High Level'!$L42*-Calcs!AC31,0))))*(1-'High Level'!$F42)</f>
        <v>0</v>
      </c>
      <c r="AI34" s="79">
        <f>(IF($D34="Direct",'High Level'!$L42*-Calcs!AD31,IF($D34="Indirect",'High Level'!$L42*-Calcs!AD31,IF($D34="External Cost",'High Level'!$L42*-Calcs!AD31,0))))*(1-'High Level'!$F42)</f>
        <v>0</v>
      </c>
      <c r="AJ34" s="79">
        <f>(IF($D34="Direct",'High Level'!$L42*-Calcs!AE31,IF($D34="Indirect",'High Level'!$L42*-Calcs!AE31,IF($D34="External Cost",'High Level'!$L42*-Calcs!AE31,0))))*(1-'High Level'!$F42)</f>
        <v>0</v>
      </c>
      <c r="AK34" s="80">
        <f>'High Level'!D42+SUM(Calcs!D31:AE31)</f>
        <v>0</v>
      </c>
    </row>
    <row r="35" spans="2:38" s="1" customFormat="1" x14ac:dyDescent="0.35">
      <c r="B35" s="18">
        <v>3</v>
      </c>
      <c r="C35" s="81" t="s">
        <v>27</v>
      </c>
      <c r="D35" s="81" t="str">
        <f>'High Level'!E43</f>
        <v>N/A</v>
      </c>
      <c r="E35" s="81"/>
      <c r="F35" s="81"/>
      <c r="G35" s="81"/>
      <c r="H35" s="81"/>
      <c r="I35" s="79">
        <f>(IF($D35="Direct",'High Level'!$L43*-Calcs!D32,IF($D35="Indirect",'High Level'!$L43*-Calcs!D32,IF($D35="External Cost",'High Level'!$L43*-Calcs!D32,0))))*(1-'High Level'!$F43)</f>
        <v>0</v>
      </c>
      <c r="J35" s="79">
        <f>(IF($D35="Direct",'High Level'!$L43*-Calcs!E32,IF($D35="Indirect",'High Level'!$L43*-Calcs!E32,IF($D35="External Cost",'High Level'!$L43*-Calcs!E32,0))))*(1-'High Level'!$F43)</f>
        <v>0</v>
      </c>
      <c r="K35" s="79">
        <f>(IF($D35="Direct",'High Level'!$L43*-Calcs!F32,IF($D35="Indirect",'High Level'!$L43*-Calcs!F32,IF($D35="External Cost",'High Level'!$L43*-Calcs!F32,0))))*(1-'High Level'!$F43)</f>
        <v>0</v>
      </c>
      <c r="L35" s="79">
        <f>(IF($D35="Direct",'High Level'!$L43*-Calcs!G32,IF($D35="Indirect",'High Level'!$L43*-Calcs!G32,IF($D35="External Cost",'High Level'!$L43*-Calcs!G32,0))))*(1-'High Level'!$F43)</f>
        <v>0</v>
      </c>
      <c r="M35" s="79">
        <f>(IF($D35="Direct",'High Level'!$L43*-Calcs!H32,IF($D35="Indirect",'High Level'!$L43*-Calcs!H32,IF($D35="External Cost",'High Level'!$L43*-Calcs!H32,0))))*(1-'High Level'!$F43)</f>
        <v>0</v>
      </c>
      <c r="N35" s="79">
        <f>(IF($D35="Direct",'High Level'!$L43*-Calcs!I32,IF($D35="Indirect",'High Level'!$L43*-Calcs!I32,IF($D35="External Cost",'High Level'!$L43*-Calcs!I32,0))))*(1-'High Level'!$F43)</f>
        <v>0</v>
      </c>
      <c r="O35" s="79">
        <f>(IF($D35="Direct",'High Level'!$L43*-Calcs!J32,IF($D35="Indirect",'High Level'!$L43*-Calcs!J32,IF($D35="External Cost",'High Level'!$L43*-Calcs!J32,0))))*(1-'High Level'!$F43)</f>
        <v>0</v>
      </c>
      <c r="P35" s="79">
        <f>(IF($D35="Direct",'High Level'!$L43*-Calcs!K32,IF($D35="Indirect",'High Level'!$L43*-Calcs!K32,IF($D35="External Cost",'High Level'!$L43*-Calcs!K32,0))))*(1-'High Level'!$F43)</f>
        <v>0</v>
      </c>
      <c r="Q35" s="79">
        <f>(IF($D35="Direct",'High Level'!$L43*-Calcs!L32,IF($D35="Indirect",'High Level'!$L43*-Calcs!L32,IF($D35="External Cost",'High Level'!$L43*-Calcs!L32,0))))*(1-'High Level'!$F43)</f>
        <v>0</v>
      </c>
      <c r="R35" s="79">
        <f>(IF($D35="Direct",'High Level'!$L43*-Calcs!M32,IF($D35="Indirect",'High Level'!$L43*-Calcs!M32,IF($D35="External Cost",'High Level'!$L43*-Calcs!M32,0))))*(1-'High Level'!$F43)</f>
        <v>0</v>
      </c>
      <c r="S35" s="79">
        <f>(IF($D35="Direct",'High Level'!$L43*-Calcs!N32,IF($D35="Indirect",'High Level'!$L43*-Calcs!N32,IF($D35="External Cost",'High Level'!$L43*-Calcs!N32,0))))*(1-'High Level'!$F43)</f>
        <v>0</v>
      </c>
      <c r="T35" s="79">
        <f>(IF($D35="Direct",'High Level'!$L43*-Calcs!O32,IF($D35="Indirect",'High Level'!$L43*-Calcs!O32,IF($D35="External Cost",'High Level'!$L43*-Calcs!O32,0))))*(1-'High Level'!$F43)</f>
        <v>0</v>
      </c>
      <c r="U35" s="79">
        <f>(IF($D35="Direct",'High Level'!$L43*-Calcs!P32,IF($D35="Indirect",'High Level'!$L43*-Calcs!P32,IF($D35="External Cost",'High Level'!$L43*-Calcs!P32,0))))*(1-'High Level'!$F43)</f>
        <v>0</v>
      </c>
      <c r="V35" s="79">
        <f>(IF($D35="Direct",'High Level'!$L43*-Calcs!Q32,IF($D35="Indirect",'High Level'!$L43*-Calcs!Q32,IF($D35="External Cost",'High Level'!$L43*-Calcs!Q32,0))))*(1-'High Level'!$F43)</f>
        <v>0</v>
      </c>
      <c r="W35" s="79">
        <f>(IF($D35="Direct",'High Level'!$L43*-Calcs!R32,IF($D35="Indirect",'High Level'!$L43*-Calcs!R32,IF($D35="External Cost",'High Level'!$L43*-Calcs!R32,0))))*(1-'High Level'!$F43)</f>
        <v>0</v>
      </c>
      <c r="X35" s="79">
        <f>(IF($D35="Direct",'High Level'!$L43*-Calcs!S32,IF($D35="Indirect",'High Level'!$L43*-Calcs!S32,IF($D35="External Cost",'High Level'!$L43*-Calcs!S32,0))))*(1-'High Level'!$F43)</f>
        <v>0</v>
      </c>
      <c r="Y35" s="79">
        <f>(IF($D35="Direct",'High Level'!$L43*-Calcs!T32,IF($D35="Indirect",'High Level'!$L43*-Calcs!T32,IF($D35="External Cost",'High Level'!$L43*-Calcs!T32,0))))*(1-'High Level'!$F43)</f>
        <v>0</v>
      </c>
      <c r="Z35" s="79">
        <f>(IF($D35="Direct",'High Level'!$L43*-Calcs!U32,IF($D35="Indirect",'High Level'!$L43*-Calcs!U32,IF($D35="External Cost",'High Level'!$L43*-Calcs!U32,0))))*(1-'High Level'!$F43)</f>
        <v>0</v>
      </c>
      <c r="AA35" s="79">
        <f>(IF($D35="Direct",'High Level'!$L43*-Calcs!V32,IF($D35="Indirect",'High Level'!$L43*-Calcs!V32,IF($D35="External Cost",'High Level'!$L43*-Calcs!V32,0))))*(1-'High Level'!$F43)</f>
        <v>0</v>
      </c>
      <c r="AB35" s="79">
        <f>(IF($D35="Direct",'High Level'!$L43*-Calcs!W32,IF($D35="Indirect",'High Level'!$L43*-Calcs!W32,IF($D35="External Cost",'High Level'!$L43*-Calcs!W32,0))))*(1-'High Level'!$F43)</f>
        <v>0</v>
      </c>
      <c r="AC35" s="79">
        <f>(IF($D35="Direct",'High Level'!$L43*-Calcs!X32,IF($D35="Indirect",'High Level'!$L43*-Calcs!X32,IF($D35="External Cost",'High Level'!$L43*-Calcs!X32,0))))*(1-'High Level'!$F43)</f>
        <v>0</v>
      </c>
      <c r="AD35" s="79">
        <f>(IF($D35="Direct",'High Level'!$L43*-Calcs!Y32,IF($D35="Indirect",'High Level'!$L43*-Calcs!Y32,IF($D35="External Cost",'High Level'!$L43*-Calcs!Y32,0))))*(1-'High Level'!$F43)</f>
        <v>0</v>
      </c>
      <c r="AE35" s="79">
        <f>(IF($D35="Direct",'High Level'!$L43*-Calcs!Z32,IF($D35="Indirect",'High Level'!$L43*-Calcs!Z32,IF($D35="External Cost",'High Level'!$L43*-Calcs!Z32,0))))*(1-'High Level'!$F43)</f>
        <v>0</v>
      </c>
      <c r="AF35" s="79">
        <f>(IF($D35="Direct",'High Level'!$L43*-Calcs!AA32,IF($D35="Indirect",'High Level'!$L43*-Calcs!AA32,IF($D35="External Cost",'High Level'!$L43*-Calcs!AA32,0))))*(1-'High Level'!$F43)</f>
        <v>0</v>
      </c>
      <c r="AG35" s="79">
        <f>(IF($D35="Direct",'High Level'!$L43*-Calcs!AB32,IF($D35="Indirect",'High Level'!$L43*-Calcs!AB32,IF($D35="External Cost",'High Level'!$L43*-Calcs!AB32,0))))*(1-'High Level'!$F43)</f>
        <v>0</v>
      </c>
      <c r="AH35" s="79">
        <f>(IF($D35="Direct",'High Level'!$L43*-Calcs!AC32,IF($D35="Indirect",'High Level'!$L43*-Calcs!AC32,IF($D35="External Cost",'High Level'!$L43*-Calcs!AC32,0))))*(1-'High Level'!$F43)</f>
        <v>0</v>
      </c>
      <c r="AI35" s="79">
        <f>(IF($D35="Direct",'High Level'!$L43*-Calcs!AD32,IF($D35="Indirect",'High Level'!$L43*-Calcs!AD32,IF($D35="External Cost",'High Level'!$L43*-Calcs!AD32,0))))*(1-'High Level'!$F43)</f>
        <v>0</v>
      </c>
      <c r="AJ35" s="79">
        <f>(IF($D35="Direct",'High Level'!$L43*-Calcs!AE32,IF($D35="Indirect",'High Level'!$L43*-Calcs!AE32,IF($D35="External Cost",'High Level'!$L43*-Calcs!AE32,0))))*(1-'High Level'!$F43)</f>
        <v>0</v>
      </c>
      <c r="AK35" s="80">
        <f>'High Level'!D43+SUM(Calcs!D32:AE32)</f>
        <v>0</v>
      </c>
    </row>
    <row r="36" spans="2:38" s="1" customFormat="1" ht="16.5" x14ac:dyDescent="0.45">
      <c r="AK36" s="78">
        <f>SUM(AK22:AK35)</f>
        <v>0</v>
      </c>
      <c r="AL36" s="64" t="s">
        <v>705</v>
      </c>
    </row>
    <row r="37" spans="2:38" s="1" customFormat="1" x14ac:dyDescent="0.35">
      <c r="D37" s="83" t="s">
        <v>29</v>
      </c>
      <c r="E37" s="84"/>
      <c r="F37" s="84"/>
      <c r="G37" s="84"/>
      <c r="H37" s="85"/>
      <c r="I37" s="82">
        <f>MROUND(SUMIF($D$11:$D$35,"Direct",I11:I35),10000)</f>
        <v>0</v>
      </c>
      <c r="J37" s="82">
        <f t="shared" ref="J37:AJ37" si="27">MROUND(SUMIF($D$11:$D$35,"Direct",J11:J35),10000)</f>
        <v>0</v>
      </c>
      <c r="K37" s="82">
        <f t="shared" si="27"/>
        <v>0</v>
      </c>
      <c r="L37" s="82">
        <f t="shared" si="27"/>
        <v>0</v>
      </c>
      <c r="M37" s="82">
        <f t="shared" si="27"/>
        <v>0</v>
      </c>
      <c r="N37" s="82">
        <f t="shared" si="27"/>
        <v>0</v>
      </c>
      <c r="O37" s="82">
        <f t="shared" si="27"/>
        <v>0</v>
      </c>
      <c r="P37" s="82">
        <f t="shared" si="27"/>
        <v>0</v>
      </c>
      <c r="Q37" s="82">
        <f t="shared" si="27"/>
        <v>0</v>
      </c>
      <c r="R37" s="82">
        <f t="shared" si="27"/>
        <v>0</v>
      </c>
      <c r="S37" s="82">
        <f t="shared" si="27"/>
        <v>0</v>
      </c>
      <c r="T37" s="82">
        <f t="shared" si="27"/>
        <v>0</v>
      </c>
      <c r="U37" s="82">
        <f t="shared" si="27"/>
        <v>0</v>
      </c>
      <c r="V37" s="82">
        <f t="shared" si="27"/>
        <v>0</v>
      </c>
      <c r="W37" s="82">
        <f t="shared" si="27"/>
        <v>0</v>
      </c>
      <c r="X37" s="82">
        <f t="shared" si="27"/>
        <v>0</v>
      </c>
      <c r="Y37" s="82">
        <f t="shared" si="27"/>
        <v>0</v>
      </c>
      <c r="Z37" s="82">
        <f t="shared" si="27"/>
        <v>0</v>
      </c>
      <c r="AA37" s="82">
        <f t="shared" si="27"/>
        <v>0</v>
      </c>
      <c r="AB37" s="82">
        <f t="shared" si="27"/>
        <v>0</v>
      </c>
      <c r="AC37" s="82">
        <f t="shared" si="27"/>
        <v>0</v>
      </c>
      <c r="AD37" s="82">
        <f t="shared" si="27"/>
        <v>0</v>
      </c>
      <c r="AE37" s="82">
        <f t="shared" si="27"/>
        <v>0</v>
      </c>
      <c r="AF37" s="82">
        <f t="shared" si="27"/>
        <v>0</v>
      </c>
      <c r="AG37" s="82">
        <f t="shared" si="27"/>
        <v>0</v>
      </c>
      <c r="AH37" s="82">
        <f t="shared" si="27"/>
        <v>0</v>
      </c>
      <c r="AI37" s="82">
        <f t="shared" si="27"/>
        <v>0</v>
      </c>
      <c r="AJ37" s="82">
        <f t="shared" si="27"/>
        <v>0</v>
      </c>
    </row>
    <row r="38" spans="2:38" s="1" customFormat="1" x14ac:dyDescent="0.35">
      <c r="D38" s="83" t="s">
        <v>30</v>
      </c>
      <c r="E38" s="84"/>
      <c r="F38" s="84"/>
      <c r="G38" s="84"/>
      <c r="H38" s="85"/>
      <c r="I38" s="82">
        <f>MROUND(SUMIF($D$11:$D$35,"Indirect",I11:I35),10000)</f>
        <v>0</v>
      </c>
      <c r="J38" s="82">
        <f>MROUND(SUMIF($D$11:$D$35,"Indirect",J11:J35),10000)</f>
        <v>0</v>
      </c>
      <c r="K38" s="82">
        <f t="shared" ref="K38:AJ38" si="28">MROUND(SUMIF($D$11:$D$35,"Indirect",K11:K35),10000)</f>
        <v>0</v>
      </c>
      <c r="L38" s="82">
        <f t="shared" si="28"/>
        <v>0</v>
      </c>
      <c r="M38" s="82">
        <f t="shared" si="28"/>
        <v>0</v>
      </c>
      <c r="N38" s="82">
        <f t="shared" si="28"/>
        <v>0</v>
      </c>
      <c r="O38" s="82">
        <f t="shared" si="28"/>
        <v>0</v>
      </c>
      <c r="P38" s="82">
        <f t="shared" si="28"/>
        <v>0</v>
      </c>
      <c r="Q38" s="82">
        <f t="shared" si="28"/>
        <v>0</v>
      </c>
      <c r="R38" s="82">
        <f t="shared" si="28"/>
        <v>0</v>
      </c>
      <c r="S38" s="82">
        <f t="shared" si="28"/>
        <v>0</v>
      </c>
      <c r="T38" s="82">
        <f t="shared" si="28"/>
        <v>0</v>
      </c>
      <c r="U38" s="82">
        <f t="shared" si="28"/>
        <v>0</v>
      </c>
      <c r="V38" s="82">
        <f t="shared" si="28"/>
        <v>0</v>
      </c>
      <c r="W38" s="82">
        <f t="shared" si="28"/>
        <v>0</v>
      </c>
      <c r="X38" s="82">
        <f t="shared" si="28"/>
        <v>0</v>
      </c>
      <c r="Y38" s="82">
        <f t="shared" si="28"/>
        <v>0</v>
      </c>
      <c r="Z38" s="82">
        <f t="shared" si="28"/>
        <v>0</v>
      </c>
      <c r="AA38" s="82">
        <f t="shared" si="28"/>
        <v>0</v>
      </c>
      <c r="AB38" s="82">
        <f t="shared" si="28"/>
        <v>0</v>
      </c>
      <c r="AC38" s="82">
        <f t="shared" si="28"/>
        <v>0</v>
      </c>
      <c r="AD38" s="82">
        <f t="shared" si="28"/>
        <v>0</v>
      </c>
      <c r="AE38" s="82">
        <f t="shared" si="28"/>
        <v>0</v>
      </c>
      <c r="AF38" s="82">
        <f t="shared" si="28"/>
        <v>0</v>
      </c>
      <c r="AG38" s="82">
        <f t="shared" si="28"/>
        <v>0</v>
      </c>
      <c r="AH38" s="82">
        <f t="shared" si="28"/>
        <v>0</v>
      </c>
      <c r="AI38" s="82">
        <f t="shared" si="28"/>
        <v>0</v>
      </c>
      <c r="AJ38" s="82">
        <f t="shared" si="28"/>
        <v>0</v>
      </c>
    </row>
    <row r="39" spans="2:38" s="1" customFormat="1" x14ac:dyDescent="0.35">
      <c r="D39" s="83" t="s">
        <v>680</v>
      </c>
      <c r="E39" s="84"/>
      <c r="F39" s="84"/>
      <c r="G39" s="84"/>
      <c r="H39" s="85"/>
      <c r="I39" s="82">
        <f>MROUND(SUMIF($D$11:$D$35,"External Cost",I11:I35),10000)</f>
        <v>0</v>
      </c>
      <c r="J39" s="82">
        <f t="shared" ref="J39:AJ39" si="29">MROUND(SUMIF($D$11:$D$35,"External Cost",J11:J35),10000)</f>
        <v>0</v>
      </c>
      <c r="K39" s="82">
        <f t="shared" si="29"/>
        <v>0</v>
      </c>
      <c r="L39" s="82">
        <f t="shared" si="29"/>
        <v>0</v>
      </c>
      <c r="M39" s="82">
        <f t="shared" si="29"/>
        <v>0</v>
      </c>
      <c r="N39" s="82">
        <f t="shared" si="29"/>
        <v>0</v>
      </c>
      <c r="O39" s="82">
        <f t="shared" si="29"/>
        <v>0</v>
      </c>
      <c r="P39" s="82">
        <f t="shared" si="29"/>
        <v>0</v>
      </c>
      <c r="Q39" s="82">
        <f t="shared" si="29"/>
        <v>0</v>
      </c>
      <c r="R39" s="82">
        <f t="shared" si="29"/>
        <v>0</v>
      </c>
      <c r="S39" s="82">
        <f t="shared" si="29"/>
        <v>0</v>
      </c>
      <c r="T39" s="82">
        <f t="shared" si="29"/>
        <v>0</v>
      </c>
      <c r="U39" s="82">
        <f t="shared" si="29"/>
        <v>0</v>
      </c>
      <c r="V39" s="82">
        <f t="shared" si="29"/>
        <v>0</v>
      </c>
      <c r="W39" s="82">
        <f t="shared" si="29"/>
        <v>0</v>
      </c>
      <c r="X39" s="82">
        <f t="shared" si="29"/>
        <v>0</v>
      </c>
      <c r="Y39" s="82">
        <f t="shared" si="29"/>
        <v>0</v>
      </c>
      <c r="Z39" s="82">
        <f t="shared" si="29"/>
        <v>0</v>
      </c>
      <c r="AA39" s="82">
        <f t="shared" si="29"/>
        <v>0</v>
      </c>
      <c r="AB39" s="82">
        <f t="shared" si="29"/>
        <v>0</v>
      </c>
      <c r="AC39" s="82">
        <f t="shared" si="29"/>
        <v>0</v>
      </c>
      <c r="AD39" s="82">
        <f t="shared" si="29"/>
        <v>0</v>
      </c>
      <c r="AE39" s="82">
        <f t="shared" si="29"/>
        <v>0</v>
      </c>
      <c r="AF39" s="82">
        <f t="shared" si="29"/>
        <v>0</v>
      </c>
      <c r="AG39" s="82">
        <f t="shared" si="29"/>
        <v>0</v>
      </c>
      <c r="AH39" s="82">
        <f t="shared" si="29"/>
        <v>0</v>
      </c>
      <c r="AI39" s="82">
        <f t="shared" si="29"/>
        <v>0</v>
      </c>
      <c r="AJ39" s="82">
        <f t="shared" si="29"/>
        <v>0</v>
      </c>
    </row>
    <row r="40" spans="2:38" s="1" customFormat="1" ht="16.5" x14ac:dyDescent="0.45">
      <c r="AI40" s="210" t="s">
        <v>749</v>
      </c>
      <c r="AJ40" s="211"/>
      <c r="AK40" s="78">
        <f>SUM(AK36+AK19)</f>
        <v>0</v>
      </c>
      <c r="AL40" s="64" t="s">
        <v>705</v>
      </c>
    </row>
    <row r="41" spans="2:38" s="1" customFormat="1" x14ac:dyDescent="0.35"/>
    <row r="42" spans="2:38" s="1" customFormat="1" x14ac:dyDescent="0.35"/>
    <row r="43" spans="2:38" s="1" customFormat="1" x14ac:dyDescent="0.35"/>
    <row r="44" spans="2:38" s="1" customFormat="1" x14ac:dyDescent="0.35"/>
    <row r="45" spans="2:38" s="1" customFormat="1" x14ac:dyDescent="0.35"/>
    <row r="46" spans="2:38" s="1" customFormat="1" x14ac:dyDescent="0.35"/>
    <row r="47" spans="2:38" s="1" customFormat="1" x14ac:dyDescent="0.35"/>
    <row r="48" spans="2:3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row r="62" s="1" customFormat="1" hidden="1" x14ac:dyDescent="0.35"/>
    <row r="63" s="1" customFormat="1" hidden="1" x14ac:dyDescent="0.35"/>
    <row r="64" s="1" customFormat="1" hidden="1" x14ac:dyDescent="0.35"/>
  </sheetData>
  <mergeCells count="9">
    <mergeCell ref="AI40:AJ40"/>
    <mergeCell ref="B3:N7"/>
    <mergeCell ref="E9:I9"/>
    <mergeCell ref="E20:I20"/>
    <mergeCell ref="Q7:S7"/>
    <mergeCell ref="Q3:S3"/>
    <mergeCell ref="Q4:S4"/>
    <mergeCell ref="Q5:S5"/>
    <mergeCell ref="Q6:S6"/>
  </mergeCells>
  <dataValidations count="1">
    <dataValidation type="list" allowBlank="1" showInputMessage="1" showErrorMessage="1" sqref="E22:H31 E11:H18" xr:uid="{29F7D384-22B1-4348-8777-6E9D3B190920}">
      <formula1>"0%, 5%, 10%, 15%, 20%, 25%, 30%, 35%, 40%"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A218-4E49-4C85-9FE7-93C64C8427CA}">
  <sheetPr>
    <tabColor rgb="FF00B050"/>
  </sheetPr>
  <dimension ref="A1:AK62"/>
  <sheetViews>
    <sheetView zoomScale="90" zoomScaleNormal="90" workbookViewId="0"/>
  </sheetViews>
  <sheetFormatPr defaultColWidth="0" defaultRowHeight="14.5" zeroHeight="1" x14ac:dyDescent="0.35"/>
  <cols>
    <col min="1" max="1" width="3.1796875" customWidth="1"/>
    <col min="2" max="2" width="6.1796875" bestFit="1" customWidth="1"/>
    <col min="3" max="3" width="44" bestFit="1" customWidth="1"/>
    <col min="4" max="32" width="13" customWidth="1"/>
    <col min="33" max="37" width="8.81640625" customWidth="1"/>
    <col min="38" max="16384" width="8.81640625" hidden="1"/>
  </cols>
  <sheetData>
    <row r="1" spans="1:32" s="14" customFormat="1" ht="27" customHeight="1" x14ac:dyDescent="0.55000000000000004">
      <c r="A1" s="15" t="s">
        <v>704</v>
      </c>
    </row>
    <row r="2" spans="1:32" s="1" customFormat="1" x14ac:dyDescent="0.35"/>
    <row r="3" spans="1:32" s="1" customFormat="1" ht="14.5" customHeight="1" x14ac:dyDescent="0.35">
      <c r="B3" s="209" t="s">
        <v>716</v>
      </c>
      <c r="C3" s="209"/>
      <c r="D3" s="209"/>
      <c r="E3" s="209"/>
      <c r="F3" s="209"/>
      <c r="G3" s="209"/>
      <c r="H3" s="209"/>
      <c r="I3" s="209"/>
      <c r="J3" s="209"/>
      <c r="AF3" s="216" t="s">
        <v>817</v>
      </c>
    </row>
    <row r="4" spans="1:32" s="1" customFormat="1" ht="14.5" customHeight="1" x14ac:dyDescent="0.35">
      <c r="B4" s="209"/>
      <c r="C4" s="209"/>
      <c r="D4" s="209"/>
      <c r="E4" s="209"/>
      <c r="F4" s="209"/>
      <c r="G4" s="209"/>
      <c r="H4" s="209"/>
      <c r="I4" s="209"/>
      <c r="J4" s="209"/>
      <c r="AF4" s="216"/>
    </row>
    <row r="5" spans="1:32" s="1" customFormat="1" x14ac:dyDescent="0.35">
      <c r="B5" s="209"/>
      <c r="C5" s="209"/>
      <c r="D5" s="209"/>
      <c r="E5" s="209"/>
      <c r="F5" s="209"/>
      <c r="G5" s="209"/>
      <c r="H5" s="209"/>
      <c r="I5" s="209"/>
      <c r="J5" s="209"/>
      <c r="AF5" s="216"/>
    </row>
    <row r="6" spans="1:32" s="1" customFormat="1" ht="21" customHeight="1" x14ac:dyDescent="0.35">
      <c r="B6" s="209"/>
      <c r="C6" s="209"/>
      <c r="D6" s="209"/>
      <c r="E6" s="209"/>
      <c r="F6" s="209"/>
      <c r="G6" s="209"/>
      <c r="H6" s="209"/>
      <c r="I6" s="209"/>
      <c r="J6" s="209"/>
      <c r="AF6" s="216"/>
    </row>
    <row r="7" spans="1:32" s="1" customFormat="1" ht="20.5" customHeight="1" x14ac:dyDescent="0.35">
      <c r="B7" s="209"/>
      <c r="C7" s="209"/>
      <c r="D7" s="209"/>
      <c r="E7" s="209"/>
      <c r="F7" s="209"/>
      <c r="G7" s="209"/>
      <c r="H7" s="209"/>
      <c r="I7" s="209"/>
      <c r="J7" s="209"/>
      <c r="AF7" s="216"/>
    </row>
    <row r="8" spans="1:32" s="1" customFormat="1" x14ac:dyDescent="0.35">
      <c r="D8" s="17">
        <v>3</v>
      </c>
      <c r="E8" s="17">
        <f>D8+1</f>
        <v>4</v>
      </c>
      <c r="F8" s="17">
        <f t="shared" ref="F8:AF8" si="0">E8+1</f>
        <v>5</v>
      </c>
      <c r="G8" s="17">
        <f t="shared" si="0"/>
        <v>6</v>
      </c>
      <c r="H8" s="17">
        <f t="shared" si="0"/>
        <v>7</v>
      </c>
      <c r="I8" s="17">
        <f t="shared" si="0"/>
        <v>8</v>
      </c>
      <c r="J8" s="17">
        <f t="shared" si="0"/>
        <v>9</v>
      </c>
      <c r="K8" s="17">
        <f t="shared" si="0"/>
        <v>10</v>
      </c>
      <c r="L8" s="17">
        <f t="shared" si="0"/>
        <v>11</v>
      </c>
      <c r="M8" s="17">
        <f t="shared" si="0"/>
        <v>12</v>
      </c>
      <c r="N8" s="17">
        <f t="shared" si="0"/>
        <v>13</v>
      </c>
      <c r="O8" s="17">
        <f t="shared" si="0"/>
        <v>14</v>
      </c>
      <c r="P8" s="17">
        <f t="shared" si="0"/>
        <v>15</v>
      </c>
      <c r="Q8" s="17">
        <f t="shared" si="0"/>
        <v>16</v>
      </c>
      <c r="R8" s="17">
        <f t="shared" si="0"/>
        <v>17</v>
      </c>
      <c r="S8" s="17">
        <f t="shared" si="0"/>
        <v>18</v>
      </c>
      <c r="T8" s="17">
        <f t="shared" si="0"/>
        <v>19</v>
      </c>
      <c r="U8" s="17">
        <f t="shared" si="0"/>
        <v>20</v>
      </c>
      <c r="V8" s="17">
        <f t="shared" si="0"/>
        <v>21</v>
      </c>
      <c r="W8" s="17">
        <f t="shared" si="0"/>
        <v>22</v>
      </c>
      <c r="X8" s="17">
        <f t="shared" si="0"/>
        <v>23</v>
      </c>
      <c r="Y8" s="17">
        <f t="shared" si="0"/>
        <v>24</v>
      </c>
      <c r="Z8" s="17">
        <f t="shared" si="0"/>
        <v>25</v>
      </c>
      <c r="AA8" s="17">
        <f t="shared" si="0"/>
        <v>26</v>
      </c>
      <c r="AB8" s="17">
        <f t="shared" si="0"/>
        <v>27</v>
      </c>
      <c r="AC8" s="17">
        <f t="shared" si="0"/>
        <v>28</v>
      </c>
      <c r="AD8" s="17">
        <f t="shared" si="0"/>
        <v>29</v>
      </c>
      <c r="AE8" s="17">
        <f t="shared" si="0"/>
        <v>30</v>
      </c>
      <c r="AF8" s="17">
        <f t="shared" si="0"/>
        <v>31</v>
      </c>
    </row>
    <row r="9" spans="1:32" s="1" customFormat="1" ht="16.5" x14ac:dyDescent="0.45">
      <c r="B9" s="86" t="s">
        <v>754</v>
      </c>
      <c r="D9" s="33" t="s">
        <v>705</v>
      </c>
      <c r="E9" s="33" t="s">
        <v>705</v>
      </c>
      <c r="F9" s="33" t="s">
        <v>705</v>
      </c>
      <c r="G9" s="33" t="s">
        <v>705</v>
      </c>
      <c r="H9" s="33" t="s">
        <v>705</v>
      </c>
      <c r="I9" s="33" t="s">
        <v>705</v>
      </c>
      <c r="J9" s="33" t="s">
        <v>705</v>
      </c>
      <c r="K9" s="33" t="s">
        <v>705</v>
      </c>
      <c r="L9" s="33" t="s">
        <v>705</v>
      </c>
      <c r="M9" s="33" t="s">
        <v>705</v>
      </c>
      <c r="N9" s="33" t="s">
        <v>705</v>
      </c>
      <c r="O9" s="33" t="s">
        <v>705</v>
      </c>
      <c r="P9" s="33" t="s">
        <v>705</v>
      </c>
      <c r="Q9" s="33" t="s">
        <v>705</v>
      </c>
      <c r="R9" s="33" t="s">
        <v>705</v>
      </c>
      <c r="S9" s="33" t="s">
        <v>705</v>
      </c>
      <c r="T9" s="33" t="s">
        <v>705</v>
      </c>
      <c r="U9" s="33" t="s">
        <v>705</v>
      </c>
      <c r="V9" s="33" t="s">
        <v>705</v>
      </c>
      <c r="W9" s="33" t="s">
        <v>705</v>
      </c>
      <c r="X9" s="33" t="s">
        <v>705</v>
      </c>
      <c r="Y9" s="33" t="s">
        <v>705</v>
      </c>
      <c r="Z9" s="33" t="s">
        <v>705</v>
      </c>
      <c r="AA9" s="33" t="s">
        <v>705</v>
      </c>
      <c r="AB9" s="33" t="s">
        <v>705</v>
      </c>
      <c r="AC9" s="33" t="s">
        <v>705</v>
      </c>
      <c r="AD9" s="33" t="s">
        <v>705</v>
      </c>
      <c r="AE9" s="33" t="s">
        <v>705</v>
      </c>
      <c r="AF9" s="33" t="s">
        <v>705</v>
      </c>
    </row>
    <row r="10" spans="1:32" s="1" customFormat="1" x14ac:dyDescent="0.35">
      <c r="B10" s="8" t="s">
        <v>4</v>
      </c>
      <c r="C10" s="8" t="s">
        <v>686</v>
      </c>
      <c r="D10" s="8">
        <v>2022</v>
      </c>
      <c r="E10" s="8">
        <v>2023</v>
      </c>
      <c r="F10" s="8">
        <v>2024</v>
      </c>
      <c r="G10" s="8">
        <v>2025</v>
      </c>
      <c r="H10" s="8">
        <v>2026</v>
      </c>
      <c r="I10" s="8">
        <v>2027</v>
      </c>
      <c r="J10" s="8">
        <v>2028</v>
      </c>
      <c r="K10" s="8">
        <v>2029</v>
      </c>
      <c r="L10" s="8">
        <v>2030</v>
      </c>
      <c r="M10" s="8">
        <v>2031</v>
      </c>
      <c r="N10" s="8">
        <v>2032</v>
      </c>
      <c r="O10" s="8">
        <v>2033</v>
      </c>
      <c r="P10" s="8">
        <v>2034</v>
      </c>
      <c r="Q10" s="8">
        <v>2035</v>
      </c>
      <c r="R10" s="8">
        <v>2036</v>
      </c>
      <c r="S10" s="8">
        <v>2037</v>
      </c>
      <c r="T10" s="8">
        <v>2038</v>
      </c>
      <c r="U10" s="8">
        <v>2039</v>
      </c>
      <c r="V10" s="8">
        <v>2040</v>
      </c>
      <c r="W10" s="8">
        <v>2041</v>
      </c>
      <c r="X10" s="8">
        <v>2042</v>
      </c>
      <c r="Y10" s="8">
        <v>2043</v>
      </c>
      <c r="Z10" s="8">
        <v>2044</v>
      </c>
      <c r="AA10" s="8">
        <v>2045</v>
      </c>
      <c r="AB10" s="8">
        <v>2046</v>
      </c>
      <c r="AC10" s="8">
        <v>2047</v>
      </c>
      <c r="AD10" s="8">
        <v>2048</v>
      </c>
      <c r="AE10" s="8">
        <v>2049</v>
      </c>
      <c r="AF10" s="8">
        <v>2050</v>
      </c>
    </row>
    <row r="11" spans="1:32" s="1" customFormat="1" x14ac:dyDescent="0.35">
      <c r="B11" s="18">
        <v>1</v>
      </c>
      <c r="C11" s="18" t="s">
        <v>9</v>
      </c>
      <c r="D11" s="49">
        <f>('High Level'!$D18*(1-'Net Zero Target Year'!F12))*(1-'High Level'!$F18)</f>
        <v>0</v>
      </c>
      <c r="E11" s="49">
        <f>('High Level'!$D18*(1-'Net Zero Target Year'!G12))*(1-'High Level'!$F18)</f>
        <v>0</v>
      </c>
      <c r="F11" s="49">
        <f>('High Level'!$D18*(1-'Net Zero Target Year'!H12))*(1-'High Level'!$F18)</f>
        <v>0</v>
      </c>
      <c r="G11" s="49">
        <f>('High Level'!$D18*(1-'Net Zero Target Year'!I12))*(1-'High Level'!$F18)</f>
        <v>0</v>
      </c>
      <c r="H11" s="49">
        <f>('High Level'!$D18*(1-'Net Zero Target Year'!J12))*(1-'High Level'!$F18)</f>
        <v>0</v>
      </c>
      <c r="I11" s="49">
        <f>('High Level'!$D18*(1-'Net Zero Target Year'!K12))*(1-'High Level'!$F18)</f>
        <v>0</v>
      </c>
      <c r="J11" s="49">
        <f>('High Level'!$D18*(1-'Net Zero Target Year'!L12))*(1-'High Level'!$F18)</f>
        <v>0</v>
      </c>
      <c r="K11" s="49">
        <f>('High Level'!$D18*(1-'Net Zero Target Year'!M12))*(1-'High Level'!$F18)</f>
        <v>0</v>
      </c>
      <c r="L11" s="49">
        <f>('High Level'!$D18*(1-'Net Zero Target Year'!N12))*(1-'High Level'!$F18)</f>
        <v>0</v>
      </c>
      <c r="M11" s="49">
        <f>('High Level'!$D18*(1-'Net Zero Target Year'!O12))*(1-'High Level'!$F18)</f>
        <v>0</v>
      </c>
      <c r="N11" s="49">
        <f>('High Level'!$D18*(1-'Net Zero Target Year'!P12))*(1-'High Level'!$F18)</f>
        <v>0</v>
      </c>
      <c r="O11" s="49">
        <f>('High Level'!$D18*(1-'Net Zero Target Year'!Q12))*(1-'High Level'!$F18)</f>
        <v>0</v>
      </c>
      <c r="P11" s="49">
        <f>('High Level'!$D18*(1-'Net Zero Target Year'!R12))*(1-'High Level'!$F18)</f>
        <v>0</v>
      </c>
      <c r="Q11" s="49">
        <f>('High Level'!$D18*(1-'Net Zero Target Year'!S12))*(1-'High Level'!$F18)</f>
        <v>0</v>
      </c>
      <c r="R11" s="49">
        <f>('High Level'!$D18*(1-'Net Zero Target Year'!T12))*(1-'High Level'!$F18)</f>
        <v>0</v>
      </c>
      <c r="S11" s="49">
        <f>('High Level'!$D18*(1-'Net Zero Target Year'!U12))*(1-'High Level'!$F18)</f>
        <v>0</v>
      </c>
      <c r="T11" s="49">
        <f>('High Level'!$D18*(1-'Net Zero Target Year'!V12))*(1-'High Level'!$F18)</f>
        <v>0</v>
      </c>
      <c r="U11" s="49">
        <f>('High Level'!$D18*(1-'Net Zero Target Year'!W12))*(1-'High Level'!$F18)</f>
        <v>0</v>
      </c>
      <c r="V11" s="49">
        <f>('High Level'!$D18*(1-'Net Zero Target Year'!X12))*(1-'High Level'!$F18)</f>
        <v>0</v>
      </c>
      <c r="W11" s="49">
        <f>('High Level'!$D18*(1-'Net Zero Target Year'!Y12))*(1-'High Level'!$F18)</f>
        <v>0</v>
      </c>
      <c r="X11" s="49">
        <f>('High Level'!$D18*(1-'Net Zero Target Year'!Z12))*(1-'High Level'!$F18)</f>
        <v>0</v>
      </c>
      <c r="Y11" s="49">
        <f>('High Level'!$D18*(1-'Net Zero Target Year'!AA12))*(1-'High Level'!$F18)</f>
        <v>0</v>
      </c>
      <c r="Z11" s="49">
        <f>('High Level'!$D18*(1-'Net Zero Target Year'!AB12))*(1-'High Level'!$F18)</f>
        <v>0</v>
      </c>
      <c r="AA11" s="49">
        <f>('High Level'!$D18*(1-'Net Zero Target Year'!AC12))*(1-'High Level'!$F18)</f>
        <v>0</v>
      </c>
      <c r="AB11" s="49">
        <f>('High Level'!$D18*(1-'Net Zero Target Year'!AD12))*(1-'High Level'!$F18)</f>
        <v>0</v>
      </c>
      <c r="AC11" s="49">
        <f>('High Level'!$D18*(1-'Net Zero Target Year'!AE12))*(1-'High Level'!$F18)</f>
        <v>0</v>
      </c>
      <c r="AD11" s="49">
        <f>('High Level'!$D18*(1-'Net Zero Target Year'!AF12))*(1-'High Level'!$F18)</f>
        <v>0</v>
      </c>
      <c r="AE11" s="49">
        <f>('High Level'!$D18*(1-'Net Zero Target Year'!AG12))*(1-'High Level'!$F18)</f>
        <v>0</v>
      </c>
      <c r="AF11" s="49">
        <f>('High Level'!$D18*(1-'Net Zero Target Year'!AH12))*(1-'High Level'!$F18)</f>
        <v>0</v>
      </c>
    </row>
    <row r="12" spans="1:32" s="1" customFormat="1" x14ac:dyDescent="0.35">
      <c r="B12" s="18">
        <v>1</v>
      </c>
      <c r="C12" s="18" t="s">
        <v>10</v>
      </c>
      <c r="D12" s="49">
        <f>('High Level'!$D19*(1-'Net Zero Target Year'!F13))*(1-'High Level'!$F19)</f>
        <v>0</v>
      </c>
      <c r="E12" s="49">
        <f>('High Level'!$D19*(1-'Net Zero Target Year'!G13))*(1-'High Level'!$F19)</f>
        <v>0</v>
      </c>
      <c r="F12" s="49">
        <f>('High Level'!$D19*(1-'Net Zero Target Year'!H13))*(1-'High Level'!$F19)</f>
        <v>0</v>
      </c>
      <c r="G12" s="49">
        <f>('High Level'!$D19*(1-'Net Zero Target Year'!I13))*(1-'High Level'!$F19)</f>
        <v>0</v>
      </c>
      <c r="H12" s="49">
        <f>('High Level'!$D19*(1-'Net Zero Target Year'!J13))*(1-'High Level'!$F19)</f>
        <v>0</v>
      </c>
      <c r="I12" s="49">
        <f>('High Level'!$D19*(1-'Net Zero Target Year'!K13))*(1-'High Level'!$F19)</f>
        <v>0</v>
      </c>
      <c r="J12" s="49">
        <f>('High Level'!$D19*(1-'Net Zero Target Year'!L13))*(1-'High Level'!$F19)</f>
        <v>0</v>
      </c>
      <c r="K12" s="49">
        <f>('High Level'!$D19*(1-'Net Zero Target Year'!M13))*(1-'High Level'!$F19)</f>
        <v>0</v>
      </c>
      <c r="L12" s="49">
        <f>('High Level'!$D19*(1-'Net Zero Target Year'!N13))*(1-'High Level'!$F19)</f>
        <v>0</v>
      </c>
      <c r="M12" s="49">
        <f>('High Level'!$D19*(1-'Net Zero Target Year'!O13))*(1-'High Level'!$F19)</f>
        <v>0</v>
      </c>
      <c r="N12" s="49">
        <f>('High Level'!$D19*(1-'Net Zero Target Year'!P13))*(1-'High Level'!$F19)</f>
        <v>0</v>
      </c>
      <c r="O12" s="49">
        <f>('High Level'!$D19*(1-'Net Zero Target Year'!Q13))*(1-'High Level'!$F19)</f>
        <v>0</v>
      </c>
      <c r="P12" s="49">
        <f>('High Level'!$D19*(1-'Net Zero Target Year'!R13))*(1-'High Level'!$F19)</f>
        <v>0</v>
      </c>
      <c r="Q12" s="49">
        <f>('High Level'!$D19*(1-'Net Zero Target Year'!S13))*(1-'High Level'!$F19)</f>
        <v>0</v>
      </c>
      <c r="R12" s="49">
        <f>('High Level'!$D19*(1-'Net Zero Target Year'!T13))*(1-'High Level'!$F19)</f>
        <v>0</v>
      </c>
      <c r="S12" s="49">
        <f>('High Level'!$D19*(1-'Net Zero Target Year'!U13))*(1-'High Level'!$F19)</f>
        <v>0</v>
      </c>
      <c r="T12" s="49">
        <f>('High Level'!$D19*(1-'Net Zero Target Year'!V13))*(1-'High Level'!$F19)</f>
        <v>0</v>
      </c>
      <c r="U12" s="49">
        <f>('High Level'!$D19*(1-'Net Zero Target Year'!W13))*(1-'High Level'!$F19)</f>
        <v>0</v>
      </c>
      <c r="V12" s="49">
        <f>('High Level'!$D19*(1-'Net Zero Target Year'!X13))*(1-'High Level'!$F19)</f>
        <v>0</v>
      </c>
      <c r="W12" s="49">
        <f>('High Level'!$D19*(1-'Net Zero Target Year'!Y13))*(1-'High Level'!$F19)</f>
        <v>0</v>
      </c>
      <c r="X12" s="49">
        <f>('High Level'!$D19*(1-'Net Zero Target Year'!Z13))*(1-'High Level'!$F19)</f>
        <v>0</v>
      </c>
      <c r="Y12" s="49">
        <f>('High Level'!$D19*(1-'Net Zero Target Year'!AA13))*(1-'High Level'!$F19)</f>
        <v>0</v>
      </c>
      <c r="Z12" s="49">
        <f>('High Level'!$D19*(1-'Net Zero Target Year'!AB13))*(1-'High Level'!$F19)</f>
        <v>0</v>
      </c>
      <c r="AA12" s="49">
        <f>('High Level'!$D19*(1-'Net Zero Target Year'!AC13))*(1-'High Level'!$F19)</f>
        <v>0</v>
      </c>
      <c r="AB12" s="49">
        <f>('High Level'!$D19*(1-'Net Zero Target Year'!AD13))*(1-'High Level'!$F19)</f>
        <v>0</v>
      </c>
      <c r="AC12" s="49">
        <f>('High Level'!$D19*(1-'Net Zero Target Year'!AE13))*(1-'High Level'!$F19)</f>
        <v>0</v>
      </c>
      <c r="AD12" s="49">
        <f>('High Level'!$D19*(1-'Net Zero Target Year'!AF13))*(1-'High Level'!$F19)</f>
        <v>0</v>
      </c>
      <c r="AE12" s="49">
        <f>('High Level'!$D19*(1-'Net Zero Target Year'!AG13))*(1-'High Level'!$F19)</f>
        <v>0</v>
      </c>
      <c r="AF12" s="49">
        <f>('High Level'!$D19*(1-'Net Zero Target Year'!AH13))*(1-'High Level'!$F19)</f>
        <v>0</v>
      </c>
    </row>
    <row r="13" spans="1:32" s="1" customFormat="1" x14ac:dyDescent="0.35">
      <c r="B13" s="18">
        <v>1</v>
      </c>
      <c r="C13" s="18" t="s">
        <v>11</v>
      </c>
      <c r="D13" s="49">
        <f>('High Level'!$D20*(1-'Net Zero Target Year'!F14))*(1-'High Level'!$F20)</f>
        <v>0</v>
      </c>
      <c r="E13" s="49">
        <f>('High Level'!$D20*(1-'Net Zero Target Year'!G14))*(1-'High Level'!$F20)</f>
        <v>0</v>
      </c>
      <c r="F13" s="49">
        <f>('High Level'!$D20*(1-'Net Zero Target Year'!H14))*(1-'High Level'!$F20)</f>
        <v>0</v>
      </c>
      <c r="G13" s="49">
        <f>('High Level'!$D20*(1-'Net Zero Target Year'!I14))*(1-'High Level'!$F20)</f>
        <v>0</v>
      </c>
      <c r="H13" s="49">
        <f>('High Level'!$D20*(1-'Net Zero Target Year'!J14))*(1-'High Level'!$F20)</f>
        <v>0</v>
      </c>
      <c r="I13" s="49">
        <f>('High Level'!$D20*(1-'Net Zero Target Year'!K14))*(1-'High Level'!$F20)</f>
        <v>0</v>
      </c>
      <c r="J13" s="49">
        <f>('High Level'!$D20*(1-'Net Zero Target Year'!L14))*(1-'High Level'!$F20)</f>
        <v>0</v>
      </c>
      <c r="K13" s="49">
        <f>('High Level'!$D20*(1-'Net Zero Target Year'!M14))*(1-'High Level'!$F20)</f>
        <v>0</v>
      </c>
      <c r="L13" s="49">
        <f>('High Level'!$D20*(1-'Net Zero Target Year'!N14))*(1-'High Level'!$F20)</f>
        <v>0</v>
      </c>
      <c r="M13" s="49">
        <f>('High Level'!$D20*(1-'Net Zero Target Year'!O14))*(1-'High Level'!$F20)</f>
        <v>0</v>
      </c>
      <c r="N13" s="49">
        <f>('High Level'!$D20*(1-'Net Zero Target Year'!P14))*(1-'High Level'!$F20)</f>
        <v>0</v>
      </c>
      <c r="O13" s="49">
        <f>('High Level'!$D20*(1-'Net Zero Target Year'!Q14))*(1-'High Level'!$F20)</f>
        <v>0</v>
      </c>
      <c r="P13" s="49">
        <f>('High Level'!$D20*(1-'Net Zero Target Year'!R14))*(1-'High Level'!$F20)</f>
        <v>0</v>
      </c>
      <c r="Q13" s="49">
        <f>('High Level'!$D20*(1-'Net Zero Target Year'!S14))*(1-'High Level'!$F20)</f>
        <v>0</v>
      </c>
      <c r="R13" s="49">
        <f>('High Level'!$D20*(1-'Net Zero Target Year'!T14))*(1-'High Level'!$F20)</f>
        <v>0</v>
      </c>
      <c r="S13" s="49">
        <f>('High Level'!$D20*(1-'Net Zero Target Year'!U14))*(1-'High Level'!$F20)</f>
        <v>0</v>
      </c>
      <c r="T13" s="49">
        <f>('High Level'!$D20*(1-'Net Zero Target Year'!V14))*(1-'High Level'!$F20)</f>
        <v>0</v>
      </c>
      <c r="U13" s="49">
        <f>('High Level'!$D20*(1-'Net Zero Target Year'!W14))*(1-'High Level'!$F20)</f>
        <v>0</v>
      </c>
      <c r="V13" s="49">
        <f>('High Level'!$D20*(1-'Net Zero Target Year'!X14))*(1-'High Level'!$F20)</f>
        <v>0</v>
      </c>
      <c r="W13" s="49">
        <f>('High Level'!$D20*(1-'Net Zero Target Year'!Y14))*(1-'High Level'!$F20)</f>
        <v>0</v>
      </c>
      <c r="X13" s="49">
        <f>('High Level'!$D20*(1-'Net Zero Target Year'!Z14))*(1-'High Level'!$F20)</f>
        <v>0</v>
      </c>
      <c r="Y13" s="49">
        <f>('High Level'!$D20*(1-'Net Zero Target Year'!AA14))*(1-'High Level'!$F20)</f>
        <v>0</v>
      </c>
      <c r="Z13" s="49">
        <f>('High Level'!$D20*(1-'Net Zero Target Year'!AB14))*(1-'High Level'!$F20)</f>
        <v>0</v>
      </c>
      <c r="AA13" s="49">
        <f>('High Level'!$D20*(1-'Net Zero Target Year'!AC14))*(1-'High Level'!$F20)</f>
        <v>0</v>
      </c>
      <c r="AB13" s="49">
        <f>('High Level'!$D20*(1-'Net Zero Target Year'!AD14))*(1-'High Level'!$F20)</f>
        <v>0</v>
      </c>
      <c r="AC13" s="49">
        <f>('High Level'!$D20*(1-'Net Zero Target Year'!AE14))*(1-'High Level'!$F20)</f>
        <v>0</v>
      </c>
      <c r="AD13" s="49">
        <f>('High Level'!$D20*(1-'Net Zero Target Year'!AF14))*(1-'High Level'!$F20)</f>
        <v>0</v>
      </c>
      <c r="AE13" s="49">
        <f>('High Level'!$D20*(1-'Net Zero Target Year'!AG14))*(1-'High Level'!$F20)</f>
        <v>0</v>
      </c>
      <c r="AF13" s="49">
        <f>('High Level'!$D20*(1-'Net Zero Target Year'!AH14))*(1-'High Level'!$F20)</f>
        <v>0</v>
      </c>
    </row>
    <row r="14" spans="1:32" s="1" customFormat="1" x14ac:dyDescent="0.35">
      <c r="B14" s="18">
        <v>1</v>
      </c>
      <c r="C14" s="18" t="s">
        <v>12</v>
      </c>
      <c r="D14" s="49">
        <f>('High Level'!$D21*(1-'Net Zero Target Year'!F15))*(1-'High Level'!$F21)</f>
        <v>0</v>
      </c>
      <c r="E14" s="49">
        <f>('High Level'!$D21*(1-'Net Zero Target Year'!G15))*(1-'High Level'!$F21)</f>
        <v>0</v>
      </c>
      <c r="F14" s="49">
        <f>('High Level'!$D21*(1-'Net Zero Target Year'!H15))*(1-'High Level'!$F21)</f>
        <v>0</v>
      </c>
      <c r="G14" s="49">
        <f>('High Level'!$D21*(1-'Net Zero Target Year'!I15))*(1-'High Level'!$F21)</f>
        <v>0</v>
      </c>
      <c r="H14" s="49">
        <f>('High Level'!$D21*(1-'Net Zero Target Year'!J15))*(1-'High Level'!$F21)</f>
        <v>0</v>
      </c>
      <c r="I14" s="49">
        <f>('High Level'!$D21*(1-'Net Zero Target Year'!K15))*(1-'High Level'!$F21)</f>
        <v>0</v>
      </c>
      <c r="J14" s="49">
        <f>('High Level'!$D21*(1-'Net Zero Target Year'!L15))*(1-'High Level'!$F21)</f>
        <v>0</v>
      </c>
      <c r="K14" s="49">
        <f>('High Level'!$D21*(1-'Net Zero Target Year'!M15))*(1-'High Level'!$F21)</f>
        <v>0</v>
      </c>
      <c r="L14" s="49">
        <f>('High Level'!$D21*(1-'Net Zero Target Year'!N15))*(1-'High Level'!$F21)</f>
        <v>0</v>
      </c>
      <c r="M14" s="49">
        <f>('High Level'!$D21*(1-'Net Zero Target Year'!O15))*(1-'High Level'!$F21)</f>
        <v>0</v>
      </c>
      <c r="N14" s="49">
        <f>('High Level'!$D21*(1-'Net Zero Target Year'!P15))*(1-'High Level'!$F21)</f>
        <v>0</v>
      </c>
      <c r="O14" s="49">
        <f>('High Level'!$D21*(1-'Net Zero Target Year'!Q15))*(1-'High Level'!$F21)</f>
        <v>0</v>
      </c>
      <c r="P14" s="49">
        <f>('High Level'!$D21*(1-'Net Zero Target Year'!R15))*(1-'High Level'!$F21)</f>
        <v>0</v>
      </c>
      <c r="Q14" s="49">
        <f>('High Level'!$D21*(1-'Net Zero Target Year'!S15))*(1-'High Level'!$F21)</f>
        <v>0</v>
      </c>
      <c r="R14" s="49">
        <f>('High Level'!$D21*(1-'Net Zero Target Year'!T15))*(1-'High Level'!$F21)</f>
        <v>0</v>
      </c>
      <c r="S14" s="49">
        <f>('High Level'!$D21*(1-'Net Zero Target Year'!U15))*(1-'High Level'!$F21)</f>
        <v>0</v>
      </c>
      <c r="T14" s="49">
        <f>('High Level'!$D21*(1-'Net Zero Target Year'!V15))*(1-'High Level'!$F21)</f>
        <v>0</v>
      </c>
      <c r="U14" s="49">
        <f>('High Level'!$D21*(1-'Net Zero Target Year'!W15))*(1-'High Level'!$F21)</f>
        <v>0</v>
      </c>
      <c r="V14" s="49">
        <f>('High Level'!$D21*(1-'Net Zero Target Year'!X15))*(1-'High Level'!$F21)</f>
        <v>0</v>
      </c>
      <c r="W14" s="49">
        <f>('High Level'!$D21*(1-'Net Zero Target Year'!Y15))*(1-'High Level'!$F21)</f>
        <v>0</v>
      </c>
      <c r="X14" s="49">
        <f>('High Level'!$D21*(1-'Net Zero Target Year'!Z15))*(1-'High Level'!$F21)</f>
        <v>0</v>
      </c>
      <c r="Y14" s="49">
        <f>('High Level'!$D21*(1-'Net Zero Target Year'!AA15))*(1-'High Level'!$F21)</f>
        <v>0</v>
      </c>
      <c r="Z14" s="49">
        <f>('High Level'!$D21*(1-'Net Zero Target Year'!AB15))*(1-'High Level'!$F21)</f>
        <v>0</v>
      </c>
      <c r="AA14" s="49">
        <f>('High Level'!$D21*(1-'Net Zero Target Year'!AC15))*(1-'High Level'!$F21)</f>
        <v>0</v>
      </c>
      <c r="AB14" s="49">
        <f>('High Level'!$D21*(1-'Net Zero Target Year'!AD15))*(1-'High Level'!$F21)</f>
        <v>0</v>
      </c>
      <c r="AC14" s="49">
        <f>('High Level'!$D21*(1-'Net Zero Target Year'!AE15))*(1-'High Level'!$F21)</f>
        <v>0</v>
      </c>
      <c r="AD14" s="49">
        <f>('High Level'!$D21*(1-'Net Zero Target Year'!AF15))*(1-'High Level'!$F21)</f>
        <v>0</v>
      </c>
      <c r="AE14" s="49">
        <f>('High Level'!$D21*(1-'Net Zero Target Year'!AG15))*(1-'High Level'!$F21)</f>
        <v>0</v>
      </c>
      <c r="AF14" s="49">
        <f>('High Level'!$D21*(1-'Net Zero Target Year'!AH15))*(1-'High Level'!$F21)</f>
        <v>0</v>
      </c>
    </row>
    <row r="15" spans="1:32" s="1" customFormat="1" x14ac:dyDescent="0.35">
      <c r="B15" s="18">
        <v>1</v>
      </c>
      <c r="C15" s="18" t="s">
        <v>13</v>
      </c>
      <c r="D15" s="49">
        <f>('High Level'!$D22*(1-'Net Zero Target Year'!F16))*(1-'High Level'!$F22)</f>
        <v>0</v>
      </c>
      <c r="E15" s="49">
        <f>('High Level'!$D22*(1-'Net Zero Target Year'!G16))*(1-'High Level'!$F22)</f>
        <v>0</v>
      </c>
      <c r="F15" s="49">
        <f>('High Level'!$D22*(1-'Net Zero Target Year'!H16))*(1-'High Level'!$F22)</f>
        <v>0</v>
      </c>
      <c r="G15" s="49">
        <f>('High Level'!$D22*(1-'Net Zero Target Year'!I16))*(1-'High Level'!$F22)</f>
        <v>0</v>
      </c>
      <c r="H15" s="49">
        <f>('High Level'!$D22*(1-'Net Zero Target Year'!J16))*(1-'High Level'!$F22)</f>
        <v>0</v>
      </c>
      <c r="I15" s="49">
        <f>('High Level'!$D22*(1-'Net Zero Target Year'!K16))*(1-'High Level'!$F22)</f>
        <v>0</v>
      </c>
      <c r="J15" s="49">
        <f>('High Level'!$D22*(1-'Net Zero Target Year'!L16))*(1-'High Level'!$F22)</f>
        <v>0</v>
      </c>
      <c r="K15" s="49">
        <f>('High Level'!$D22*(1-'Net Zero Target Year'!M16))*(1-'High Level'!$F22)</f>
        <v>0</v>
      </c>
      <c r="L15" s="49">
        <f>('High Level'!$D22*(1-'Net Zero Target Year'!N16))*(1-'High Level'!$F22)</f>
        <v>0</v>
      </c>
      <c r="M15" s="49">
        <f>('High Level'!$D22*(1-'Net Zero Target Year'!O16))*(1-'High Level'!$F22)</f>
        <v>0</v>
      </c>
      <c r="N15" s="49">
        <f>('High Level'!$D22*(1-'Net Zero Target Year'!P16))*(1-'High Level'!$F22)</f>
        <v>0</v>
      </c>
      <c r="O15" s="49">
        <f>('High Level'!$D22*(1-'Net Zero Target Year'!Q16))*(1-'High Level'!$F22)</f>
        <v>0</v>
      </c>
      <c r="P15" s="49">
        <f>('High Level'!$D22*(1-'Net Zero Target Year'!R16))*(1-'High Level'!$F22)</f>
        <v>0</v>
      </c>
      <c r="Q15" s="49">
        <f>('High Level'!$D22*(1-'Net Zero Target Year'!S16))*(1-'High Level'!$F22)</f>
        <v>0</v>
      </c>
      <c r="R15" s="49">
        <f>('High Level'!$D22*(1-'Net Zero Target Year'!T16))*(1-'High Level'!$F22)</f>
        <v>0</v>
      </c>
      <c r="S15" s="49">
        <f>('High Level'!$D22*(1-'Net Zero Target Year'!U16))*(1-'High Level'!$F22)</f>
        <v>0</v>
      </c>
      <c r="T15" s="49">
        <f>('High Level'!$D22*(1-'Net Zero Target Year'!V16))*(1-'High Level'!$F22)</f>
        <v>0</v>
      </c>
      <c r="U15" s="49">
        <f>('High Level'!$D22*(1-'Net Zero Target Year'!W16))*(1-'High Level'!$F22)</f>
        <v>0</v>
      </c>
      <c r="V15" s="49">
        <f>('High Level'!$D22*(1-'Net Zero Target Year'!X16))*(1-'High Level'!$F22)</f>
        <v>0</v>
      </c>
      <c r="W15" s="49">
        <f>('High Level'!$D22*(1-'Net Zero Target Year'!Y16))*(1-'High Level'!$F22)</f>
        <v>0</v>
      </c>
      <c r="X15" s="49">
        <f>('High Level'!$D22*(1-'Net Zero Target Year'!Z16))*(1-'High Level'!$F22)</f>
        <v>0</v>
      </c>
      <c r="Y15" s="49">
        <f>('High Level'!$D22*(1-'Net Zero Target Year'!AA16))*(1-'High Level'!$F22)</f>
        <v>0</v>
      </c>
      <c r="Z15" s="49">
        <f>('High Level'!$D22*(1-'Net Zero Target Year'!AB16))*(1-'High Level'!$F22)</f>
        <v>0</v>
      </c>
      <c r="AA15" s="49">
        <f>('High Level'!$D22*(1-'Net Zero Target Year'!AC16))*(1-'High Level'!$F22)</f>
        <v>0</v>
      </c>
      <c r="AB15" s="49">
        <f>('High Level'!$D22*(1-'Net Zero Target Year'!AD16))*(1-'High Level'!$F22)</f>
        <v>0</v>
      </c>
      <c r="AC15" s="49">
        <f>('High Level'!$D22*(1-'Net Zero Target Year'!AE16))*(1-'High Level'!$F22)</f>
        <v>0</v>
      </c>
      <c r="AD15" s="49">
        <f>('High Level'!$D22*(1-'Net Zero Target Year'!AF16))*(1-'High Level'!$F22)</f>
        <v>0</v>
      </c>
      <c r="AE15" s="49">
        <f>('High Level'!$D22*(1-'Net Zero Target Year'!AG16))*(1-'High Level'!$F22)</f>
        <v>0</v>
      </c>
      <c r="AF15" s="49">
        <f>('High Level'!$D22*(1-'Net Zero Target Year'!AH16))*(1-'High Level'!$F22)</f>
        <v>0</v>
      </c>
    </row>
    <row r="16" spans="1:32" s="1" customFormat="1" x14ac:dyDescent="0.35">
      <c r="B16" s="18">
        <v>2</v>
      </c>
      <c r="C16" s="18" t="s">
        <v>14</v>
      </c>
      <c r="D16" s="49">
        <f>('High Level'!$D23*(1-'Net Zero Target Year'!F17))*(1-'High Level'!$F23)</f>
        <v>0</v>
      </c>
      <c r="E16" s="49">
        <f>('High Level'!$D23*(1-'Net Zero Target Year'!G17))*(1-'High Level'!$F23)</f>
        <v>0</v>
      </c>
      <c r="F16" s="49">
        <f>('High Level'!$D23*(1-'Net Zero Target Year'!H17))*(1-'High Level'!$F23)</f>
        <v>0</v>
      </c>
      <c r="G16" s="49">
        <f>('High Level'!$D23*(1-'Net Zero Target Year'!I17))*(1-'High Level'!$F23)</f>
        <v>0</v>
      </c>
      <c r="H16" s="49">
        <f>('High Level'!$D23*(1-'Net Zero Target Year'!J17))*(1-'High Level'!$F23)</f>
        <v>0</v>
      </c>
      <c r="I16" s="49">
        <f>('High Level'!$D23*(1-'Net Zero Target Year'!K17))*(1-'High Level'!$F23)</f>
        <v>0</v>
      </c>
      <c r="J16" s="49">
        <f>('High Level'!$D23*(1-'Net Zero Target Year'!L17))*(1-'High Level'!$F23)</f>
        <v>0</v>
      </c>
      <c r="K16" s="49">
        <f>('High Level'!$D23*(1-'Net Zero Target Year'!M17))*(1-'High Level'!$F23)</f>
        <v>0</v>
      </c>
      <c r="L16" s="49">
        <f>('High Level'!$D23*(1-'Net Zero Target Year'!N17))*(1-'High Level'!$F23)</f>
        <v>0</v>
      </c>
      <c r="M16" s="49">
        <f>('High Level'!$D23*(1-'Net Zero Target Year'!O17))*(1-'High Level'!$F23)</f>
        <v>0</v>
      </c>
      <c r="N16" s="49">
        <f>('High Level'!$D23*(1-'Net Zero Target Year'!P17))*(1-'High Level'!$F23)</f>
        <v>0</v>
      </c>
      <c r="O16" s="49">
        <f>('High Level'!$D23*(1-'Net Zero Target Year'!Q17))*(1-'High Level'!$F23)</f>
        <v>0</v>
      </c>
      <c r="P16" s="49">
        <f>('High Level'!$D23*(1-'Net Zero Target Year'!R17))*(1-'High Level'!$F23)</f>
        <v>0</v>
      </c>
      <c r="Q16" s="49">
        <f>('High Level'!$D23*(1-'Net Zero Target Year'!S17))*(1-'High Level'!$F23)</f>
        <v>0</v>
      </c>
      <c r="R16" s="49">
        <f>('High Level'!$D23*(1-'Net Zero Target Year'!T17))*(1-'High Level'!$F23)</f>
        <v>0</v>
      </c>
      <c r="S16" s="49">
        <f>('High Level'!$D23*(1-'Net Zero Target Year'!U17))*(1-'High Level'!$F23)</f>
        <v>0</v>
      </c>
      <c r="T16" s="49">
        <f>('High Level'!$D23*(1-'Net Zero Target Year'!V17))*(1-'High Level'!$F23)</f>
        <v>0</v>
      </c>
      <c r="U16" s="49">
        <f>('High Level'!$D23*(1-'Net Zero Target Year'!W17))*(1-'High Level'!$F23)</f>
        <v>0</v>
      </c>
      <c r="V16" s="49">
        <f>('High Level'!$D23*(1-'Net Zero Target Year'!X17))*(1-'High Level'!$F23)</f>
        <v>0</v>
      </c>
      <c r="W16" s="49">
        <f>('High Level'!$D23*(1-'Net Zero Target Year'!Y17))*(1-'High Level'!$F23)</f>
        <v>0</v>
      </c>
      <c r="X16" s="49">
        <f>('High Level'!$D23*(1-'Net Zero Target Year'!Z17))*(1-'High Level'!$F23)</f>
        <v>0</v>
      </c>
      <c r="Y16" s="49">
        <f>('High Level'!$D23*(1-'Net Zero Target Year'!AA17))*(1-'High Level'!$F23)</f>
        <v>0</v>
      </c>
      <c r="Z16" s="49">
        <f>('High Level'!$D23*(1-'Net Zero Target Year'!AB17))*(1-'High Level'!$F23)</f>
        <v>0</v>
      </c>
      <c r="AA16" s="49">
        <f>('High Level'!$D23*(1-'Net Zero Target Year'!AC17))*(1-'High Level'!$F23)</f>
        <v>0</v>
      </c>
      <c r="AB16" s="49">
        <f>('High Level'!$D23*(1-'Net Zero Target Year'!AD17))*(1-'High Level'!$F23)</f>
        <v>0</v>
      </c>
      <c r="AC16" s="49">
        <f>('High Level'!$D23*(1-'Net Zero Target Year'!AE17))*(1-'High Level'!$F23)</f>
        <v>0</v>
      </c>
      <c r="AD16" s="49">
        <f>('High Level'!$D23*(1-'Net Zero Target Year'!AF17))*(1-'High Level'!$F23)</f>
        <v>0</v>
      </c>
      <c r="AE16" s="49">
        <f>('High Level'!$D23*(1-'Net Zero Target Year'!AG17))*(1-'High Level'!$F23)</f>
        <v>0</v>
      </c>
      <c r="AF16" s="49">
        <f>('High Level'!$D23*(1-'Net Zero Target Year'!AH17))*(1-'High Level'!$F23)</f>
        <v>0</v>
      </c>
    </row>
    <row r="17" spans="2:32" s="1" customFormat="1" x14ac:dyDescent="0.35">
      <c r="B17" s="18">
        <v>2</v>
      </c>
      <c r="C17" s="18" t="s">
        <v>15</v>
      </c>
      <c r="D17" s="49">
        <f>('High Level'!$D24*(1-'Net Zero Target Year'!F18))*(1-'High Level'!$F24)</f>
        <v>0</v>
      </c>
      <c r="E17" s="49">
        <f>('High Level'!$D24*(1-'Net Zero Target Year'!G18))*(1-'High Level'!$F24)</f>
        <v>0</v>
      </c>
      <c r="F17" s="49">
        <f>('High Level'!$D24*(1-'Net Zero Target Year'!H18))*(1-'High Level'!$F24)</f>
        <v>0</v>
      </c>
      <c r="G17" s="49">
        <f>('High Level'!$D24*(1-'Net Zero Target Year'!I18))*(1-'High Level'!$F24)</f>
        <v>0</v>
      </c>
      <c r="H17" s="49">
        <f>('High Level'!$D24*(1-'Net Zero Target Year'!J18))*(1-'High Level'!$F24)</f>
        <v>0</v>
      </c>
      <c r="I17" s="49">
        <f>('High Level'!$D24*(1-'Net Zero Target Year'!K18))*(1-'High Level'!$F24)</f>
        <v>0</v>
      </c>
      <c r="J17" s="49">
        <f>('High Level'!$D24*(1-'Net Zero Target Year'!L18))*(1-'High Level'!$F24)</f>
        <v>0</v>
      </c>
      <c r="K17" s="49">
        <f>('High Level'!$D24*(1-'Net Zero Target Year'!M18))*(1-'High Level'!$F24)</f>
        <v>0</v>
      </c>
      <c r="L17" s="49">
        <f>('High Level'!$D24*(1-'Net Zero Target Year'!N18))*(1-'High Level'!$F24)</f>
        <v>0</v>
      </c>
      <c r="M17" s="49">
        <f>('High Level'!$D24*(1-'Net Zero Target Year'!O18))*(1-'High Level'!$F24)</f>
        <v>0</v>
      </c>
      <c r="N17" s="49">
        <f>('High Level'!$D24*(1-'Net Zero Target Year'!P18))*(1-'High Level'!$F24)</f>
        <v>0</v>
      </c>
      <c r="O17" s="49">
        <f>('High Level'!$D24*(1-'Net Zero Target Year'!Q18))*(1-'High Level'!$F24)</f>
        <v>0</v>
      </c>
      <c r="P17" s="49">
        <f>('High Level'!$D24*(1-'Net Zero Target Year'!R18))*(1-'High Level'!$F24)</f>
        <v>0</v>
      </c>
      <c r="Q17" s="49">
        <f>('High Level'!$D24*(1-'Net Zero Target Year'!S18))*(1-'High Level'!$F24)</f>
        <v>0</v>
      </c>
      <c r="R17" s="49">
        <f>('High Level'!$D24*(1-'Net Zero Target Year'!T18))*(1-'High Level'!$F24)</f>
        <v>0</v>
      </c>
      <c r="S17" s="49">
        <f>('High Level'!$D24*(1-'Net Zero Target Year'!U18))*(1-'High Level'!$F24)</f>
        <v>0</v>
      </c>
      <c r="T17" s="49">
        <f>('High Level'!$D24*(1-'Net Zero Target Year'!V18))*(1-'High Level'!$F24)</f>
        <v>0</v>
      </c>
      <c r="U17" s="49">
        <f>('High Level'!$D24*(1-'Net Zero Target Year'!W18))*(1-'High Level'!$F24)</f>
        <v>0</v>
      </c>
      <c r="V17" s="49">
        <f>('High Level'!$D24*(1-'Net Zero Target Year'!X18))*(1-'High Level'!$F24)</f>
        <v>0</v>
      </c>
      <c r="W17" s="49">
        <f>('High Level'!$D24*(1-'Net Zero Target Year'!Y18))*(1-'High Level'!$F24)</f>
        <v>0</v>
      </c>
      <c r="X17" s="49">
        <f>('High Level'!$D24*(1-'Net Zero Target Year'!Z18))*(1-'High Level'!$F24)</f>
        <v>0</v>
      </c>
      <c r="Y17" s="49">
        <f>('High Level'!$D24*(1-'Net Zero Target Year'!AA18))*(1-'High Level'!$F24)</f>
        <v>0</v>
      </c>
      <c r="Z17" s="49">
        <f>('High Level'!$D24*(1-'Net Zero Target Year'!AB18))*(1-'High Level'!$F24)</f>
        <v>0</v>
      </c>
      <c r="AA17" s="49">
        <f>('High Level'!$D24*(1-'Net Zero Target Year'!AC18))*(1-'High Level'!$F24)</f>
        <v>0</v>
      </c>
      <c r="AB17" s="49">
        <f>('High Level'!$D24*(1-'Net Zero Target Year'!AD18))*(1-'High Level'!$F24)</f>
        <v>0</v>
      </c>
      <c r="AC17" s="49">
        <f>('High Level'!$D24*(1-'Net Zero Target Year'!AE18))*(1-'High Level'!$F24)</f>
        <v>0</v>
      </c>
      <c r="AD17" s="49">
        <f>('High Level'!$D24*(1-'Net Zero Target Year'!AF18))*(1-'High Level'!$F24)</f>
        <v>0</v>
      </c>
      <c r="AE17" s="49">
        <f>('High Level'!$D24*(1-'Net Zero Target Year'!AG18))*(1-'High Level'!$F24)</f>
        <v>0</v>
      </c>
      <c r="AF17" s="49">
        <f>('High Level'!$D24*(1-'Net Zero Target Year'!AH18))*(1-'High Level'!$F24)</f>
        <v>0</v>
      </c>
    </row>
    <row r="18" spans="2:32" s="1" customFormat="1" x14ac:dyDescent="0.35">
      <c r="B18" s="18">
        <v>2</v>
      </c>
      <c r="C18" s="18" t="s">
        <v>16</v>
      </c>
      <c r="D18" s="49">
        <f>('High Level'!$D25*(1-'Net Zero Target Year'!F19))*(1-'High Level'!$F25)</f>
        <v>0</v>
      </c>
      <c r="E18" s="49">
        <f>('High Level'!$D25*(1-'Net Zero Target Year'!G19))*(1-'High Level'!$F25)</f>
        <v>0</v>
      </c>
      <c r="F18" s="49">
        <f>('High Level'!$D25*(1-'Net Zero Target Year'!H19))*(1-'High Level'!$F25)</f>
        <v>0</v>
      </c>
      <c r="G18" s="49">
        <f>('High Level'!$D25*(1-'Net Zero Target Year'!I19))*(1-'High Level'!$F25)</f>
        <v>0</v>
      </c>
      <c r="H18" s="49">
        <f>('High Level'!$D25*(1-'Net Zero Target Year'!J19))*(1-'High Level'!$F25)</f>
        <v>0</v>
      </c>
      <c r="I18" s="49">
        <f>('High Level'!$D25*(1-'Net Zero Target Year'!K19))*(1-'High Level'!$F25)</f>
        <v>0</v>
      </c>
      <c r="J18" s="49">
        <f>('High Level'!$D25*(1-'Net Zero Target Year'!L19))*(1-'High Level'!$F25)</f>
        <v>0</v>
      </c>
      <c r="K18" s="49">
        <f>('High Level'!$D25*(1-'Net Zero Target Year'!M19))*(1-'High Level'!$F25)</f>
        <v>0</v>
      </c>
      <c r="L18" s="49">
        <f>('High Level'!$D25*(1-'Net Zero Target Year'!N19))*(1-'High Level'!$F25)</f>
        <v>0</v>
      </c>
      <c r="M18" s="49">
        <f>('High Level'!$D25*(1-'Net Zero Target Year'!O19))*(1-'High Level'!$F25)</f>
        <v>0</v>
      </c>
      <c r="N18" s="49">
        <f>('High Level'!$D25*(1-'Net Zero Target Year'!P19))*(1-'High Level'!$F25)</f>
        <v>0</v>
      </c>
      <c r="O18" s="49">
        <f>('High Level'!$D25*(1-'Net Zero Target Year'!Q19))*(1-'High Level'!$F25)</f>
        <v>0</v>
      </c>
      <c r="P18" s="49">
        <f>('High Level'!$D25*(1-'Net Zero Target Year'!R19))*(1-'High Level'!$F25)</f>
        <v>0</v>
      </c>
      <c r="Q18" s="49">
        <f>('High Level'!$D25*(1-'Net Zero Target Year'!S19))*(1-'High Level'!$F25)</f>
        <v>0</v>
      </c>
      <c r="R18" s="49">
        <f>('High Level'!$D25*(1-'Net Zero Target Year'!T19))*(1-'High Level'!$F25)</f>
        <v>0</v>
      </c>
      <c r="S18" s="49">
        <f>('High Level'!$D25*(1-'Net Zero Target Year'!U19))*(1-'High Level'!$F25)</f>
        <v>0</v>
      </c>
      <c r="T18" s="49">
        <f>('High Level'!$D25*(1-'Net Zero Target Year'!V19))*(1-'High Level'!$F25)</f>
        <v>0</v>
      </c>
      <c r="U18" s="49">
        <f>('High Level'!$D25*(1-'Net Zero Target Year'!W19))*(1-'High Level'!$F25)</f>
        <v>0</v>
      </c>
      <c r="V18" s="49">
        <f>('High Level'!$D25*(1-'Net Zero Target Year'!X19))*(1-'High Level'!$F25)</f>
        <v>0</v>
      </c>
      <c r="W18" s="49">
        <f>('High Level'!$D25*(1-'Net Zero Target Year'!Y19))*(1-'High Level'!$F25)</f>
        <v>0</v>
      </c>
      <c r="X18" s="49">
        <f>('High Level'!$D25*(1-'Net Zero Target Year'!Z19))*(1-'High Level'!$F25)</f>
        <v>0</v>
      </c>
      <c r="Y18" s="49">
        <f>('High Level'!$D25*(1-'Net Zero Target Year'!AA19))*(1-'High Level'!$F25)</f>
        <v>0</v>
      </c>
      <c r="Z18" s="49">
        <f>('High Level'!$D25*(1-'Net Zero Target Year'!AB19))*(1-'High Level'!$F25)</f>
        <v>0</v>
      </c>
      <c r="AA18" s="49">
        <f>('High Level'!$D25*(1-'Net Zero Target Year'!AC19))*(1-'High Level'!$F25)</f>
        <v>0</v>
      </c>
      <c r="AB18" s="49">
        <f>('High Level'!$D25*(1-'Net Zero Target Year'!AD19))*(1-'High Level'!$F25)</f>
        <v>0</v>
      </c>
      <c r="AC18" s="49">
        <f>('High Level'!$D25*(1-'Net Zero Target Year'!AE19))*(1-'High Level'!$F25)</f>
        <v>0</v>
      </c>
      <c r="AD18" s="49">
        <f>('High Level'!$D25*(1-'Net Zero Target Year'!AF19))*(1-'High Level'!$F25)</f>
        <v>0</v>
      </c>
      <c r="AE18" s="49">
        <f>('High Level'!$D25*(1-'Net Zero Target Year'!AG19))*(1-'High Level'!$F25)</f>
        <v>0</v>
      </c>
      <c r="AF18" s="49">
        <f>('High Level'!$D25*(1-'Net Zero Target Year'!AH19))*(1-'High Level'!$F25)</f>
        <v>0</v>
      </c>
    </row>
    <row r="19" spans="2:32" s="1" customFormat="1" x14ac:dyDescent="0.35">
      <c r="B19" s="18">
        <v>3</v>
      </c>
      <c r="C19" s="18" t="s">
        <v>6</v>
      </c>
      <c r="D19" s="49">
        <f>('High Level'!$D30*(1-'Net Zero Target Year'!F23))*(1-'High Level'!$F30)</f>
        <v>0</v>
      </c>
      <c r="E19" s="49">
        <f>('High Level'!$D30*(1-'Net Zero Target Year'!G23))*(1-'High Level'!$F30)</f>
        <v>0</v>
      </c>
      <c r="F19" s="49">
        <f>('High Level'!$D30*(1-'Net Zero Target Year'!H23))*(1-'High Level'!$F30)</f>
        <v>0</v>
      </c>
      <c r="G19" s="49">
        <f>('High Level'!$D30*(1-'Net Zero Target Year'!I23))*(1-'High Level'!$F30)</f>
        <v>0</v>
      </c>
      <c r="H19" s="49">
        <f>('High Level'!$D30*(1-'Net Zero Target Year'!J23))*(1-'High Level'!$F30)</f>
        <v>0</v>
      </c>
      <c r="I19" s="49">
        <f>('High Level'!$D30*(1-'Net Zero Target Year'!K23))*(1-'High Level'!$F30)</f>
        <v>0</v>
      </c>
      <c r="J19" s="49">
        <f>('High Level'!$D30*(1-'Net Zero Target Year'!L23))*(1-'High Level'!$F30)</f>
        <v>0</v>
      </c>
      <c r="K19" s="49">
        <f>('High Level'!$D30*(1-'Net Zero Target Year'!M23))*(1-'High Level'!$F30)</f>
        <v>0</v>
      </c>
      <c r="L19" s="49">
        <f>('High Level'!$D30*(1-'Net Zero Target Year'!N23))*(1-'High Level'!$F30)</f>
        <v>0</v>
      </c>
      <c r="M19" s="49">
        <f>('High Level'!$D30*(1-'Net Zero Target Year'!O23))*(1-'High Level'!$F30)</f>
        <v>0</v>
      </c>
      <c r="N19" s="49">
        <f>('High Level'!$D30*(1-'Net Zero Target Year'!P23))*(1-'High Level'!$F30)</f>
        <v>0</v>
      </c>
      <c r="O19" s="49">
        <f>('High Level'!$D30*(1-'Net Zero Target Year'!Q23))*(1-'High Level'!$F30)</f>
        <v>0</v>
      </c>
      <c r="P19" s="49">
        <f>('High Level'!$D30*(1-'Net Zero Target Year'!R23))*(1-'High Level'!$F30)</f>
        <v>0</v>
      </c>
      <c r="Q19" s="49">
        <f>('High Level'!$D30*(1-'Net Zero Target Year'!S23))*(1-'High Level'!$F30)</f>
        <v>0</v>
      </c>
      <c r="R19" s="49">
        <f>('High Level'!$D30*(1-'Net Zero Target Year'!T23))*(1-'High Level'!$F30)</f>
        <v>0</v>
      </c>
      <c r="S19" s="49">
        <f>('High Level'!$D30*(1-'Net Zero Target Year'!U23))*(1-'High Level'!$F30)</f>
        <v>0</v>
      </c>
      <c r="T19" s="49">
        <f>('High Level'!$D30*(1-'Net Zero Target Year'!V23))*(1-'High Level'!$F30)</f>
        <v>0</v>
      </c>
      <c r="U19" s="49">
        <f>('High Level'!$D30*(1-'Net Zero Target Year'!W23))*(1-'High Level'!$F30)</f>
        <v>0</v>
      </c>
      <c r="V19" s="49">
        <f>('High Level'!$D30*(1-'Net Zero Target Year'!X23))*(1-'High Level'!$F30)</f>
        <v>0</v>
      </c>
      <c r="W19" s="49">
        <f>('High Level'!$D30*(1-'Net Zero Target Year'!Y23))*(1-'High Level'!$F30)</f>
        <v>0</v>
      </c>
      <c r="X19" s="49">
        <f>('High Level'!$D30*(1-'Net Zero Target Year'!Z23))*(1-'High Level'!$F30)</f>
        <v>0</v>
      </c>
      <c r="Y19" s="49">
        <f>('High Level'!$D30*(1-'Net Zero Target Year'!AA23))*(1-'High Level'!$F30)</f>
        <v>0</v>
      </c>
      <c r="Z19" s="49">
        <f>('High Level'!$D30*(1-'Net Zero Target Year'!AB23))*(1-'High Level'!$F30)</f>
        <v>0</v>
      </c>
      <c r="AA19" s="49">
        <f>('High Level'!$D30*(1-'Net Zero Target Year'!AC23))*(1-'High Level'!$F30)</f>
        <v>0</v>
      </c>
      <c r="AB19" s="49">
        <f>('High Level'!$D30*(1-'Net Zero Target Year'!AD23))*(1-'High Level'!$F30)</f>
        <v>0</v>
      </c>
      <c r="AC19" s="49">
        <f>('High Level'!$D30*(1-'Net Zero Target Year'!AE23))*(1-'High Level'!$F30)</f>
        <v>0</v>
      </c>
      <c r="AD19" s="49">
        <f>('High Level'!$D30*(1-'Net Zero Target Year'!AF23))*(1-'High Level'!$F30)</f>
        <v>0</v>
      </c>
      <c r="AE19" s="49">
        <f>('High Level'!$D30*(1-'Net Zero Target Year'!AG23))*(1-'High Level'!$F30)</f>
        <v>0</v>
      </c>
      <c r="AF19" s="49">
        <f>('High Level'!$D30*(1-'Net Zero Target Year'!AH23))*(1-'High Level'!$F30)</f>
        <v>0</v>
      </c>
    </row>
    <row r="20" spans="2:32" s="1" customFormat="1" x14ac:dyDescent="0.35">
      <c r="B20" s="18">
        <v>3</v>
      </c>
      <c r="C20" s="18" t="s">
        <v>8</v>
      </c>
      <c r="D20" s="49">
        <f>('High Level'!$D31*(1-'Net Zero Target Year'!F24))*(1-'High Level'!$F31)</f>
        <v>0</v>
      </c>
      <c r="E20" s="49">
        <f>('High Level'!$D31*(1-'Net Zero Target Year'!G24))*(1-'High Level'!$F31)</f>
        <v>0</v>
      </c>
      <c r="F20" s="49">
        <f>('High Level'!$D31*(1-'Net Zero Target Year'!H24))*(1-'High Level'!$F31)</f>
        <v>0</v>
      </c>
      <c r="G20" s="49">
        <f>('High Level'!$D31*(1-'Net Zero Target Year'!I24))*(1-'High Level'!$F31)</f>
        <v>0</v>
      </c>
      <c r="H20" s="49">
        <f>('High Level'!$D31*(1-'Net Zero Target Year'!J24))*(1-'High Level'!$F31)</f>
        <v>0</v>
      </c>
      <c r="I20" s="49">
        <f>('High Level'!$D31*(1-'Net Zero Target Year'!K24))*(1-'High Level'!$F31)</f>
        <v>0</v>
      </c>
      <c r="J20" s="49">
        <f>('High Level'!$D31*(1-'Net Zero Target Year'!L24))*(1-'High Level'!$F31)</f>
        <v>0</v>
      </c>
      <c r="K20" s="49">
        <f>('High Level'!$D31*(1-'Net Zero Target Year'!M24))*(1-'High Level'!$F31)</f>
        <v>0</v>
      </c>
      <c r="L20" s="49">
        <f>('High Level'!$D31*(1-'Net Zero Target Year'!N24))*(1-'High Level'!$F31)</f>
        <v>0</v>
      </c>
      <c r="M20" s="49">
        <f>('High Level'!$D31*(1-'Net Zero Target Year'!O24))*(1-'High Level'!$F31)</f>
        <v>0</v>
      </c>
      <c r="N20" s="49">
        <f>('High Level'!$D31*(1-'Net Zero Target Year'!P24))*(1-'High Level'!$F31)</f>
        <v>0</v>
      </c>
      <c r="O20" s="49">
        <f>('High Level'!$D31*(1-'Net Zero Target Year'!Q24))*(1-'High Level'!$F31)</f>
        <v>0</v>
      </c>
      <c r="P20" s="49">
        <f>('High Level'!$D31*(1-'Net Zero Target Year'!R24))*(1-'High Level'!$F31)</f>
        <v>0</v>
      </c>
      <c r="Q20" s="49">
        <f>('High Level'!$D31*(1-'Net Zero Target Year'!S24))*(1-'High Level'!$F31)</f>
        <v>0</v>
      </c>
      <c r="R20" s="49">
        <f>('High Level'!$D31*(1-'Net Zero Target Year'!T24))*(1-'High Level'!$F31)</f>
        <v>0</v>
      </c>
      <c r="S20" s="49">
        <f>('High Level'!$D31*(1-'Net Zero Target Year'!U24))*(1-'High Level'!$F31)</f>
        <v>0</v>
      </c>
      <c r="T20" s="49">
        <f>('High Level'!$D31*(1-'Net Zero Target Year'!V24))*(1-'High Level'!$F31)</f>
        <v>0</v>
      </c>
      <c r="U20" s="49">
        <f>('High Level'!$D31*(1-'Net Zero Target Year'!W24))*(1-'High Level'!$F31)</f>
        <v>0</v>
      </c>
      <c r="V20" s="49">
        <f>('High Level'!$D31*(1-'Net Zero Target Year'!X24))*(1-'High Level'!$F31)</f>
        <v>0</v>
      </c>
      <c r="W20" s="49">
        <f>('High Level'!$D31*(1-'Net Zero Target Year'!Y24))*(1-'High Level'!$F31)</f>
        <v>0</v>
      </c>
      <c r="X20" s="49">
        <f>('High Level'!$D31*(1-'Net Zero Target Year'!Z24))*(1-'High Level'!$F31)</f>
        <v>0</v>
      </c>
      <c r="Y20" s="49">
        <f>('High Level'!$D31*(1-'Net Zero Target Year'!AA24))*(1-'High Level'!$F31)</f>
        <v>0</v>
      </c>
      <c r="Z20" s="49">
        <f>('High Level'!$D31*(1-'Net Zero Target Year'!AB24))*(1-'High Level'!$F31)</f>
        <v>0</v>
      </c>
      <c r="AA20" s="49">
        <f>('High Level'!$D31*(1-'Net Zero Target Year'!AC24))*(1-'High Level'!$F31)</f>
        <v>0</v>
      </c>
      <c r="AB20" s="49">
        <f>('High Level'!$D31*(1-'Net Zero Target Year'!AD24))*(1-'High Level'!$F31)</f>
        <v>0</v>
      </c>
      <c r="AC20" s="49">
        <f>('High Level'!$D31*(1-'Net Zero Target Year'!AE24))*(1-'High Level'!$F31)</f>
        <v>0</v>
      </c>
      <c r="AD20" s="49">
        <f>('High Level'!$D31*(1-'Net Zero Target Year'!AF24))*(1-'High Level'!$F31)</f>
        <v>0</v>
      </c>
      <c r="AE20" s="49">
        <f>('High Level'!$D31*(1-'Net Zero Target Year'!AG24))*(1-'High Level'!$F31)</f>
        <v>0</v>
      </c>
      <c r="AF20" s="49">
        <f>('High Level'!$D31*(1-'Net Zero Target Year'!AH24))*(1-'High Level'!$F31)</f>
        <v>0</v>
      </c>
    </row>
    <row r="21" spans="2:32" s="1" customFormat="1" x14ac:dyDescent="0.35">
      <c r="B21" s="18">
        <v>3</v>
      </c>
      <c r="C21" s="18" t="s">
        <v>17</v>
      </c>
      <c r="D21" s="49">
        <f>('High Level'!$D32*(1-'Net Zero Target Year'!F25))*(1-'High Level'!$F32)</f>
        <v>0</v>
      </c>
      <c r="E21" s="49">
        <f>('High Level'!$D32*(1-'Net Zero Target Year'!G25))*(1-'High Level'!$F32)</f>
        <v>0</v>
      </c>
      <c r="F21" s="49">
        <f>('High Level'!$D32*(1-'Net Zero Target Year'!H25))*(1-'High Level'!$F32)</f>
        <v>0</v>
      </c>
      <c r="G21" s="49">
        <f>('High Level'!$D32*(1-'Net Zero Target Year'!I25))*(1-'High Level'!$F32)</f>
        <v>0</v>
      </c>
      <c r="H21" s="49">
        <f>('High Level'!$D32*(1-'Net Zero Target Year'!J25))*(1-'High Level'!$F32)</f>
        <v>0</v>
      </c>
      <c r="I21" s="49">
        <f>('High Level'!$D32*(1-'Net Zero Target Year'!K25))*(1-'High Level'!$F32)</f>
        <v>0</v>
      </c>
      <c r="J21" s="49">
        <f>('High Level'!$D32*(1-'Net Zero Target Year'!L25))*(1-'High Level'!$F32)</f>
        <v>0</v>
      </c>
      <c r="K21" s="49">
        <f>('High Level'!$D32*(1-'Net Zero Target Year'!M25))*(1-'High Level'!$F32)</f>
        <v>0</v>
      </c>
      <c r="L21" s="49">
        <f>('High Level'!$D32*(1-'Net Zero Target Year'!N25))*(1-'High Level'!$F32)</f>
        <v>0</v>
      </c>
      <c r="M21" s="49">
        <f>('High Level'!$D32*(1-'Net Zero Target Year'!O25))*(1-'High Level'!$F32)</f>
        <v>0</v>
      </c>
      <c r="N21" s="49">
        <f>('High Level'!$D32*(1-'Net Zero Target Year'!P25))*(1-'High Level'!$F32)</f>
        <v>0</v>
      </c>
      <c r="O21" s="49">
        <f>('High Level'!$D32*(1-'Net Zero Target Year'!Q25))*(1-'High Level'!$F32)</f>
        <v>0</v>
      </c>
      <c r="P21" s="49">
        <f>('High Level'!$D32*(1-'Net Zero Target Year'!R25))*(1-'High Level'!$F32)</f>
        <v>0</v>
      </c>
      <c r="Q21" s="49">
        <f>('High Level'!$D32*(1-'Net Zero Target Year'!S25))*(1-'High Level'!$F32)</f>
        <v>0</v>
      </c>
      <c r="R21" s="49">
        <f>('High Level'!$D32*(1-'Net Zero Target Year'!T25))*(1-'High Level'!$F32)</f>
        <v>0</v>
      </c>
      <c r="S21" s="49">
        <f>('High Level'!$D32*(1-'Net Zero Target Year'!U25))*(1-'High Level'!$F32)</f>
        <v>0</v>
      </c>
      <c r="T21" s="49">
        <f>('High Level'!$D32*(1-'Net Zero Target Year'!V25))*(1-'High Level'!$F32)</f>
        <v>0</v>
      </c>
      <c r="U21" s="49">
        <f>('High Level'!$D32*(1-'Net Zero Target Year'!W25))*(1-'High Level'!$F32)</f>
        <v>0</v>
      </c>
      <c r="V21" s="49">
        <f>('High Level'!$D32*(1-'Net Zero Target Year'!X25))*(1-'High Level'!$F32)</f>
        <v>0</v>
      </c>
      <c r="W21" s="49">
        <f>('High Level'!$D32*(1-'Net Zero Target Year'!Y25))*(1-'High Level'!$F32)</f>
        <v>0</v>
      </c>
      <c r="X21" s="49">
        <f>('High Level'!$D32*(1-'Net Zero Target Year'!Z25))*(1-'High Level'!$F32)</f>
        <v>0</v>
      </c>
      <c r="Y21" s="49">
        <f>('High Level'!$D32*(1-'Net Zero Target Year'!AA25))*(1-'High Level'!$F32)</f>
        <v>0</v>
      </c>
      <c r="Z21" s="49">
        <f>('High Level'!$D32*(1-'Net Zero Target Year'!AB25))*(1-'High Level'!$F32)</f>
        <v>0</v>
      </c>
      <c r="AA21" s="49">
        <f>('High Level'!$D32*(1-'Net Zero Target Year'!AC25))*(1-'High Level'!$F32)</f>
        <v>0</v>
      </c>
      <c r="AB21" s="49">
        <f>('High Level'!$D32*(1-'Net Zero Target Year'!AD25))*(1-'High Level'!$F32)</f>
        <v>0</v>
      </c>
      <c r="AC21" s="49">
        <f>('High Level'!$D32*(1-'Net Zero Target Year'!AE25))*(1-'High Level'!$F32)</f>
        <v>0</v>
      </c>
      <c r="AD21" s="49">
        <f>('High Level'!$D32*(1-'Net Zero Target Year'!AF25))*(1-'High Level'!$F32)</f>
        <v>0</v>
      </c>
      <c r="AE21" s="49">
        <f>('High Level'!$D32*(1-'Net Zero Target Year'!AG25))*(1-'High Level'!$F32)</f>
        <v>0</v>
      </c>
      <c r="AF21" s="49">
        <f>('High Level'!$D32*(1-'Net Zero Target Year'!AH25))*(1-'High Level'!$F32)</f>
        <v>0</v>
      </c>
    </row>
    <row r="22" spans="2:32" s="1" customFormat="1" x14ac:dyDescent="0.35">
      <c r="B22" s="18">
        <v>3</v>
      </c>
      <c r="C22" s="18" t="s">
        <v>7</v>
      </c>
      <c r="D22" s="49">
        <f>('High Level'!$D33*(1-'Net Zero Target Year'!F26))*(1-'High Level'!$F33)</f>
        <v>0</v>
      </c>
      <c r="E22" s="49">
        <f>('High Level'!$D33*(1-'Net Zero Target Year'!G26))*(1-'High Level'!$F33)</f>
        <v>0</v>
      </c>
      <c r="F22" s="49">
        <f>('High Level'!$D33*(1-'Net Zero Target Year'!H26))*(1-'High Level'!$F33)</f>
        <v>0</v>
      </c>
      <c r="G22" s="49">
        <f>('High Level'!$D33*(1-'Net Zero Target Year'!I26))*(1-'High Level'!$F33)</f>
        <v>0</v>
      </c>
      <c r="H22" s="49">
        <f>('High Level'!$D33*(1-'Net Zero Target Year'!J26))*(1-'High Level'!$F33)</f>
        <v>0</v>
      </c>
      <c r="I22" s="49">
        <f>('High Level'!$D33*(1-'Net Zero Target Year'!K26))*(1-'High Level'!$F33)</f>
        <v>0</v>
      </c>
      <c r="J22" s="49">
        <f>('High Level'!$D33*(1-'Net Zero Target Year'!L26))*(1-'High Level'!$F33)</f>
        <v>0</v>
      </c>
      <c r="K22" s="49">
        <f>('High Level'!$D33*(1-'Net Zero Target Year'!M26))*(1-'High Level'!$F33)</f>
        <v>0</v>
      </c>
      <c r="L22" s="49">
        <f>('High Level'!$D33*(1-'Net Zero Target Year'!N26))*(1-'High Level'!$F33)</f>
        <v>0</v>
      </c>
      <c r="M22" s="49">
        <f>('High Level'!$D33*(1-'Net Zero Target Year'!O26))*(1-'High Level'!$F33)</f>
        <v>0</v>
      </c>
      <c r="N22" s="49">
        <f>('High Level'!$D33*(1-'Net Zero Target Year'!P26))*(1-'High Level'!$F33)</f>
        <v>0</v>
      </c>
      <c r="O22" s="49">
        <f>('High Level'!$D33*(1-'Net Zero Target Year'!Q26))*(1-'High Level'!$F33)</f>
        <v>0</v>
      </c>
      <c r="P22" s="49">
        <f>('High Level'!$D33*(1-'Net Zero Target Year'!R26))*(1-'High Level'!$F33)</f>
        <v>0</v>
      </c>
      <c r="Q22" s="49">
        <f>('High Level'!$D33*(1-'Net Zero Target Year'!S26))*(1-'High Level'!$F33)</f>
        <v>0</v>
      </c>
      <c r="R22" s="49">
        <f>('High Level'!$D33*(1-'Net Zero Target Year'!T26))*(1-'High Level'!$F33)</f>
        <v>0</v>
      </c>
      <c r="S22" s="49">
        <f>('High Level'!$D33*(1-'Net Zero Target Year'!U26))*(1-'High Level'!$F33)</f>
        <v>0</v>
      </c>
      <c r="T22" s="49">
        <f>('High Level'!$D33*(1-'Net Zero Target Year'!V26))*(1-'High Level'!$F33)</f>
        <v>0</v>
      </c>
      <c r="U22" s="49">
        <f>('High Level'!$D33*(1-'Net Zero Target Year'!W26))*(1-'High Level'!$F33)</f>
        <v>0</v>
      </c>
      <c r="V22" s="49">
        <f>('High Level'!$D33*(1-'Net Zero Target Year'!X26))*(1-'High Level'!$F33)</f>
        <v>0</v>
      </c>
      <c r="W22" s="49">
        <f>('High Level'!$D33*(1-'Net Zero Target Year'!Y26))*(1-'High Level'!$F33)</f>
        <v>0</v>
      </c>
      <c r="X22" s="49">
        <f>('High Level'!$D33*(1-'Net Zero Target Year'!Z26))*(1-'High Level'!$F33)</f>
        <v>0</v>
      </c>
      <c r="Y22" s="49">
        <f>('High Level'!$D33*(1-'Net Zero Target Year'!AA26))*(1-'High Level'!$F33)</f>
        <v>0</v>
      </c>
      <c r="Z22" s="49">
        <f>('High Level'!$D33*(1-'Net Zero Target Year'!AB26))*(1-'High Level'!$F33)</f>
        <v>0</v>
      </c>
      <c r="AA22" s="49">
        <f>('High Level'!$D33*(1-'Net Zero Target Year'!AC26))*(1-'High Level'!$F33)</f>
        <v>0</v>
      </c>
      <c r="AB22" s="49">
        <f>('High Level'!$D33*(1-'Net Zero Target Year'!AD26))*(1-'High Level'!$F33)</f>
        <v>0</v>
      </c>
      <c r="AC22" s="49">
        <f>('High Level'!$D33*(1-'Net Zero Target Year'!AE26))*(1-'High Level'!$F33)</f>
        <v>0</v>
      </c>
      <c r="AD22" s="49">
        <f>('High Level'!$D33*(1-'Net Zero Target Year'!AF26))*(1-'High Level'!$F33)</f>
        <v>0</v>
      </c>
      <c r="AE22" s="49">
        <f>('High Level'!$D33*(1-'Net Zero Target Year'!AG26))*(1-'High Level'!$F33)</f>
        <v>0</v>
      </c>
      <c r="AF22" s="49">
        <f>('High Level'!$D33*(1-'Net Zero Target Year'!AH26))*(1-'High Level'!$F33)</f>
        <v>0</v>
      </c>
    </row>
    <row r="23" spans="2:32" s="1" customFormat="1" x14ac:dyDescent="0.35">
      <c r="B23" s="18">
        <v>3</v>
      </c>
      <c r="C23" s="18" t="s">
        <v>18</v>
      </c>
      <c r="D23" s="49">
        <f>('High Level'!$D34*(1-'Net Zero Target Year'!F27))*(1-'High Level'!$F34)</f>
        <v>0</v>
      </c>
      <c r="E23" s="49">
        <f>('High Level'!$D34*(1-'Net Zero Target Year'!G27))*(1-'High Level'!$F34)</f>
        <v>0</v>
      </c>
      <c r="F23" s="49">
        <f>('High Level'!$D34*(1-'Net Zero Target Year'!H27))*(1-'High Level'!$F34)</f>
        <v>0</v>
      </c>
      <c r="G23" s="49">
        <f>('High Level'!$D34*(1-'Net Zero Target Year'!I27))*(1-'High Level'!$F34)</f>
        <v>0</v>
      </c>
      <c r="H23" s="49">
        <f>('High Level'!$D34*(1-'Net Zero Target Year'!J27))*(1-'High Level'!$F34)</f>
        <v>0</v>
      </c>
      <c r="I23" s="49">
        <f>('High Level'!$D34*(1-'Net Zero Target Year'!K27))*(1-'High Level'!$F34)</f>
        <v>0</v>
      </c>
      <c r="J23" s="49">
        <f>('High Level'!$D34*(1-'Net Zero Target Year'!L27))*(1-'High Level'!$F34)</f>
        <v>0</v>
      </c>
      <c r="K23" s="49">
        <f>('High Level'!$D34*(1-'Net Zero Target Year'!M27))*(1-'High Level'!$F34)</f>
        <v>0</v>
      </c>
      <c r="L23" s="49">
        <f>('High Level'!$D34*(1-'Net Zero Target Year'!N27))*(1-'High Level'!$F34)</f>
        <v>0</v>
      </c>
      <c r="M23" s="49">
        <f>('High Level'!$D34*(1-'Net Zero Target Year'!O27))*(1-'High Level'!$F34)</f>
        <v>0</v>
      </c>
      <c r="N23" s="49">
        <f>('High Level'!$D34*(1-'Net Zero Target Year'!P27))*(1-'High Level'!$F34)</f>
        <v>0</v>
      </c>
      <c r="O23" s="49">
        <f>('High Level'!$D34*(1-'Net Zero Target Year'!Q27))*(1-'High Level'!$F34)</f>
        <v>0</v>
      </c>
      <c r="P23" s="49">
        <f>('High Level'!$D34*(1-'Net Zero Target Year'!R27))*(1-'High Level'!$F34)</f>
        <v>0</v>
      </c>
      <c r="Q23" s="49">
        <f>('High Level'!$D34*(1-'Net Zero Target Year'!S27))*(1-'High Level'!$F34)</f>
        <v>0</v>
      </c>
      <c r="R23" s="49">
        <f>('High Level'!$D34*(1-'Net Zero Target Year'!T27))*(1-'High Level'!$F34)</f>
        <v>0</v>
      </c>
      <c r="S23" s="49">
        <f>('High Level'!$D34*(1-'Net Zero Target Year'!U27))*(1-'High Level'!$F34)</f>
        <v>0</v>
      </c>
      <c r="T23" s="49">
        <f>('High Level'!$D34*(1-'Net Zero Target Year'!V27))*(1-'High Level'!$F34)</f>
        <v>0</v>
      </c>
      <c r="U23" s="49">
        <f>('High Level'!$D34*(1-'Net Zero Target Year'!W27))*(1-'High Level'!$F34)</f>
        <v>0</v>
      </c>
      <c r="V23" s="49">
        <f>('High Level'!$D34*(1-'Net Zero Target Year'!X27))*(1-'High Level'!$F34)</f>
        <v>0</v>
      </c>
      <c r="W23" s="49">
        <f>('High Level'!$D34*(1-'Net Zero Target Year'!Y27))*(1-'High Level'!$F34)</f>
        <v>0</v>
      </c>
      <c r="X23" s="49">
        <f>('High Level'!$D34*(1-'Net Zero Target Year'!Z27))*(1-'High Level'!$F34)</f>
        <v>0</v>
      </c>
      <c r="Y23" s="49">
        <f>('High Level'!$D34*(1-'Net Zero Target Year'!AA27))*(1-'High Level'!$F34)</f>
        <v>0</v>
      </c>
      <c r="Z23" s="49">
        <f>('High Level'!$D34*(1-'Net Zero Target Year'!AB27))*(1-'High Level'!$F34)</f>
        <v>0</v>
      </c>
      <c r="AA23" s="49">
        <f>('High Level'!$D34*(1-'Net Zero Target Year'!AC27))*(1-'High Level'!$F34)</f>
        <v>0</v>
      </c>
      <c r="AB23" s="49">
        <f>('High Level'!$D34*(1-'Net Zero Target Year'!AD27))*(1-'High Level'!$F34)</f>
        <v>0</v>
      </c>
      <c r="AC23" s="49">
        <f>('High Level'!$D34*(1-'Net Zero Target Year'!AE27))*(1-'High Level'!$F34)</f>
        <v>0</v>
      </c>
      <c r="AD23" s="49">
        <f>('High Level'!$D34*(1-'Net Zero Target Year'!AF27))*(1-'High Level'!$F34)</f>
        <v>0</v>
      </c>
      <c r="AE23" s="49">
        <f>('High Level'!$D34*(1-'Net Zero Target Year'!AG27))*(1-'High Level'!$F34)</f>
        <v>0</v>
      </c>
      <c r="AF23" s="49">
        <f>('High Level'!$D34*(1-'Net Zero Target Year'!AH27))*(1-'High Level'!$F34)</f>
        <v>0</v>
      </c>
    </row>
    <row r="24" spans="2:32" s="1" customFormat="1" x14ac:dyDescent="0.35">
      <c r="B24" s="18">
        <v>3</v>
      </c>
      <c r="C24" s="18" t="s">
        <v>19</v>
      </c>
      <c r="D24" s="49">
        <f>('High Level'!$D35*(1-'Net Zero Target Year'!F28))*(1-'High Level'!$F35)</f>
        <v>0</v>
      </c>
      <c r="E24" s="49">
        <f>('High Level'!$D35*(1-'Net Zero Target Year'!G28))*(1-'High Level'!$F35)</f>
        <v>0</v>
      </c>
      <c r="F24" s="49">
        <f>('High Level'!$D35*(1-'Net Zero Target Year'!H28))*(1-'High Level'!$F35)</f>
        <v>0</v>
      </c>
      <c r="G24" s="49">
        <f>('High Level'!$D35*(1-'Net Zero Target Year'!I28))*(1-'High Level'!$F35)</f>
        <v>0</v>
      </c>
      <c r="H24" s="49">
        <f>('High Level'!$D35*(1-'Net Zero Target Year'!J28))*(1-'High Level'!$F35)</f>
        <v>0</v>
      </c>
      <c r="I24" s="49">
        <f>('High Level'!$D35*(1-'Net Zero Target Year'!K28))*(1-'High Level'!$F35)</f>
        <v>0</v>
      </c>
      <c r="J24" s="49">
        <f>('High Level'!$D35*(1-'Net Zero Target Year'!L28))*(1-'High Level'!$F35)</f>
        <v>0</v>
      </c>
      <c r="K24" s="49">
        <f>('High Level'!$D35*(1-'Net Zero Target Year'!M28))*(1-'High Level'!$F35)</f>
        <v>0</v>
      </c>
      <c r="L24" s="49">
        <f>('High Level'!$D35*(1-'Net Zero Target Year'!N28))*(1-'High Level'!$F35)</f>
        <v>0</v>
      </c>
      <c r="M24" s="49">
        <f>('High Level'!$D35*(1-'Net Zero Target Year'!O28))*(1-'High Level'!$F35)</f>
        <v>0</v>
      </c>
      <c r="N24" s="49">
        <f>('High Level'!$D35*(1-'Net Zero Target Year'!P28))*(1-'High Level'!$F35)</f>
        <v>0</v>
      </c>
      <c r="O24" s="49">
        <f>('High Level'!$D35*(1-'Net Zero Target Year'!Q28))*(1-'High Level'!$F35)</f>
        <v>0</v>
      </c>
      <c r="P24" s="49">
        <f>('High Level'!$D35*(1-'Net Zero Target Year'!R28))*(1-'High Level'!$F35)</f>
        <v>0</v>
      </c>
      <c r="Q24" s="49">
        <f>('High Level'!$D35*(1-'Net Zero Target Year'!S28))*(1-'High Level'!$F35)</f>
        <v>0</v>
      </c>
      <c r="R24" s="49">
        <f>('High Level'!$D35*(1-'Net Zero Target Year'!T28))*(1-'High Level'!$F35)</f>
        <v>0</v>
      </c>
      <c r="S24" s="49">
        <f>('High Level'!$D35*(1-'Net Zero Target Year'!U28))*(1-'High Level'!$F35)</f>
        <v>0</v>
      </c>
      <c r="T24" s="49">
        <f>('High Level'!$D35*(1-'Net Zero Target Year'!V28))*(1-'High Level'!$F35)</f>
        <v>0</v>
      </c>
      <c r="U24" s="49">
        <f>('High Level'!$D35*(1-'Net Zero Target Year'!W28))*(1-'High Level'!$F35)</f>
        <v>0</v>
      </c>
      <c r="V24" s="49">
        <f>('High Level'!$D35*(1-'Net Zero Target Year'!X28))*(1-'High Level'!$F35)</f>
        <v>0</v>
      </c>
      <c r="W24" s="49">
        <f>('High Level'!$D35*(1-'Net Zero Target Year'!Y28))*(1-'High Level'!$F35)</f>
        <v>0</v>
      </c>
      <c r="X24" s="49">
        <f>('High Level'!$D35*(1-'Net Zero Target Year'!Z28))*(1-'High Level'!$F35)</f>
        <v>0</v>
      </c>
      <c r="Y24" s="49">
        <f>('High Level'!$D35*(1-'Net Zero Target Year'!AA28))*(1-'High Level'!$F35)</f>
        <v>0</v>
      </c>
      <c r="Z24" s="49">
        <f>('High Level'!$D35*(1-'Net Zero Target Year'!AB28))*(1-'High Level'!$F35)</f>
        <v>0</v>
      </c>
      <c r="AA24" s="49">
        <f>('High Level'!$D35*(1-'Net Zero Target Year'!AC28))*(1-'High Level'!$F35)</f>
        <v>0</v>
      </c>
      <c r="AB24" s="49">
        <f>('High Level'!$D35*(1-'Net Zero Target Year'!AD28))*(1-'High Level'!$F35)</f>
        <v>0</v>
      </c>
      <c r="AC24" s="49">
        <f>('High Level'!$D35*(1-'Net Zero Target Year'!AE28))*(1-'High Level'!$F35)</f>
        <v>0</v>
      </c>
      <c r="AD24" s="49">
        <f>('High Level'!$D35*(1-'Net Zero Target Year'!AF28))*(1-'High Level'!$F35)</f>
        <v>0</v>
      </c>
      <c r="AE24" s="49">
        <f>('High Level'!$D35*(1-'Net Zero Target Year'!AG28))*(1-'High Level'!$F35)</f>
        <v>0</v>
      </c>
      <c r="AF24" s="49">
        <f>('High Level'!$D35*(1-'Net Zero Target Year'!AH28))*(1-'High Level'!$F35)</f>
        <v>0</v>
      </c>
    </row>
    <row r="25" spans="2:32" s="1" customFormat="1" x14ac:dyDescent="0.35">
      <c r="B25" s="18">
        <v>3</v>
      </c>
      <c r="C25" s="18" t="s">
        <v>20</v>
      </c>
      <c r="D25" s="49">
        <f>('High Level'!$D36*(1-'Net Zero Target Year'!F29))*(1-'High Level'!$F36)</f>
        <v>0</v>
      </c>
      <c r="E25" s="49">
        <f>('High Level'!$D36*(1-'Net Zero Target Year'!G29))*(1-'High Level'!$F36)</f>
        <v>0</v>
      </c>
      <c r="F25" s="49">
        <f>('High Level'!$D36*(1-'Net Zero Target Year'!H29))*(1-'High Level'!$F36)</f>
        <v>0</v>
      </c>
      <c r="G25" s="49">
        <f>('High Level'!$D36*(1-'Net Zero Target Year'!I29))*(1-'High Level'!$F36)</f>
        <v>0</v>
      </c>
      <c r="H25" s="49">
        <f>('High Level'!$D36*(1-'Net Zero Target Year'!J29))*(1-'High Level'!$F36)</f>
        <v>0</v>
      </c>
      <c r="I25" s="49">
        <f>('High Level'!$D36*(1-'Net Zero Target Year'!K29))*(1-'High Level'!$F36)</f>
        <v>0</v>
      </c>
      <c r="J25" s="49">
        <f>('High Level'!$D36*(1-'Net Zero Target Year'!L29))*(1-'High Level'!$F36)</f>
        <v>0</v>
      </c>
      <c r="K25" s="49">
        <f>('High Level'!$D36*(1-'Net Zero Target Year'!M29))*(1-'High Level'!$F36)</f>
        <v>0</v>
      </c>
      <c r="L25" s="49">
        <f>('High Level'!$D36*(1-'Net Zero Target Year'!N29))*(1-'High Level'!$F36)</f>
        <v>0</v>
      </c>
      <c r="M25" s="49">
        <f>('High Level'!$D36*(1-'Net Zero Target Year'!O29))*(1-'High Level'!$F36)</f>
        <v>0</v>
      </c>
      <c r="N25" s="49">
        <f>('High Level'!$D36*(1-'Net Zero Target Year'!P29))*(1-'High Level'!$F36)</f>
        <v>0</v>
      </c>
      <c r="O25" s="49">
        <f>('High Level'!$D36*(1-'Net Zero Target Year'!Q29))*(1-'High Level'!$F36)</f>
        <v>0</v>
      </c>
      <c r="P25" s="49">
        <f>('High Level'!$D36*(1-'Net Zero Target Year'!R29))*(1-'High Level'!$F36)</f>
        <v>0</v>
      </c>
      <c r="Q25" s="49">
        <f>('High Level'!$D36*(1-'Net Zero Target Year'!S29))*(1-'High Level'!$F36)</f>
        <v>0</v>
      </c>
      <c r="R25" s="49">
        <f>('High Level'!$D36*(1-'Net Zero Target Year'!T29))*(1-'High Level'!$F36)</f>
        <v>0</v>
      </c>
      <c r="S25" s="49">
        <f>('High Level'!$D36*(1-'Net Zero Target Year'!U29))*(1-'High Level'!$F36)</f>
        <v>0</v>
      </c>
      <c r="T25" s="49">
        <f>('High Level'!$D36*(1-'Net Zero Target Year'!V29))*(1-'High Level'!$F36)</f>
        <v>0</v>
      </c>
      <c r="U25" s="49">
        <f>('High Level'!$D36*(1-'Net Zero Target Year'!W29))*(1-'High Level'!$F36)</f>
        <v>0</v>
      </c>
      <c r="V25" s="49">
        <f>('High Level'!$D36*(1-'Net Zero Target Year'!X29))*(1-'High Level'!$F36)</f>
        <v>0</v>
      </c>
      <c r="W25" s="49">
        <f>('High Level'!$D36*(1-'Net Zero Target Year'!Y29))*(1-'High Level'!$F36)</f>
        <v>0</v>
      </c>
      <c r="X25" s="49">
        <f>('High Level'!$D36*(1-'Net Zero Target Year'!Z29))*(1-'High Level'!$F36)</f>
        <v>0</v>
      </c>
      <c r="Y25" s="49">
        <f>('High Level'!$D36*(1-'Net Zero Target Year'!AA29))*(1-'High Level'!$F36)</f>
        <v>0</v>
      </c>
      <c r="Z25" s="49">
        <f>('High Level'!$D36*(1-'Net Zero Target Year'!AB29))*(1-'High Level'!$F36)</f>
        <v>0</v>
      </c>
      <c r="AA25" s="49">
        <f>('High Level'!$D36*(1-'Net Zero Target Year'!AC29))*(1-'High Level'!$F36)</f>
        <v>0</v>
      </c>
      <c r="AB25" s="49">
        <f>('High Level'!$D36*(1-'Net Zero Target Year'!AD29))*(1-'High Level'!$F36)</f>
        <v>0</v>
      </c>
      <c r="AC25" s="49">
        <f>('High Level'!$D36*(1-'Net Zero Target Year'!AE29))*(1-'High Level'!$F36)</f>
        <v>0</v>
      </c>
      <c r="AD25" s="49">
        <f>('High Level'!$D36*(1-'Net Zero Target Year'!AF29))*(1-'High Level'!$F36)</f>
        <v>0</v>
      </c>
      <c r="AE25" s="49">
        <f>('High Level'!$D36*(1-'Net Zero Target Year'!AG29))*(1-'High Level'!$F36)</f>
        <v>0</v>
      </c>
      <c r="AF25" s="49">
        <f>('High Level'!$D36*(1-'Net Zero Target Year'!AH29))*(1-'High Level'!$F36)</f>
        <v>0</v>
      </c>
    </row>
    <row r="26" spans="2:32" s="1" customFormat="1" x14ac:dyDescent="0.35">
      <c r="B26" s="18">
        <v>3</v>
      </c>
      <c r="C26" s="18" t="s">
        <v>21</v>
      </c>
      <c r="D26" s="49">
        <f>('High Level'!$D37*(1-'Net Zero Target Year'!F30))*(1-'High Level'!$F37)</f>
        <v>0</v>
      </c>
      <c r="E26" s="49">
        <f>('High Level'!$D37*(1-'Net Zero Target Year'!G30))*(1-'High Level'!$F37)</f>
        <v>0</v>
      </c>
      <c r="F26" s="49">
        <f>('High Level'!$D37*(1-'Net Zero Target Year'!H30))*(1-'High Level'!$F37)</f>
        <v>0</v>
      </c>
      <c r="G26" s="49">
        <f>('High Level'!$D37*(1-'Net Zero Target Year'!I30))*(1-'High Level'!$F37)</f>
        <v>0</v>
      </c>
      <c r="H26" s="49">
        <f>('High Level'!$D37*(1-'Net Zero Target Year'!J30))*(1-'High Level'!$F37)</f>
        <v>0</v>
      </c>
      <c r="I26" s="49">
        <f>('High Level'!$D37*(1-'Net Zero Target Year'!K30))*(1-'High Level'!$F37)</f>
        <v>0</v>
      </c>
      <c r="J26" s="49">
        <f>('High Level'!$D37*(1-'Net Zero Target Year'!L30))*(1-'High Level'!$F37)</f>
        <v>0</v>
      </c>
      <c r="K26" s="49">
        <f>('High Level'!$D37*(1-'Net Zero Target Year'!M30))*(1-'High Level'!$F37)</f>
        <v>0</v>
      </c>
      <c r="L26" s="49">
        <f>('High Level'!$D37*(1-'Net Zero Target Year'!N30))*(1-'High Level'!$F37)</f>
        <v>0</v>
      </c>
      <c r="M26" s="49">
        <f>('High Level'!$D37*(1-'Net Zero Target Year'!O30))*(1-'High Level'!$F37)</f>
        <v>0</v>
      </c>
      <c r="N26" s="49">
        <f>('High Level'!$D37*(1-'Net Zero Target Year'!P30))*(1-'High Level'!$F37)</f>
        <v>0</v>
      </c>
      <c r="O26" s="49">
        <f>('High Level'!$D37*(1-'Net Zero Target Year'!Q30))*(1-'High Level'!$F37)</f>
        <v>0</v>
      </c>
      <c r="P26" s="49">
        <f>('High Level'!$D37*(1-'Net Zero Target Year'!R30))*(1-'High Level'!$F37)</f>
        <v>0</v>
      </c>
      <c r="Q26" s="49">
        <f>('High Level'!$D37*(1-'Net Zero Target Year'!S30))*(1-'High Level'!$F37)</f>
        <v>0</v>
      </c>
      <c r="R26" s="49">
        <f>('High Level'!$D37*(1-'Net Zero Target Year'!T30))*(1-'High Level'!$F37)</f>
        <v>0</v>
      </c>
      <c r="S26" s="49">
        <f>('High Level'!$D37*(1-'Net Zero Target Year'!U30))*(1-'High Level'!$F37)</f>
        <v>0</v>
      </c>
      <c r="T26" s="49">
        <f>('High Level'!$D37*(1-'Net Zero Target Year'!V30))*(1-'High Level'!$F37)</f>
        <v>0</v>
      </c>
      <c r="U26" s="49">
        <f>('High Level'!$D37*(1-'Net Zero Target Year'!W30))*(1-'High Level'!$F37)</f>
        <v>0</v>
      </c>
      <c r="V26" s="49">
        <f>('High Level'!$D37*(1-'Net Zero Target Year'!X30))*(1-'High Level'!$F37)</f>
        <v>0</v>
      </c>
      <c r="W26" s="49">
        <f>('High Level'!$D37*(1-'Net Zero Target Year'!Y30))*(1-'High Level'!$F37)</f>
        <v>0</v>
      </c>
      <c r="X26" s="49">
        <f>('High Level'!$D37*(1-'Net Zero Target Year'!Z30))*(1-'High Level'!$F37)</f>
        <v>0</v>
      </c>
      <c r="Y26" s="49">
        <f>('High Level'!$D37*(1-'Net Zero Target Year'!AA30))*(1-'High Level'!$F37)</f>
        <v>0</v>
      </c>
      <c r="Z26" s="49">
        <f>('High Level'!$D37*(1-'Net Zero Target Year'!AB30))*(1-'High Level'!$F37)</f>
        <v>0</v>
      </c>
      <c r="AA26" s="49">
        <f>('High Level'!$D37*(1-'Net Zero Target Year'!AC30))*(1-'High Level'!$F37)</f>
        <v>0</v>
      </c>
      <c r="AB26" s="49">
        <f>('High Level'!$D37*(1-'Net Zero Target Year'!AD30))*(1-'High Level'!$F37)</f>
        <v>0</v>
      </c>
      <c r="AC26" s="49">
        <f>('High Level'!$D37*(1-'Net Zero Target Year'!AE30))*(1-'High Level'!$F37)</f>
        <v>0</v>
      </c>
      <c r="AD26" s="49">
        <f>('High Level'!$D37*(1-'Net Zero Target Year'!AF30))*(1-'High Level'!$F37)</f>
        <v>0</v>
      </c>
      <c r="AE26" s="49">
        <f>('High Level'!$D37*(1-'Net Zero Target Year'!AG30))*(1-'High Level'!$F37)</f>
        <v>0</v>
      </c>
      <c r="AF26" s="49">
        <f>('High Level'!$D37*(1-'Net Zero Target Year'!AH30))*(1-'High Level'!$F37)</f>
        <v>0</v>
      </c>
    </row>
    <row r="27" spans="2:32" s="1" customFormat="1" x14ac:dyDescent="0.35">
      <c r="B27" s="18">
        <v>3</v>
      </c>
      <c r="C27" s="18" t="s">
        <v>22</v>
      </c>
      <c r="D27" s="49">
        <f>('High Level'!$D38*(1-'Net Zero Target Year'!F31))*(1-'High Level'!$F38)</f>
        <v>0</v>
      </c>
      <c r="E27" s="49">
        <f>('High Level'!$D38*(1-'Net Zero Target Year'!G31))*(1-'High Level'!$F38)</f>
        <v>0</v>
      </c>
      <c r="F27" s="49">
        <f>('High Level'!$D38*(1-'Net Zero Target Year'!H31))*(1-'High Level'!$F38)</f>
        <v>0</v>
      </c>
      <c r="G27" s="49">
        <f>('High Level'!$D38*(1-'Net Zero Target Year'!I31))*(1-'High Level'!$F38)</f>
        <v>0</v>
      </c>
      <c r="H27" s="49">
        <f>('High Level'!$D38*(1-'Net Zero Target Year'!J31))*(1-'High Level'!$F38)</f>
        <v>0</v>
      </c>
      <c r="I27" s="49">
        <f>('High Level'!$D38*(1-'Net Zero Target Year'!K31))*(1-'High Level'!$F38)</f>
        <v>0</v>
      </c>
      <c r="J27" s="49">
        <f>('High Level'!$D38*(1-'Net Zero Target Year'!L31))*(1-'High Level'!$F38)</f>
        <v>0</v>
      </c>
      <c r="K27" s="49">
        <f>('High Level'!$D38*(1-'Net Zero Target Year'!M31))*(1-'High Level'!$F38)</f>
        <v>0</v>
      </c>
      <c r="L27" s="49">
        <f>('High Level'!$D38*(1-'Net Zero Target Year'!N31))*(1-'High Level'!$F38)</f>
        <v>0</v>
      </c>
      <c r="M27" s="49">
        <f>('High Level'!$D38*(1-'Net Zero Target Year'!O31))*(1-'High Level'!$F38)</f>
        <v>0</v>
      </c>
      <c r="N27" s="49">
        <f>('High Level'!$D38*(1-'Net Zero Target Year'!P31))*(1-'High Level'!$F38)</f>
        <v>0</v>
      </c>
      <c r="O27" s="49">
        <f>('High Level'!$D38*(1-'Net Zero Target Year'!Q31))*(1-'High Level'!$F38)</f>
        <v>0</v>
      </c>
      <c r="P27" s="49">
        <f>('High Level'!$D38*(1-'Net Zero Target Year'!R31))*(1-'High Level'!$F38)</f>
        <v>0</v>
      </c>
      <c r="Q27" s="49">
        <f>('High Level'!$D38*(1-'Net Zero Target Year'!S31))*(1-'High Level'!$F38)</f>
        <v>0</v>
      </c>
      <c r="R27" s="49">
        <f>('High Level'!$D38*(1-'Net Zero Target Year'!T31))*(1-'High Level'!$F38)</f>
        <v>0</v>
      </c>
      <c r="S27" s="49">
        <f>('High Level'!$D38*(1-'Net Zero Target Year'!U31))*(1-'High Level'!$F38)</f>
        <v>0</v>
      </c>
      <c r="T27" s="49">
        <f>('High Level'!$D38*(1-'Net Zero Target Year'!V31))*(1-'High Level'!$F38)</f>
        <v>0</v>
      </c>
      <c r="U27" s="49">
        <f>('High Level'!$D38*(1-'Net Zero Target Year'!W31))*(1-'High Level'!$F38)</f>
        <v>0</v>
      </c>
      <c r="V27" s="49">
        <f>('High Level'!$D38*(1-'Net Zero Target Year'!X31))*(1-'High Level'!$F38)</f>
        <v>0</v>
      </c>
      <c r="W27" s="49">
        <f>('High Level'!$D38*(1-'Net Zero Target Year'!Y31))*(1-'High Level'!$F38)</f>
        <v>0</v>
      </c>
      <c r="X27" s="49">
        <f>('High Level'!$D38*(1-'Net Zero Target Year'!Z31))*(1-'High Level'!$F38)</f>
        <v>0</v>
      </c>
      <c r="Y27" s="49">
        <f>('High Level'!$D38*(1-'Net Zero Target Year'!AA31))*(1-'High Level'!$F38)</f>
        <v>0</v>
      </c>
      <c r="Z27" s="49">
        <f>('High Level'!$D38*(1-'Net Zero Target Year'!AB31))*(1-'High Level'!$F38)</f>
        <v>0</v>
      </c>
      <c r="AA27" s="49">
        <f>('High Level'!$D38*(1-'Net Zero Target Year'!AC31))*(1-'High Level'!$F38)</f>
        <v>0</v>
      </c>
      <c r="AB27" s="49">
        <f>('High Level'!$D38*(1-'Net Zero Target Year'!AD31))*(1-'High Level'!$F38)</f>
        <v>0</v>
      </c>
      <c r="AC27" s="49">
        <f>('High Level'!$D38*(1-'Net Zero Target Year'!AE31))*(1-'High Level'!$F38)</f>
        <v>0</v>
      </c>
      <c r="AD27" s="49">
        <f>('High Level'!$D38*(1-'Net Zero Target Year'!AF31))*(1-'High Level'!$F38)</f>
        <v>0</v>
      </c>
      <c r="AE27" s="49">
        <f>('High Level'!$D38*(1-'Net Zero Target Year'!AG31))*(1-'High Level'!$F38)</f>
        <v>0</v>
      </c>
      <c r="AF27" s="49">
        <f>('High Level'!$D38*(1-'Net Zero Target Year'!AH31))*(1-'High Level'!$F38)</f>
        <v>0</v>
      </c>
    </row>
    <row r="28" spans="2:32" s="1" customFormat="1" x14ac:dyDescent="0.35">
      <c r="B28" s="18">
        <v>3</v>
      </c>
      <c r="C28" s="18" t="s">
        <v>23</v>
      </c>
      <c r="D28" s="49">
        <f>('High Level'!$D39*(1-'Net Zero Target Year'!F32))*(1-'High Level'!$F39)</f>
        <v>0</v>
      </c>
      <c r="E28" s="49">
        <f>('High Level'!$D39*(1-'Net Zero Target Year'!G32))*(1-'High Level'!$F39)</f>
        <v>0</v>
      </c>
      <c r="F28" s="49">
        <f>('High Level'!$D39*(1-'Net Zero Target Year'!H32))*(1-'High Level'!$F39)</f>
        <v>0</v>
      </c>
      <c r="G28" s="49">
        <f>('High Level'!$D39*(1-'Net Zero Target Year'!I32))*(1-'High Level'!$F39)</f>
        <v>0</v>
      </c>
      <c r="H28" s="49">
        <f>('High Level'!$D39*(1-'Net Zero Target Year'!J32))*(1-'High Level'!$F39)</f>
        <v>0</v>
      </c>
      <c r="I28" s="49">
        <f>('High Level'!$D39*(1-'Net Zero Target Year'!K32))*(1-'High Level'!$F39)</f>
        <v>0</v>
      </c>
      <c r="J28" s="49">
        <f>('High Level'!$D39*(1-'Net Zero Target Year'!L32))*(1-'High Level'!$F39)</f>
        <v>0</v>
      </c>
      <c r="K28" s="49">
        <f>('High Level'!$D39*(1-'Net Zero Target Year'!M32))*(1-'High Level'!$F39)</f>
        <v>0</v>
      </c>
      <c r="L28" s="49">
        <f>('High Level'!$D39*(1-'Net Zero Target Year'!N32))*(1-'High Level'!$F39)</f>
        <v>0</v>
      </c>
      <c r="M28" s="49">
        <f>('High Level'!$D39*(1-'Net Zero Target Year'!O32))*(1-'High Level'!$F39)</f>
        <v>0</v>
      </c>
      <c r="N28" s="49">
        <f>('High Level'!$D39*(1-'Net Zero Target Year'!P32))*(1-'High Level'!$F39)</f>
        <v>0</v>
      </c>
      <c r="O28" s="49">
        <f>('High Level'!$D39*(1-'Net Zero Target Year'!Q32))*(1-'High Level'!$F39)</f>
        <v>0</v>
      </c>
      <c r="P28" s="49">
        <f>('High Level'!$D39*(1-'Net Zero Target Year'!R32))*(1-'High Level'!$F39)</f>
        <v>0</v>
      </c>
      <c r="Q28" s="49">
        <f>('High Level'!$D39*(1-'Net Zero Target Year'!S32))*(1-'High Level'!$F39)</f>
        <v>0</v>
      </c>
      <c r="R28" s="49">
        <f>('High Level'!$D39*(1-'Net Zero Target Year'!T32))*(1-'High Level'!$F39)</f>
        <v>0</v>
      </c>
      <c r="S28" s="49">
        <f>('High Level'!$D39*(1-'Net Zero Target Year'!U32))*(1-'High Level'!$F39)</f>
        <v>0</v>
      </c>
      <c r="T28" s="49">
        <f>('High Level'!$D39*(1-'Net Zero Target Year'!V32))*(1-'High Level'!$F39)</f>
        <v>0</v>
      </c>
      <c r="U28" s="49">
        <f>('High Level'!$D39*(1-'Net Zero Target Year'!W32))*(1-'High Level'!$F39)</f>
        <v>0</v>
      </c>
      <c r="V28" s="49">
        <f>('High Level'!$D39*(1-'Net Zero Target Year'!X32))*(1-'High Level'!$F39)</f>
        <v>0</v>
      </c>
      <c r="W28" s="49">
        <f>('High Level'!$D39*(1-'Net Zero Target Year'!Y32))*(1-'High Level'!$F39)</f>
        <v>0</v>
      </c>
      <c r="X28" s="49">
        <f>('High Level'!$D39*(1-'Net Zero Target Year'!Z32))*(1-'High Level'!$F39)</f>
        <v>0</v>
      </c>
      <c r="Y28" s="49">
        <f>('High Level'!$D39*(1-'Net Zero Target Year'!AA32))*(1-'High Level'!$F39)</f>
        <v>0</v>
      </c>
      <c r="Z28" s="49">
        <f>('High Level'!$D39*(1-'Net Zero Target Year'!AB32))*(1-'High Level'!$F39)</f>
        <v>0</v>
      </c>
      <c r="AA28" s="49">
        <f>('High Level'!$D39*(1-'Net Zero Target Year'!AC32))*(1-'High Level'!$F39)</f>
        <v>0</v>
      </c>
      <c r="AB28" s="49">
        <f>('High Level'!$D39*(1-'Net Zero Target Year'!AD32))*(1-'High Level'!$F39)</f>
        <v>0</v>
      </c>
      <c r="AC28" s="49">
        <f>('High Level'!$D39*(1-'Net Zero Target Year'!AE32))*(1-'High Level'!$F39)</f>
        <v>0</v>
      </c>
      <c r="AD28" s="49">
        <f>('High Level'!$D39*(1-'Net Zero Target Year'!AF32))*(1-'High Level'!$F39)</f>
        <v>0</v>
      </c>
      <c r="AE28" s="49">
        <f>('High Level'!$D39*(1-'Net Zero Target Year'!AG32))*(1-'High Level'!$F39)</f>
        <v>0</v>
      </c>
      <c r="AF28" s="49">
        <f>('High Level'!$D39*(1-'Net Zero Target Year'!AH32))*(1-'High Level'!$F39)</f>
        <v>0</v>
      </c>
    </row>
    <row r="29" spans="2:32" s="1" customFormat="1" x14ac:dyDescent="0.35">
      <c r="B29" s="31">
        <v>3</v>
      </c>
      <c r="C29" s="31" t="s">
        <v>24</v>
      </c>
      <c r="D29" s="50">
        <f>'High Level'!$D40*(1-'Net Zero Target Year'!F33)</f>
        <v>0</v>
      </c>
      <c r="E29" s="50">
        <f>'High Level'!$D40*(1-'Net Zero Target Year'!G33)</f>
        <v>0</v>
      </c>
      <c r="F29" s="50">
        <f>'High Level'!$D40*(1-'Net Zero Target Year'!H33)</f>
        <v>0</v>
      </c>
      <c r="G29" s="50">
        <f>'High Level'!$D40*(1-'Net Zero Target Year'!I33)</f>
        <v>0</v>
      </c>
      <c r="H29" s="50">
        <f>'High Level'!$D40*(1-'Net Zero Target Year'!J33)</f>
        <v>0</v>
      </c>
      <c r="I29" s="50">
        <f>'High Level'!$D40*(1-'Net Zero Target Year'!K33)</f>
        <v>0</v>
      </c>
      <c r="J29" s="50">
        <f>'High Level'!$D40*(1-'Net Zero Target Year'!L33)</f>
        <v>0</v>
      </c>
      <c r="K29" s="50">
        <f>'High Level'!$D40*(1-'Net Zero Target Year'!M33)</f>
        <v>0</v>
      </c>
      <c r="L29" s="50">
        <f>'High Level'!$D40*(1-'Net Zero Target Year'!N33)</f>
        <v>0</v>
      </c>
      <c r="M29" s="50">
        <f>'High Level'!$D40*(1-'Net Zero Target Year'!O33)</f>
        <v>0</v>
      </c>
      <c r="N29" s="50">
        <f>'High Level'!$D40*(1-'Net Zero Target Year'!P33)</f>
        <v>0</v>
      </c>
      <c r="O29" s="50">
        <f>'High Level'!$D40*(1-'Net Zero Target Year'!Q33)</f>
        <v>0</v>
      </c>
      <c r="P29" s="50">
        <f>'High Level'!$D40*(1-'Net Zero Target Year'!R33)</f>
        <v>0</v>
      </c>
      <c r="Q29" s="50">
        <f>'High Level'!$D40*(1-'Net Zero Target Year'!S33)</f>
        <v>0</v>
      </c>
      <c r="R29" s="50">
        <f>'High Level'!$D40*(1-'Net Zero Target Year'!T33)</f>
        <v>0</v>
      </c>
      <c r="S29" s="50">
        <f>'High Level'!$D40*(1-'Net Zero Target Year'!U33)</f>
        <v>0</v>
      </c>
      <c r="T29" s="50">
        <f>'High Level'!$D40*(1-'Net Zero Target Year'!V33)</f>
        <v>0</v>
      </c>
      <c r="U29" s="50">
        <f>'High Level'!$D40*(1-'Net Zero Target Year'!W33)</f>
        <v>0</v>
      </c>
      <c r="V29" s="50">
        <f>'High Level'!$D40*(1-'Net Zero Target Year'!X33)</f>
        <v>0</v>
      </c>
      <c r="W29" s="50">
        <f>'High Level'!$D40*(1-'Net Zero Target Year'!Y33)</f>
        <v>0</v>
      </c>
      <c r="X29" s="50">
        <f>'High Level'!$D40*(1-'Net Zero Target Year'!Z33)</f>
        <v>0</v>
      </c>
      <c r="Y29" s="50">
        <f>'High Level'!$D40*(1-'Net Zero Target Year'!AA33)</f>
        <v>0</v>
      </c>
      <c r="Z29" s="50">
        <f>'High Level'!$D40*(1-'Net Zero Target Year'!AB33)</f>
        <v>0</v>
      </c>
      <c r="AA29" s="50">
        <f>'High Level'!$D40*(1-'Net Zero Target Year'!AC33)</f>
        <v>0</v>
      </c>
      <c r="AB29" s="50">
        <f>'High Level'!$D40*(1-'Net Zero Target Year'!AD33)</f>
        <v>0</v>
      </c>
      <c r="AC29" s="50">
        <f>'High Level'!$D40*(1-'Net Zero Target Year'!AE33)</f>
        <v>0</v>
      </c>
      <c r="AD29" s="50">
        <f>'High Level'!$D40*(1-'Net Zero Target Year'!AF33)</f>
        <v>0</v>
      </c>
      <c r="AE29" s="50">
        <f>'High Level'!$D40*(1-'Net Zero Target Year'!AG33)</f>
        <v>0</v>
      </c>
      <c r="AF29" s="50">
        <f>'High Level'!$D40*(1-'Net Zero Target Year'!AH33)</f>
        <v>0</v>
      </c>
    </row>
    <row r="30" spans="2:32" s="1" customFormat="1" x14ac:dyDescent="0.35">
      <c r="B30" s="31">
        <v>3</v>
      </c>
      <c r="C30" s="31" t="s">
        <v>25</v>
      </c>
      <c r="D30" s="50">
        <f>'High Level'!$D41*(1-'Net Zero Target Year'!F34)</f>
        <v>0</v>
      </c>
      <c r="E30" s="50">
        <f>'High Level'!$D41*(1-'Net Zero Target Year'!G34)</f>
        <v>0</v>
      </c>
      <c r="F30" s="50">
        <f>'High Level'!$D41*(1-'Net Zero Target Year'!H34)</f>
        <v>0</v>
      </c>
      <c r="G30" s="50">
        <f>'High Level'!$D41*(1-'Net Zero Target Year'!I34)</f>
        <v>0</v>
      </c>
      <c r="H30" s="50">
        <f>'High Level'!$D41*(1-'Net Zero Target Year'!J34)</f>
        <v>0</v>
      </c>
      <c r="I30" s="50">
        <f>'High Level'!$D41*(1-'Net Zero Target Year'!K34)</f>
        <v>0</v>
      </c>
      <c r="J30" s="50">
        <f>'High Level'!$D41*(1-'Net Zero Target Year'!L34)</f>
        <v>0</v>
      </c>
      <c r="K30" s="50">
        <f>'High Level'!$D41*(1-'Net Zero Target Year'!M34)</f>
        <v>0</v>
      </c>
      <c r="L30" s="50">
        <f>'High Level'!$D41*(1-'Net Zero Target Year'!N34)</f>
        <v>0</v>
      </c>
      <c r="M30" s="50">
        <f>'High Level'!$D41*(1-'Net Zero Target Year'!O34)</f>
        <v>0</v>
      </c>
      <c r="N30" s="50">
        <f>'High Level'!$D41*(1-'Net Zero Target Year'!P34)</f>
        <v>0</v>
      </c>
      <c r="O30" s="50">
        <f>'High Level'!$D41*(1-'Net Zero Target Year'!Q34)</f>
        <v>0</v>
      </c>
      <c r="P30" s="50">
        <f>'High Level'!$D41*(1-'Net Zero Target Year'!R34)</f>
        <v>0</v>
      </c>
      <c r="Q30" s="50">
        <f>'High Level'!$D41*(1-'Net Zero Target Year'!S34)</f>
        <v>0</v>
      </c>
      <c r="R30" s="50">
        <f>'High Level'!$D41*(1-'Net Zero Target Year'!T34)</f>
        <v>0</v>
      </c>
      <c r="S30" s="50">
        <f>'High Level'!$D41*(1-'Net Zero Target Year'!U34)</f>
        <v>0</v>
      </c>
      <c r="T30" s="50">
        <f>'High Level'!$D41*(1-'Net Zero Target Year'!V34)</f>
        <v>0</v>
      </c>
      <c r="U30" s="50">
        <f>'High Level'!$D41*(1-'Net Zero Target Year'!W34)</f>
        <v>0</v>
      </c>
      <c r="V30" s="50">
        <f>'High Level'!$D41*(1-'Net Zero Target Year'!X34)</f>
        <v>0</v>
      </c>
      <c r="W30" s="50">
        <f>'High Level'!$D41*(1-'Net Zero Target Year'!Y34)</f>
        <v>0</v>
      </c>
      <c r="X30" s="50">
        <f>'High Level'!$D41*(1-'Net Zero Target Year'!Z34)</f>
        <v>0</v>
      </c>
      <c r="Y30" s="50">
        <f>'High Level'!$D41*(1-'Net Zero Target Year'!AA34)</f>
        <v>0</v>
      </c>
      <c r="Z30" s="50">
        <f>'High Level'!$D41*(1-'Net Zero Target Year'!AB34)</f>
        <v>0</v>
      </c>
      <c r="AA30" s="50">
        <f>'High Level'!$D41*(1-'Net Zero Target Year'!AC34)</f>
        <v>0</v>
      </c>
      <c r="AB30" s="50">
        <f>'High Level'!$D41*(1-'Net Zero Target Year'!AD34)</f>
        <v>0</v>
      </c>
      <c r="AC30" s="50">
        <f>'High Level'!$D41*(1-'Net Zero Target Year'!AE34)</f>
        <v>0</v>
      </c>
      <c r="AD30" s="50">
        <f>'High Level'!$D41*(1-'Net Zero Target Year'!AF34)</f>
        <v>0</v>
      </c>
      <c r="AE30" s="50">
        <f>'High Level'!$D41*(1-'Net Zero Target Year'!AG34)</f>
        <v>0</v>
      </c>
      <c r="AF30" s="50">
        <f>'High Level'!$D41*(1-'Net Zero Target Year'!AH34)</f>
        <v>0</v>
      </c>
    </row>
    <row r="31" spans="2:32" s="1" customFormat="1" x14ac:dyDescent="0.35">
      <c r="B31" s="31">
        <v>3</v>
      </c>
      <c r="C31" s="31" t="s">
        <v>26</v>
      </c>
      <c r="D31" s="50">
        <f>'High Level'!$D42*(1-'Net Zero Target Year'!F35)</f>
        <v>0</v>
      </c>
      <c r="E31" s="50">
        <f>'High Level'!$D42*(1-'Net Zero Target Year'!G35)</f>
        <v>0</v>
      </c>
      <c r="F31" s="50">
        <f>'High Level'!$D42*(1-'Net Zero Target Year'!H35)</f>
        <v>0</v>
      </c>
      <c r="G31" s="50">
        <f>'High Level'!$D42*(1-'Net Zero Target Year'!I35)</f>
        <v>0</v>
      </c>
      <c r="H31" s="50">
        <f>'High Level'!$D42*(1-'Net Zero Target Year'!J35)</f>
        <v>0</v>
      </c>
      <c r="I31" s="50">
        <f>'High Level'!$D42*(1-'Net Zero Target Year'!K35)</f>
        <v>0</v>
      </c>
      <c r="J31" s="50">
        <f>'High Level'!$D42*(1-'Net Zero Target Year'!L35)</f>
        <v>0</v>
      </c>
      <c r="K31" s="50">
        <f>'High Level'!$D42*(1-'Net Zero Target Year'!M35)</f>
        <v>0</v>
      </c>
      <c r="L31" s="50">
        <f>'High Level'!$D42*(1-'Net Zero Target Year'!N35)</f>
        <v>0</v>
      </c>
      <c r="M31" s="50">
        <f>'High Level'!$D42*(1-'Net Zero Target Year'!O35)</f>
        <v>0</v>
      </c>
      <c r="N31" s="50">
        <f>'High Level'!$D42*(1-'Net Zero Target Year'!P35)</f>
        <v>0</v>
      </c>
      <c r="O31" s="50">
        <f>'High Level'!$D42*(1-'Net Zero Target Year'!Q35)</f>
        <v>0</v>
      </c>
      <c r="P31" s="50">
        <f>'High Level'!$D42*(1-'Net Zero Target Year'!R35)</f>
        <v>0</v>
      </c>
      <c r="Q31" s="50">
        <f>'High Level'!$D42*(1-'Net Zero Target Year'!S35)</f>
        <v>0</v>
      </c>
      <c r="R31" s="50">
        <f>'High Level'!$D42*(1-'Net Zero Target Year'!T35)</f>
        <v>0</v>
      </c>
      <c r="S31" s="50">
        <f>'High Level'!$D42*(1-'Net Zero Target Year'!U35)</f>
        <v>0</v>
      </c>
      <c r="T31" s="50">
        <f>'High Level'!$D42*(1-'Net Zero Target Year'!V35)</f>
        <v>0</v>
      </c>
      <c r="U31" s="50">
        <f>'High Level'!$D42*(1-'Net Zero Target Year'!W35)</f>
        <v>0</v>
      </c>
      <c r="V31" s="50">
        <f>'High Level'!$D42*(1-'Net Zero Target Year'!X35)</f>
        <v>0</v>
      </c>
      <c r="W31" s="50">
        <f>'High Level'!$D42*(1-'Net Zero Target Year'!Y35)</f>
        <v>0</v>
      </c>
      <c r="X31" s="50">
        <f>'High Level'!$D42*(1-'Net Zero Target Year'!Z35)</f>
        <v>0</v>
      </c>
      <c r="Y31" s="50">
        <f>'High Level'!$D42*(1-'Net Zero Target Year'!AA35)</f>
        <v>0</v>
      </c>
      <c r="Z31" s="50">
        <f>'High Level'!$D42*(1-'Net Zero Target Year'!AB35)</f>
        <v>0</v>
      </c>
      <c r="AA31" s="50">
        <f>'High Level'!$D42*(1-'Net Zero Target Year'!AC35)</f>
        <v>0</v>
      </c>
      <c r="AB31" s="50">
        <f>'High Level'!$D42*(1-'Net Zero Target Year'!AD35)</f>
        <v>0</v>
      </c>
      <c r="AC31" s="50">
        <f>'High Level'!$D42*(1-'Net Zero Target Year'!AE35)</f>
        <v>0</v>
      </c>
      <c r="AD31" s="50">
        <f>'High Level'!$D42*(1-'Net Zero Target Year'!AF35)</f>
        <v>0</v>
      </c>
      <c r="AE31" s="50">
        <f>'High Level'!$D42*(1-'Net Zero Target Year'!AG35)</f>
        <v>0</v>
      </c>
      <c r="AF31" s="50">
        <f>'High Level'!$D42*(1-'Net Zero Target Year'!AH35)</f>
        <v>0</v>
      </c>
    </row>
    <row r="32" spans="2:32" s="1" customFormat="1" x14ac:dyDescent="0.35">
      <c r="B32" s="31">
        <v>3</v>
      </c>
      <c r="C32" s="31" t="s">
        <v>27</v>
      </c>
      <c r="D32" s="50">
        <f>'High Level'!$D43*(1-'Net Zero Target Year'!F36)</f>
        <v>0</v>
      </c>
      <c r="E32" s="50">
        <f>'High Level'!$D43*(1-'Net Zero Target Year'!G36)</f>
        <v>0</v>
      </c>
      <c r="F32" s="50">
        <f>'High Level'!$D43*(1-'Net Zero Target Year'!H36)</f>
        <v>0</v>
      </c>
      <c r="G32" s="50">
        <f>'High Level'!$D43*(1-'Net Zero Target Year'!I36)</f>
        <v>0</v>
      </c>
      <c r="H32" s="50">
        <f>'High Level'!$D43*(1-'Net Zero Target Year'!J36)</f>
        <v>0</v>
      </c>
      <c r="I32" s="50">
        <f>'High Level'!$D43*(1-'Net Zero Target Year'!K36)</f>
        <v>0</v>
      </c>
      <c r="J32" s="50">
        <f>'High Level'!$D43*(1-'Net Zero Target Year'!L36)</f>
        <v>0</v>
      </c>
      <c r="K32" s="50">
        <f>'High Level'!$D43*(1-'Net Zero Target Year'!M36)</f>
        <v>0</v>
      </c>
      <c r="L32" s="50">
        <f>'High Level'!$D43*(1-'Net Zero Target Year'!N36)</f>
        <v>0</v>
      </c>
      <c r="M32" s="50">
        <f>'High Level'!$D43*(1-'Net Zero Target Year'!O36)</f>
        <v>0</v>
      </c>
      <c r="N32" s="50">
        <f>'High Level'!$D43*(1-'Net Zero Target Year'!P36)</f>
        <v>0</v>
      </c>
      <c r="O32" s="50">
        <f>'High Level'!$D43*(1-'Net Zero Target Year'!Q36)</f>
        <v>0</v>
      </c>
      <c r="P32" s="50">
        <f>'High Level'!$D43*(1-'Net Zero Target Year'!R36)</f>
        <v>0</v>
      </c>
      <c r="Q32" s="50">
        <f>'High Level'!$D43*(1-'Net Zero Target Year'!S36)</f>
        <v>0</v>
      </c>
      <c r="R32" s="50">
        <f>'High Level'!$D43*(1-'Net Zero Target Year'!T36)</f>
        <v>0</v>
      </c>
      <c r="S32" s="50">
        <f>'High Level'!$D43*(1-'Net Zero Target Year'!U36)</f>
        <v>0</v>
      </c>
      <c r="T32" s="50">
        <f>'High Level'!$D43*(1-'Net Zero Target Year'!V36)</f>
        <v>0</v>
      </c>
      <c r="U32" s="50">
        <f>'High Level'!$D43*(1-'Net Zero Target Year'!W36)</f>
        <v>0</v>
      </c>
      <c r="V32" s="50">
        <f>'High Level'!$D43*(1-'Net Zero Target Year'!X36)</f>
        <v>0</v>
      </c>
      <c r="W32" s="50">
        <f>'High Level'!$D43*(1-'Net Zero Target Year'!Y36)</f>
        <v>0</v>
      </c>
      <c r="X32" s="50">
        <f>'High Level'!$D43*(1-'Net Zero Target Year'!Z36)</f>
        <v>0</v>
      </c>
      <c r="Y32" s="50">
        <f>'High Level'!$D43*(1-'Net Zero Target Year'!AA36)</f>
        <v>0</v>
      </c>
      <c r="Z32" s="50">
        <f>'High Level'!$D43*(1-'Net Zero Target Year'!AB36)</f>
        <v>0</v>
      </c>
      <c r="AA32" s="50">
        <f>'High Level'!$D43*(1-'Net Zero Target Year'!AC36)</f>
        <v>0</v>
      </c>
      <c r="AB32" s="50">
        <f>'High Level'!$D43*(1-'Net Zero Target Year'!AD36)</f>
        <v>0</v>
      </c>
      <c r="AC32" s="50">
        <f>'High Level'!$D43*(1-'Net Zero Target Year'!AE36)</f>
        <v>0</v>
      </c>
      <c r="AD32" s="50">
        <f>'High Level'!$D43*(1-'Net Zero Target Year'!AF36)</f>
        <v>0</v>
      </c>
      <c r="AE32" s="50">
        <f>'High Level'!$D43*(1-'Net Zero Target Year'!AG36)</f>
        <v>0</v>
      </c>
      <c r="AF32" s="50">
        <f>'High Level'!$D43*(1-'Net Zero Target Year'!AH36)</f>
        <v>0</v>
      </c>
    </row>
    <row r="33" spans="3:32" s="20" customFormat="1" ht="16.5" x14ac:dyDescent="0.45">
      <c r="C33" s="20" t="s">
        <v>712</v>
      </c>
      <c r="D33" s="51">
        <f>SUM(D11:D32)</f>
        <v>0</v>
      </c>
      <c r="E33" s="51">
        <f t="shared" ref="E33:AF33" si="1">SUM(E11:E32)</f>
        <v>0</v>
      </c>
      <c r="F33" s="51">
        <f t="shared" si="1"/>
        <v>0</v>
      </c>
      <c r="G33" s="51">
        <f t="shared" si="1"/>
        <v>0</v>
      </c>
      <c r="H33" s="51">
        <f t="shared" si="1"/>
        <v>0</v>
      </c>
      <c r="I33" s="51">
        <f t="shared" si="1"/>
        <v>0</v>
      </c>
      <c r="J33" s="51">
        <f t="shared" si="1"/>
        <v>0</v>
      </c>
      <c r="K33" s="51">
        <f t="shared" si="1"/>
        <v>0</v>
      </c>
      <c r="L33" s="51">
        <f t="shared" si="1"/>
        <v>0</v>
      </c>
      <c r="M33" s="51">
        <f t="shared" si="1"/>
        <v>0</v>
      </c>
      <c r="N33" s="51">
        <f t="shared" si="1"/>
        <v>0</v>
      </c>
      <c r="O33" s="51">
        <f t="shared" si="1"/>
        <v>0</v>
      </c>
      <c r="P33" s="51">
        <f t="shared" si="1"/>
        <v>0</v>
      </c>
      <c r="Q33" s="51">
        <f t="shared" si="1"/>
        <v>0</v>
      </c>
      <c r="R33" s="51">
        <f t="shared" si="1"/>
        <v>0</v>
      </c>
      <c r="S33" s="51">
        <f t="shared" si="1"/>
        <v>0</v>
      </c>
      <c r="T33" s="51">
        <f t="shared" si="1"/>
        <v>0</v>
      </c>
      <c r="U33" s="51">
        <f t="shared" si="1"/>
        <v>0</v>
      </c>
      <c r="V33" s="51">
        <f t="shared" si="1"/>
        <v>0</v>
      </c>
      <c r="W33" s="51">
        <f t="shared" si="1"/>
        <v>0</v>
      </c>
      <c r="X33" s="51">
        <f t="shared" si="1"/>
        <v>0</v>
      </c>
      <c r="Y33" s="51">
        <f t="shared" si="1"/>
        <v>0</v>
      </c>
      <c r="Z33" s="51">
        <f t="shared" si="1"/>
        <v>0</v>
      </c>
      <c r="AA33" s="51">
        <f t="shared" si="1"/>
        <v>0</v>
      </c>
      <c r="AB33" s="51">
        <f t="shared" si="1"/>
        <v>0</v>
      </c>
      <c r="AC33" s="51">
        <f t="shared" si="1"/>
        <v>0</v>
      </c>
      <c r="AD33" s="51">
        <f t="shared" si="1"/>
        <v>0</v>
      </c>
      <c r="AE33" s="51">
        <f t="shared" si="1"/>
        <v>0</v>
      </c>
      <c r="AF33" s="51">
        <f t="shared" si="1"/>
        <v>0</v>
      </c>
    </row>
    <row r="34" spans="3:32" s="1" customFormat="1" ht="29" x14ac:dyDescent="0.35">
      <c r="C34" s="4" t="s">
        <v>713</v>
      </c>
      <c r="D34" s="69" t="e">
        <f>(D33-$D$33)/$D$33</f>
        <v>#DIV/0!</v>
      </c>
      <c r="E34" s="69" t="e">
        <f t="shared" ref="E34:AF34" si="2">(E33-$D$33)/$D$33</f>
        <v>#DIV/0!</v>
      </c>
      <c r="F34" s="69" t="e">
        <f t="shared" si="2"/>
        <v>#DIV/0!</v>
      </c>
      <c r="G34" s="69" t="e">
        <f t="shared" si="2"/>
        <v>#DIV/0!</v>
      </c>
      <c r="H34" s="69" t="e">
        <f t="shared" si="2"/>
        <v>#DIV/0!</v>
      </c>
      <c r="I34" s="69" t="e">
        <f t="shared" si="2"/>
        <v>#DIV/0!</v>
      </c>
      <c r="J34" s="69" t="e">
        <f t="shared" si="2"/>
        <v>#DIV/0!</v>
      </c>
      <c r="K34" s="69" t="e">
        <f t="shared" si="2"/>
        <v>#DIV/0!</v>
      </c>
      <c r="L34" s="69" t="e">
        <f t="shared" si="2"/>
        <v>#DIV/0!</v>
      </c>
      <c r="M34" s="69" t="e">
        <f t="shared" si="2"/>
        <v>#DIV/0!</v>
      </c>
      <c r="N34" s="69" t="e">
        <f t="shared" si="2"/>
        <v>#DIV/0!</v>
      </c>
      <c r="O34" s="69" t="e">
        <f t="shared" si="2"/>
        <v>#DIV/0!</v>
      </c>
      <c r="P34" s="69" t="e">
        <f t="shared" si="2"/>
        <v>#DIV/0!</v>
      </c>
      <c r="Q34" s="69" t="e">
        <f t="shared" si="2"/>
        <v>#DIV/0!</v>
      </c>
      <c r="R34" s="69" t="e">
        <f t="shared" si="2"/>
        <v>#DIV/0!</v>
      </c>
      <c r="S34" s="69" t="e">
        <f t="shared" si="2"/>
        <v>#DIV/0!</v>
      </c>
      <c r="T34" s="69" t="e">
        <f t="shared" si="2"/>
        <v>#DIV/0!</v>
      </c>
      <c r="U34" s="69" t="e">
        <f t="shared" si="2"/>
        <v>#DIV/0!</v>
      </c>
      <c r="V34" s="69" t="e">
        <f t="shared" si="2"/>
        <v>#DIV/0!</v>
      </c>
      <c r="W34" s="69" t="e">
        <f t="shared" si="2"/>
        <v>#DIV/0!</v>
      </c>
      <c r="X34" s="69" t="e">
        <f t="shared" si="2"/>
        <v>#DIV/0!</v>
      </c>
      <c r="Y34" s="69" t="e">
        <f t="shared" si="2"/>
        <v>#DIV/0!</v>
      </c>
      <c r="Z34" s="69" t="e">
        <f t="shared" si="2"/>
        <v>#DIV/0!</v>
      </c>
      <c r="AA34" s="69" t="e">
        <f t="shared" si="2"/>
        <v>#DIV/0!</v>
      </c>
      <c r="AB34" s="69" t="e">
        <f t="shared" si="2"/>
        <v>#DIV/0!</v>
      </c>
      <c r="AC34" s="69" t="e">
        <f t="shared" si="2"/>
        <v>#DIV/0!</v>
      </c>
      <c r="AD34" s="69" t="e">
        <f t="shared" si="2"/>
        <v>#DIV/0!</v>
      </c>
      <c r="AE34" s="69" t="e">
        <f t="shared" si="2"/>
        <v>#DIV/0!</v>
      </c>
      <c r="AF34" s="69" t="e">
        <f t="shared" si="2"/>
        <v>#DIV/0!</v>
      </c>
    </row>
    <row r="35" spans="3:32" s="1" customFormat="1" x14ac:dyDescent="0.35"/>
    <row r="36" spans="3:32" s="1" customFormat="1" x14ac:dyDescent="0.35">
      <c r="C36" s="64" t="s">
        <v>689</v>
      </c>
      <c r="D36" s="76">
        <f>SUM(D11:D15)</f>
        <v>0</v>
      </c>
      <c r="E36" s="76">
        <f t="shared" ref="E36:AF36" si="3">SUM(E11:E15)</f>
        <v>0</v>
      </c>
      <c r="F36" s="76">
        <f t="shared" si="3"/>
        <v>0</v>
      </c>
      <c r="G36" s="76">
        <f t="shared" si="3"/>
        <v>0</v>
      </c>
      <c r="H36" s="76">
        <f t="shared" si="3"/>
        <v>0</v>
      </c>
      <c r="I36" s="76">
        <f t="shared" si="3"/>
        <v>0</v>
      </c>
      <c r="J36" s="76">
        <f t="shared" si="3"/>
        <v>0</v>
      </c>
      <c r="K36" s="76">
        <f t="shared" si="3"/>
        <v>0</v>
      </c>
      <c r="L36" s="76">
        <f t="shared" si="3"/>
        <v>0</v>
      </c>
      <c r="M36" s="76">
        <f t="shared" si="3"/>
        <v>0</v>
      </c>
      <c r="N36" s="76">
        <f t="shared" si="3"/>
        <v>0</v>
      </c>
      <c r="O36" s="76">
        <f t="shared" si="3"/>
        <v>0</v>
      </c>
      <c r="P36" s="76">
        <f t="shared" si="3"/>
        <v>0</v>
      </c>
      <c r="Q36" s="76">
        <f t="shared" si="3"/>
        <v>0</v>
      </c>
      <c r="R36" s="76">
        <f t="shared" si="3"/>
        <v>0</v>
      </c>
      <c r="S36" s="76">
        <f t="shared" si="3"/>
        <v>0</v>
      </c>
      <c r="T36" s="76">
        <f t="shared" si="3"/>
        <v>0</v>
      </c>
      <c r="U36" s="76">
        <f t="shared" si="3"/>
        <v>0</v>
      </c>
      <c r="V36" s="76">
        <f t="shared" si="3"/>
        <v>0</v>
      </c>
      <c r="W36" s="76">
        <f t="shared" si="3"/>
        <v>0</v>
      </c>
      <c r="X36" s="76">
        <f t="shared" si="3"/>
        <v>0</v>
      </c>
      <c r="Y36" s="76">
        <f t="shared" si="3"/>
        <v>0</v>
      </c>
      <c r="Z36" s="76">
        <f t="shared" si="3"/>
        <v>0</v>
      </c>
      <c r="AA36" s="76">
        <f t="shared" si="3"/>
        <v>0</v>
      </c>
      <c r="AB36" s="76">
        <f t="shared" si="3"/>
        <v>0</v>
      </c>
      <c r="AC36" s="76">
        <f t="shared" si="3"/>
        <v>0</v>
      </c>
      <c r="AD36" s="76">
        <f t="shared" si="3"/>
        <v>0</v>
      </c>
      <c r="AE36" s="76">
        <f t="shared" si="3"/>
        <v>0</v>
      </c>
      <c r="AF36" s="76">
        <f t="shared" si="3"/>
        <v>0</v>
      </c>
    </row>
    <row r="37" spans="3:32" s="1" customFormat="1" x14ac:dyDescent="0.35">
      <c r="C37" s="64" t="s">
        <v>690</v>
      </c>
      <c r="D37" s="76">
        <f>SUM(D16:D18)</f>
        <v>0</v>
      </c>
      <c r="E37" s="76">
        <f t="shared" ref="E37:AF37" si="4">SUM(E16:E18)</f>
        <v>0</v>
      </c>
      <c r="F37" s="76">
        <f t="shared" si="4"/>
        <v>0</v>
      </c>
      <c r="G37" s="76">
        <f t="shared" si="4"/>
        <v>0</v>
      </c>
      <c r="H37" s="76">
        <f t="shared" si="4"/>
        <v>0</v>
      </c>
      <c r="I37" s="76">
        <f t="shared" si="4"/>
        <v>0</v>
      </c>
      <c r="J37" s="76">
        <f t="shared" si="4"/>
        <v>0</v>
      </c>
      <c r="K37" s="76">
        <f t="shared" si="4"/>
        <v>0</v>
      </c>
      <c r="L37" s="76">
        <f t="shared" si="4"/>
        <v>0</v>
      </c>
      <c r="M37" s="76">
        <f t="shared" si="4"/>
        <v>0</v>
      </c>
      <c r="N37" s="76">
        <f t="shared" si="4"/>
        <v>0</v>
      </c>
      <c r="O37" s="76">
        <f t="shared" si="4"/>
        <v>0</v>
      </c>
      <c r="P37" s="76">
        <f t="shared" si="4"/>
        <v>0</v>
      </c>
      <c r="Q37" s="76">
        <f t="shared" si="4"/>
        <v>0</v>
      </c>
      <c r="R37" s="76">
        <f t="shared" si="4"/>
        <v>0</v>
      </c>
      <c r="S37" s="76">
        <f t="shared" si="4"/>
        <v>0</v>
      </c>
      <c r="T37" s="76">
        <f t="shared" si="4"/>
        <v>0</v>
      </c>
      <c r="U37" s="76">
        <f t="shared" si="4"/>
        <v>0</v>
      </c>
      <c r="V37" s="76">
        <f t="shared" si="4"/>
        <v>0</v>
      </c>
      <c r="W37" s="76">
        <f t="shared" si="4"/>
        <v>0</v>
      </c>
      <c r="X37" s="76">
        <f t="shared" si="4"/>
        <v>0</v>
      </c>
      <c r="Y37" s="76">
        <f t="shared" si="4"/>
        <v>0</v>
      </c>
      <c r="Z37" s="76">
        <f t="shared" si="4"/>
        <v>0</v>
      </c>
      <c r="AA37" s="76">
        <f t="shared" si="4"/>
        <v>0</v>
      </c>
      <c r="AB37" s="76">
        <f t="shared" si="4"/>
        <v>0</v>
      </c>
      <c r="AC37" s="76">
        <f t="shared" si="4"/>
        <v>0</v>
      </c>
      <c r="AD37" s="76">
        <f t="shared" si="4"/>
        <v>0</v>
      </c>
      <c r="AE37" s="76">
        <f t="shared" si="4"/>
        <v>0</v>
      </c>
      <c r="AF37" s="76">
        <f t="shared" si="4"/>
        <v>0</v>
      </c>
    </row>
    <row r="38" spans="3:32" s="1" customFormat="1" x14ac:dyDescent="0.35">
      <c r="C38" s="64" t="s">
        <v>691</v>
      </c>
      <c r="D38" s="76">
        <f>SUM(D19:D28)</f>
        <v>0</v>
      </c>
      <c r="E38" s="76">
        <f t="shared" ref="E38:AF38" si="5">SUM(E19:E28)</f>
        <v>0</v>
      </c>
      <c r="F38" s="76">
        <f t="shared" si="5"/>
        <v>0</v>
      </c>
      <c r="G38" s="76">
        <f t="shared" si="5"/>
        <v>0</v>
      </c>
      <c r="H38" s="76">
        <f t="shared" si="5"/>
        <v>0</v>
      </c>
      <c r="I38" s="76">
        <f t="shared" si="5"/>
        <v>0</v>
      </c>
      <c r="J38" s="76">
        <f t="shared" si="5"/>
        <v>0</v>
      </c>
      <c r="K38" s="76">
        <f t="shared" si="5"/>
        <v>0</v>
      </c>
      <c r="L38" s="76">
        <f t="shared" si="5"/>
        <v>0</v>
      </c>
      <c r="M38" s="76">
        <f t="shared" si="5"/>
        <v>0</v>
      </c>
      <c r="N38" s="76">
        <f t="shared" si="5"/>
        <v>0</v>
      </c>
      <c r="O38" s="76">
        <f t="shared" si="5"/>
        <v>0</v>
      </c>
      <c r="P38" s="76">
        <f t="shared" si="5"/>
        <v>0</v>
      </c>
      <c r="Q38" s="76">
        <f t="shared" si="5"/>
        <v>0</v>
      </c>
      <c r="R38" s="76">
        <f t="shared" si="5"/>
        <v>0</v>
      </c>
      <c r="S38" s="76">
        <f t="shared" si="5"/>
        <v>0</v>
      </c>
      <c r="T38" s="76">
        <f t="shared" si="5"/>
        <v>0</v>
      </c>
      <c r="U38" s="76">
        <f t="shared" si="5"/>
        <v>0</v>
      </c>
      <c r="V38" s="76">
        <f t="shared" si="5"/>
        <v>0</v>
      </c>
      <c r="W38" s="76">
        <f t="shared" si="5"/>
        <v>0</v>
      </c>
      <c r="X38" s="76">
        <f t="shared" si="5"/>
        <v>0</v>
      </c>
      <c r="Y38" s="76">
        <f t="shared" si="5"/>
        <v>0</v>
      </c>
      <c r="Z38" s="76">
        <f t="shared" si="5"/>
        <v>0</v>
      </c>
      <c r="AA38" s="76">
        <f t="shared" si="5"/>
        <v>0</v>
      </c>
      <c r="AB38" s="76">
        <f t="shared" si="5"/>
        <v>0</v>
      </c>
      <c r="AC38" s="76">
        <f t="shared" si="5"/>
        <v>0</v>
      </c>
      <c r="AD38" s="76">
        <f t="shared" si="5"/>
        <v>0</v>
      </c>
      <c r="AE38" s="76">
        <f t="shared" si="5"/>
        <v>0</v>
      </c>
      <c r="AF38" s="76">
        <f t="shared" si="5"/>
        <v>0</v>
      </c>
    </row>
    <row r="39" spans="3:32" s="1" customFormat="1" x14ac:dyDescent="0.35"/>
    <row r="40" spans="3:32" s="1" customFormat="1" x14ac:dyDescent="0.35"/>
    <row r="41" spans="3:32" s="1" customFormat="1" x14ac:dyDescent="0.35"/>
    <row r="42" spans="3:32" s="1" customFormat="1" x14ac:dyDescent="0.35"/>
    <row r="43" spans="3:32" s="1" customFormat="1" x14ac:dyDescent="0.35"/>
    <row r="44" spans="3:32" s="1" customFormat="1" x14ac:dyDescent="0.35"/>
    <row r="45" spans="3:32" s="1" customFormat="1" x14ac:dyDescent="0.35"/>
    <row r="46" spans="3:32" s="1" customFormat="1" x14ac:dyDescent="0.35"/>
    <row r="47" spans="3:32" s="1" customFormat="1" x14ac:dyDescent="0.35"/>
    <row r="48" spans="3:32" s="1" customFormat="1" x14ac:dyDescent="0.35"/>
    <row r="49" s="1" customFormat="1" x14ac:dyDescent="0.35"/>
    <row r="50" s="1" customFormat="1" x14ac:dyDescent="0.35"/>
    <row r="51" s="1" customFormat="1" x14ac:dyDescent="0.35"/>
    <row r="52" s="1" customFormat="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row r="62" s="1" customFormat="1" hidden="1" x14ac:dyDescent="0.35"/>
  </sheetData>
  <mergeCells count="2">
    <mergeCell ref="B3:J7"/>
    <mergeCell ref="AF3:A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78EB7-C3C2-4A19-ABC5-A1E97AB55340}">
  <sheetPr>
    <tabColor theme="0" tint="-0.34998626667073579"/>
  </sheetPr>
  <dimension ref="A1:AH625"/>
  <sheetViews>
    <sheetView zoomScale="60" zoomScaleNormal="60" workbookViewId="0"/>
  </sheetViews>
  <sheetFormatPr defaultColWidth="0" defaultRowHeight="14.5" zeroHeight="1" x14ac:dyDescent="0.35"/>
  <cols>
    <col min="1" max="1" width="3.1796875" customWidth="1"/>
    <col min="2" max="2" width="6.1796875" bestFit="1" customWidth="1"/>
    <col min="3" max="3" width="2.81640625" bestFit="1" customWidth="1"/>
    <col min="4" max="4" width="16.81640625" customWidth="1"/>
    <col min="5" max="6" width="36.1796875" customWidth="1"/>
    <col min="7" max="7" width="32.81640625" customWidth="1"/>
    <col min="8" max="8" width="42.81640625" customWidth="1"/>
    <col min="9" max="9" width="21.81640625" bestFit="1" customWidth="1"/>
    <col min="10" max="10" width="33.453125" bestFit="1" customWidth="1"/>
    <col min="11" max="11" width="17.54296875" customWidth="1"/>
    <col min="12" max="12" width="36.54296875" bestFit="1" customWidth="1"/>
    <col min="13" max="13" width="12.81640625" customWidth="1"/>
    <col min="14" max="14" width="41.54296875" customWidth="1"/>
    <col min="15" max="20" width="8.81640625" customWidth="1"/>
    <col min="21" max="34" width="0" hidden="1" customWidth="1"/>
    <col min="35" max="16384" width="8.81640625" hidden="1"/>
  </cols>
  <sheetData>
    <row r="1" spans="1:34" s="14" customFormat="1" ht="27" customHeight="1" x14ac:dyDescent="0.55000000000000004">
      <c r="A1" s="15" t="s">
        <v>793</v>
      </c>
    </row>
    <row r="2" spans="1:34" s="1" customFormat="1" x14ac:dyDescent="0.35">
      <c r="E2" s="17">
        <v>3</v>
      </c>
      <c r="F2" s="17"/>
      <c r="G2" s="17">
        <f>E2+1</f>
        <v>4</v>
      </c>
      <c r="H2" s="17">
        <f t="shared" ref="H2:AH2" si="0">G2+1</f>
        <v>5</v>
      </c>
      <c r="I2" s="17">
        <f t="shared" si="0"/>
        <v>6</v>
      </c>
      <c r="J2" s="17">
        <f t="shared" si="0"/>
        <v>7</v>
      </c>
      <c r="K2" s="17">
        <f t="shared" si="0"/>
        <v>8</v>
      </c>
      <c r="L2" s="17">
        <f t="shared" si="0"/>
        <v>9</v>
      </c>
      <c r="M2" s="17">
        <f t="shared" si="0"/>
        <v>10</v>
      </c>
      <c r="N2" s="17">
        <f t="shared" si="0"/>
        <v>11</v>
      </c>
      <c r="O2" s="17">
        <f t="shared" si="0"/>
        <v>12</v>
      </c>
      <c r="P2" s="17">
        <f t="shared" si="0"/>
        <v>13</v>
      </c>
      <c r="Q2" s="17">
        <f t="shared" si="0"/>
        <v>14</v>
      </c>
      <c r="R2" s="17">
        <f t="shared" si="0"/>
        <v>15</v>
      </c>
      <c r="S2" s="17">
        <f t="shared" si="0"/>
        <v>16</v>
      </c>
      <c r="T2" s="17">
        <f t="shared" si="0"/>
        <v>17</v>
      </c>
      <c r="U2" s="17">
        <f t="shared" si="0"/>
        <v>18</v>
      </c>
      <c r="V2" s="17">
        <f t="shared" si="0"/>
        <v>19</v>
      </c>
      <c r="W2" s="17">
        <f t="shared" si="0"/>
        <v>20</v>
      </c>
      <c r="X2" s="17">
        <f t="shared" si="0"/>
        <v>21</v>
      </c>
      <c r="Y2" s="17">
        <f t="shared" si="0"/>
        <v>22</v>
      </c>
      <c r="Z2" s="17">
        <f t="shared" si="0"/>
        <v>23</v>
      </c>
      <c r="AA2" s="17">
        <f t="shared" si="0"/>
        <v>24</v>
      </c>
      <c r="AB2" s="17">
        <f t="shared" si="0"/>
        <v>25</v>
      </c>
      <c r="AC2" s="17">
        <f t="shared" si="0"/>
        <v>26</v>
      </c>
      <c r="AD2" s="17">
        <f t="shared" si="0"/>
        <v>27</v>
      </c>
      <c r="AE2" s="17">
        <f t="shared" si="0"/>
        <v>28</v>
      </c>
      <c r="AF2" s="17">
        <f t="shared" si="0"/>
        <v>29</v>
      </c>
      <c r="AG2" s="17">
        <f t="shared" si="0"/>
        <v>30</v>
      </c>
      <c r="AH2" s="17">
        <f t="shared" si="0"/>
        <v>31</v>
      </c>
    </row>
    <row r="3" spans="1:34" s="1" customFormat="1" ht="14.5" customHeight="1" x14ac:dyDescent="0.35">
      <c r="B3" s="144" t="s">
        <v>804</v>
      </c>
      <c r="C3" s="144"/>
      <c r="D3" s="144"/>
      <c r="E3" s="144"/>
      <c r="F3" s="144"/>
      <c r="G3" s="144"/>
      <c r="H3" s="144"/>
      <c r="I3" s="144"/>
      <c r="J3" s="144"/>
      <c r="K3" s="144"/>
      <c r="L3" s="46"/>
      <c r="M3" s="46"/>
      <c r="N3" s="46"/>
      <c r="O3" s="46"/>
      <c r="P3" s="46"/>
    </row>
    <row r="4" spans="1:34" s="1" customFormat="1" x14ac:dyDescent="0.35">
      <c r="B4" s="144"/>
      <c r="C4" s="144"/>
      <c r="D4" s="144"/>
      <c r="E4" s="144"/>
      <c r="F4" s="144"/>
      <c r="G4" s="144"/>
      <c r="H4" s="144"/>
      <c r="I4" s="144"/>
      <c r="J4" s="144"/>
      <c r="K4" s="144"/>
      <c r="L4" s="57" t="s">
        <v>722</v>
      </c>
      <c r="M4" s="219" t="s">
        <v>723</v>
      </c>
      <c r="N4" s="220"/>
      <c r="O4" s="220"/>
      <c r="P4" s="221"/>
    </row>
    <row r="5" spans="1:34" s="1" customFormat="1" x14ac:dyDescent="0.35">
      <c r="B5" s="144"/>
      <c r="C5" s="144"/>
      <c r="D5" s="144"/>
      <c r="E5" s="144"/>
      <c r="F5" s="144"/>
      <c r="G5" s="144"/>
      <c r="H5" s="144"/>
      <c r="I5" s="144"/>
      <c r="J5" s="144"/>
      <c r="K5" s="144"/>
      <c r="L5" s="58" t="s">
        <v>37</v>
      </c>
      <c r="M5" s="217" t="s">
        <v>724</v>
      </c>
      <c r="N5" s="217"/>
      <c r="O5" s="217"/>
      <c r="P5" s="217"/>
    </row>
    <row r="6" spans="1:34" s="1" customFormat="1" x14ac:dyDescent="0.35">
      <c r="B6" s="144"/>
      <c r="C6" s="144"/>
      <c r="D6" s="144"/>
      <c r="E6" s="144"/>
      <c r="F6" s="144"/>
      <c r="G6" s="144"/>
      <c r="H6" s="144"/>
      <c r="I6" s="144"/>
      <c r="J6" s="144"/>
      <c r="K6" s="144"/>
      <c r="L6" s="58" t="s">
        <v>38</v>
      </c>
      <c r="M6" s="217" t="s">
        <v>725</v>
      </c>
      <c r="N6" s="217"/>
      <c r="O6" s="217"/>
      <c r="P6" s="217"/>
    </row>
    <row r="7" spans="1:34" s="1" customFormat="1" ht="45" customHeight="1" x14ac:dyDescent="0.35">
      <c r="B7" s="144"/>
      <c r="C7" s="144"/>
      <c r="D7" s="144"/>
      <c r="E7" s="144"/>
      <c r="F7" s="144"/>
      <c r="G7" s="144"/>
      <c r="H7" s="144"/>
      <c r="I7" s="144"/>
      <c r="J7" s="144"/>
      <c r="K7" s="144"/>
      <c r="L7" s="58" t="s">
        <v>39</v>
      </c>
      <c r="M7" s="218" t="s">
        <v>726</v>
      </c>
      <c r="N7" s="218"/>
      <c r="O7" s="218"/>
      <c r="P7" s="218"/>
    </row>
    <row r="8" spans="1:34" s="1" customFormat="1" ht="58" customHeight="1" x14ac:dyDescent="0.35">
      <c r="B8" s="144"/>
      <c r="C8" s="144"/>
      <c r="D8" s="144"/>
      <c r="E8" s="144"/>
      <c r="F8" s="144"/>
      <c r="G8" s="144"/>
      <c r="H8" s="144"/>
      <c r="I8" s="144"/>
      <c r="J8" s="144"/>
      <c r="K8" s="144"/>
      <c r="L8" s="58" t="s">
        <v>40</v>
      </c>
      <c r="M8" s="218" t="s">
        <v>727</v>
      </c>
      <c r="N8" s="218"/>
      <c r="O8" s="218"/>
      <c r="P8" s="218"/>
    </row>
    <row r="9" spans="1:34" s="1" customFormat="1" x14ac:dyDescent="0.35"/>
    <row r="10" spans="1:34" s="4" customFormat="1" ht="63" customHeight="1" x14ac:dyDescent="0.35">
      <c r="B10" s="12" t="s">
        <v>4</v>
      </c>
      <c r="C10" s="12" t="s">
        <v>32</v>
      </c>
      <c r="D10" s="12" t="s">
        <v>33</v>
      </c>
      <c r="E10" s="12" t="s">
        <v>34</v>
      </c>
      <c r="F10" s="12" t="s">
        <v>755</v>
      </c>
      <c r="G10" s="12" t="s">
        <v>35</v>
      </c>
      <c r="H10" s="12" t="s">
        <v>36</v>
      </c>
      <c r="I10" s="12" t="s">
        <v>37</v>
      </c>
      <c r="J10" s="12" t="s">
        <v>38</v>
      </c>
      <c r="K10" s="12" t="s">
        <v>39</v>
      </c>
      <c r="L10" s="12" t="s">
        <v>40</v>
      </c>
      <c r="M10" s="12" t="s">
        <v>635</v>
      </c>
      <c r="N10" s="12" t="s">
        <v>636</v>
      </c>
    </row>
    <row r="11" spans="1:34" s="1" customFormat="1" x14ac:dyDescent="0.35">
      <c r="B11" s="10">
        <v>1</v>
      </c>
      <c r="C11" s="10" t="s">
        <v>41</v>
      </c>
      <c r="D11" s="10" t="s">
        <v>42</v>
      </c>
      <c r="E11" s="10" t="s">
        <v>43</v>
      </c>
      <c r="F11" s="10" t="s">
        <v>12</v>
      </c>
      <c r="G11" s="10" t="s">
        <v>44</v>
      </c>
      <c r="H11" s="10" t="s">
        <v>45</v>
      </c>
      <c r="I11" s="11" t="s">
        <v>46</v>
      </c>
      <c r="J11" s="11" t="s">
        <v>47</v>
      </c>
      <c r="K11" s="11" t="s">
        <v>48</v>
      </c>
      <c r="L11" s="11" t="s">
        <v>49</v>
      </c>
      <c r="M11" s="24"/>
      <c r="N11" s="24"/>
    </row>
    <row r="12" spans="1:34" s="1" customFormat="1" x14ac:dyDescent="0.35">
      <c r="B12" s="10">
        <v>1</v>
      </c>
      <c r="C12" s="10" t="s">
        <v>41</v>
      </c>
      <c r="D12" s="10" t="s">
        <v>42</v>
      </c>
      <c r="E12" s="10" t="s">
        <v>43</v>
      </c>
      <c r="F12" s="10" t="s">
        <v>12</v>
      </c>
      <c r="G12" s="10" t="s">
        <v>44</v>
      </c>
      <c r="H12" s="10" t="s">
        <v>50</v>
      </c>
      <c r="I12" s="11" t="s">
        <v>46</v>
      </c>
      <c r="J12" s="11" t="s">
        <v>47</v>
      </c>
      <c r="K12" s="11" t="s">
        <v>48</v>
      </c>
      <c r="L12" s="11" t="s">
        <v>49</v>
      </c>
      <c r="M12" s="24"/>
      <c r="N12" s="24"/>
    </row>
    <row r="13" spans="1:34" s="1" customFormat="1" x14ac:dyDescent="0.35">
      <c r="B13" s="10">
        <v>1</v>
      </c>
      <c r="C13" s="10" t="s">
        <v>41</v>
      </c>
      <c r="D13" s="10" t="s">
        <v>42</v>
      </c>
      <c r="E13" s="10" t="s">
        <v>43</v>
      </c>
      <c r="F13" s="10" t="s">
        <v>12</v>
      </c>
      <c r="G13" s="10" t="s">
        <v>44</v>
      </c>
      <c r="H13" s="10" t="s">
        <v>51</v>
      </c>
      <c r="I13" s="11" t="s">
        <v>46</v>
      </c>
      <c r="J13" s="11" t="s">
        <v>47</v>
      </c>
      <c r="K13" s="11" t="s">
        <v>48</v>
      </c>
      <c r="L13" s="11" t="s">
        <v>52</v>
      </c>
      <c r="M13" s="24"/>
      <c r="N13" s="24"/>
    </row>
    <row r="14" spans="1:34" s="1" customFormat="1" x14ac:dyDescent="0.35">
      <c r="B14" s="10">
        <v>1</v>
      </c>
      <c r="C14" s="10" t="s">
        <v>41</v>
      </c>
      <c r="D14" s="10" t="s">
        <v>42</v>
      </c>
      <c r="E14" s="10" t="s">
        <v>43</v>
      </c>
      <c r="F14" s="10" t="s">
        <v>12</v>
      </c>
      <c r="G14" s="10" t="s">
        <v>44</v>
      </c>
      <c r="H14" s="10" t="s">
        <v>53</v>
      </c>
      <c r="I14" s="11" t="s">
        <v>46</v>
      </c>
      <c r="J14" s="11" t="s">
        <v>47</v>
      </c>
      <c r="K14" s="11" t="s">
        <v>54</v>
      </c>
      <c r="L14" s="11" t="s">
        <v>52</v>
      </c>
      <c r="M14" s="24"/>
      <c r="N14" s="24"/>
    </row>
    <row r="15" spans="1:34" s="1" customFormat="1" x14ac:dyDescent="0.35">
      <c r="B15" s="10">
        <v>1</v>
      </c>
      <c r="C15" s="10" t="s">
        <v>41</v>
      </c>
      <c r="D15" s="10" t="s">
        <v>42</v>
      </c>
      <c r="E15" s="10" t="s">
        <v>43</v>
      </c>
      <c r="F15" s="10" t="s">
        <v>12</v>
      </c>
      <c r="G15" s="10" t="s">
        <v>44</v>
      </c>
      <c r="H15" s="10" t="s">
        <v>55</v>
      </c>
      <c r="I15" s="11" t="s">
        <v>46</v>
      </c>
      <c r="J15" s="11" t="s">
        <v>47</v>
      </c>
      <c r="K15" s="11" t="s">
        <v>54</v>
      </c>
      <c r="L15" s="11" t="s">
        <v>52</v>
      </c>
      <c r="M15" s="24"/>
      <c r="N15" s="24"/>
    </row>
    <row r="16" spans="1:34" s="1" customFormat="1" x14ac:dyDescent="0.35">
      <c r="B16" s="10">
        <v>1</v>
      </c>
      <c r="C16" s="10" t="s">
        <v>41</v>
      </c>
      <c r="D16" s="10" t="s">
        <v>42</v>
      </c>
      <c r="E16" s="10" t="s">
        <v>56</v>
      </c>
      <c r="F16" s="10" t="s">
        <v>9</v>
      </c>
      <c r="G16" s="10" t="s">
        <v>57</v>
      </c>
      <c r="H16" s="10" t="s">
        <v>58</v>
      </c>
      <c r="I16" s="11" t="s">
        <v>46</v>
      </c>
      <c r="J16" s="11" t="s">
        <v>47</v>
      </c>
      <c r="K16" s="11" t="s">
        <v>48</v>
      </c>
      <c r="L16" s="11" t="s">
        <v>52</v>
      </c>
      <c r="M16" s="24"/>
      <c r="N16" s="24"/>
    </row>
    <row r="17" spans="2:14" s="1" customFormat="1" x14ac:dyDescent="0.35">
      <c r="B17" s="10">
        <v>1</v>
      </c>
      <c r="C17" s="10" t="s">
        <v>41</v>
      </c>
      <c r="D17" s="10" t="s">
        <v>42</v>
      </c>
      <c r="E17" s="10" t="s">
        <v>56</v>
      </c>
      <c r="F17" s="10" t="s">
        <v>9</v>
      </c>
      <c r="G17" s="10" t="s">
        <v>57</v>
      </c>
      <c r="H17" s="10" t="s">
        <v>59</v>
      </c>
      <c r="I17" s="11" t="s">
        <v>46</v>
      </c>
      <c r="J17" s="11" t="s">
        <v>47</v>
      </c>
      <c r="K17" s="11" t="s">
        <v>54</v>
      </c>
      <c r="L17" s="11" t="s">
        <v>52</v>
      </c>
      <c r="M17" s="24"/>
      <c r="N17" s="24"/>
    </row>
    <row r="18" spans="2:14" s="1" customFormat="1" x14ac:dyDescent="0.35">
      <c r="B18" s="10">
        <v>1</v>
      </c>
      <c r="C18" s="10" t="s">
        <v>41</v>
      </c>
      <c r="D18" s="10" t="s">
        <v>42</v>
      </c>
      <c r="E18" s="10" t="s">
        <v>56</v>
      </c>
      <c r="F18" s="10" t="s">
        <v>9</v>
      </c>
      <c r="G18" s="10" t="s">
        <v>42</v>
      </c>
      <c r="H18" s="10" t="s">
        <v>60</v>
      </c>
      <c r="I18" s="11" t="s">
        <v>61</v>
      </c>
      <c r="J18" s="11" t="s">
        <v>47</v>
      </c>
      <c r="K18" s="11" t="s">
        <v>48</v>
      </c>
      <c r="L18" s="11" t="s">
        <v>62</v>
      </c>
      <c r="M18" s="24"/>
      <c r="N18" s="24"/>
    </row>
    <row r="19" spans="2:14" s="1" customFormat="1" x14ac:dyDescent="0.35">
      <c r="B19" s="10">
        <v>1</v>
      </c>
      <c r="C19" s="10" t="s">
        <v>41</v>
      </c>
      <c r="D19" s="10" t="s">
        <v>42</v>
      </c>
      <c r="E19" s="10" t="s">
        <v>56</v>
      </c>
      <c r="F19" s="10" t="s">
        <v>9</v>
      </c>
      <c r="G19" s="10" t="s">
        <v>44</v>
      </c>
      <c r="H19" s="10" t="s">
        <v>45</v>
      </c>
      <c r="I19" s="11" t="s">
        <v>46</v>
      </c>
      <c r="J19" s="11" t="s">
        <v>47</v>
      </c>
      <c r="K19" s="11" t="s">
        <v>48</v>
      </c>
      <c r="L19" s="11" t="s">
        <v>49</v>
      </c>
      <c r="M19" s="24"/>
      <c r="N19" s="24"/>
    </row>
    <row r="20" spans="2:14" s="1" customFormat="1" x14ac:dyDescent="0.35">
      <c r="B20" s="10">
        <v>1</v>
      </c>
      <c r="C20" s="10" t="s">
        <v>41</v>
      </c>
      <c r="D20" s="10" t="s">
        <v>42</v>
      </c>
      <c r="E20" s="10" t="s">
        <v>56</v>
      </c>
      <c r="F20" s="10" t="s">
        <v>9</v>
      </c>
      <c r="G20" s="10" t="s">
        <v>44</v>
      </c>
      <c r="H20" s="10" t="s">
        <v>50</v>
      </c>
      <c r="I20" s="11" t="s">
        <v>46</v>
      </c>
      <c r="J20" s="11" t="s">
        <v>47</v>
      </c>
      <c r="K20" s="11" t="s">
        <v>48</v>
      </c>
      <c r="L20" s="11" t="s">
        <v>49</v>
      </c>
      <c r="M20" s="24"/>
      <c r="N20" s="24"/>
    </row>
    <row r="21" spans="2:14" s="1" customFormat="1" x14ac:dyDescent="0.35">
      <c r="B21" s="10">
        <v>1</v>
      </c>
      <c r="C21" s="10" t="s">
        <v>41</v>
      </c>
      <c r="D21" s="10" t="s">
        <v>42</v>
      </c>
      <c r="E21" s="10" t="s">
        <v>56</v>
      </c>
      <c r="F21" s="10" t="s">
        <v>9</v>
      </c>
      <c r="G21" s="10" t="s">
        <v>44</v>
      </c>
      <c r="H21" s="10" t="s">
        <v>51</v>
      </c>
      <c r="I21" s="11" t="s">
        <v>46</v>
      </c>
      <c r="J21" s="11" t="s">
        <v>47</v>
      </c>
      <c r="K21" s="11" t="s">
        <v>48</v>
      </c>
      <c r="L21" s="11" t="s">
        <v>52</v>
      </c>
      <c r="M21" s="24"/>
      <c r="N21" s="24"/>
    </row>
    <row r="22" spans="2:14" s="1" customFormat="1" x14ac:dyDescent="0.35">
      <c r="B22" s="10">
        <v>1</v>
      </c>
      <c r="C22" s="10" t="s">
        <v>41</v>
      </c>
      <c r="D22" s="10" t="s">
        <v>42</v>
      </c>
      <c r="E22" s="10" t="s">
        <v>56</v>
      </c>
      <c r="F22" s="10" t="s">
        <v>9</v>
      </c>
      <c r="G22" s="10" t="s">
        <v>44</v>
      </c>
      <c r="H22" s="10" t="s">
        <v>53</v>
      </c>
      <c r="I22" s="11" t="s">
        <v>46</v>
      </c>
      <c r="J22" s="11" t="s">
        <v>47</v>
      </c>
      <c r="K22" s="11" t="s">
        <v>54</v>
      </c>
      <c r="L22" s="11" t="s">
        <v>52</v>
      </c>
      <c r="M22" s="24"/>
      <c r="N22" s="24"/>
    </row>
    <row r="23" spans="2:14" s="1" customFormat="1" x14ac:dyDescent="0.35">
      <c r="B23" s="10">
        <v>1</v>
      </c>
      <c r="C23" s="10" t="s">
        <v>41</v>
      </c>
      <c r="D23" s="10" t="s">
        <v>42</v>
      </c>
      <c r="E23" s="10" t="s">
        <v>56</v>
      </c>
      <c r="F23" s="10" t="s">
        <v>9</v>
      </c>
      <c r="G23" s="10" t="s">
        <v>44</v>
      </c>
      <c r="H23" s="10" t="s">
        <v>55</v>
      </c>
      <c r="I23" s="11" t="s">
        <v>46</v>
      </c>
      <c r="J23" s="11" t="s">
        <v>47</v>
      </c>
      <c r="K23" s="11" t="s">
        <v>54</v>
      </c>
      <c r="L23" s="11" t="s">
        <v>52</v>
      </c>
      <c r="M23" s="24"/>
      <c r="N23" s="24"/>
    </row>
    <row r="24" spans="2:14" s="1" customFormat="1" x14ac:dyDescent="0.35">
      <c r="B24" s="10">
        <v>1</v>
      </c>
      <c r="C24" s="10" t="s">
        <v>41</v>
      </c>
      <c r="D24" s="10" t="s">
        <v>42</v>
      </c>
      <c r="E24" s="10" t="s">
        <v>56</v>
      </c>
      <c r="F24" s="10" t="s">
        <v>9</v>
      </c>
      <c r="G24" s="10" t="s">
        <v>63</v>
      </c>
      <c r="H24" s="10" t="s">
        <v>64</v>
      </c>
      <c r="I24" s="11" t="s">
        <v>61</v>
      </c>
      <c r="J24" s="11" t="s">
        <v>47</v>
      </c>
      <c r="K24" s="11" t="s">
        <v>54</v>
      </c>
      <c r="L24" s="11" t="s">
        <v>52</v>
      </c>
      <c r="M24" s="24"/>
      <c r="N24" s="24"/>
    </row>
    <row r="25" spans="2:14" s="1" customFormat="1" x14ac:dyDescent="0.35">
      <c r="B25" s="10">
        <v>1</v>
      </c>
      <c r="C25" s="10" t="s">
        <v>41</v>
      </c>
      <c r="D25" s="10" t="s">
        <v>42</v>
      </c>
      <c r="E25" s="10" t="s">
        <v>56</v>
      </c>
      <c r="F25" s="10" t="s">
        <v>9</v>
      </c>
      <c r="G25" s="10" t="s">
        <v>63</v>
      </c>
      <c r="H25" s="10" t="s">
        <v>65</v>
      </c>
      <c r="I25" s="11" t="s">
        <v>61</v>
      </c>
      <c r="J25" s="11" t="s">
        <v>47</v>
      </c>
      <c r="K25" s="11" t="s">
        <v>54</v>
      </c>
      <c r="L25" s="11" t="s">
        <v>52</v>
      </c>
      <c r="M25" s="24"/>
      <c r="N25" s="24"/>
    </row>
    <row r="26" spans="2:14" s="1" customFormat="1" x14ac:dyDescent="0.35">
      <c r="B26" s="10">
        <v>1</v>
      </c>
      <c r="C26" s="10" t="s">
        <v>41</v>
      </c>
      <c r="D26" s="10" t="s">
        <v>42</v>
      </c>
      <c r="E26" s="10" t="s">
        <v>56</v>
      </c>
      <c r="F26" s="10" t="s">
        <v>9</v>
      </c>
      <c r="G26" s="10" t="s">
        <v>63</v>
      </c>
      <c r="H26" s="10" t="s">
        <v>66</v>
      </c>
      <c r="I26" s="11" t="s">
        <v>61</v>
      </c>
      <c r="J26" s="11" t="s">
        <v>47</v>
      </c>
      <c r="K26" s="11" t="s">
        <v>54</v>
      </c>
      <c r="L26" s="11" t="s">
        <v>52</v>
      </c>
      <c r="M26" s="24"/>
      <c r="N26" s="24"/>
    </row>
    <row r="27" spans="2:14" s="1" customFormat="1" x14ac:dyDescent="0.35">
      <c r="B27" s="10">
        <v>1</v>
      </c>
      <c r="C27" s="10" t="s">
        <v>41</v>
      </c>
      <c r="D27" s="10" t="s">
        <v>42</v>
      </c>
      <c r="E27" s="10" t="s">
        <v>56</v>
      </c>
      <c r="F27" s="10" t="s">
        <v>9</v>
      </c>
      <c r="G27" s="10" t="s">
        <v>63</v>
      </c>
      <c r="H27" s="10" t="s">
        <v>67</v>
      </c>
      <c r="I27" s="11" t="s">
        <v>61</v>
      </c>
      <c r="J27" s="11" t="s">
        <v>47</v>
      </c>
      <c r="K27" s="11" t="s">
        <v>54</v>
      </c>
      <c r="L27" s="11" t="s">
        <v>52</v>
      </c>
      <c r="M27" s="24"/>
      <c r="N27" s="24"/>
    </row>
    <row r="28" spans="2:14" s="1" customFormat="1" x14ac:dyDescent="0.35">
      <c r="B28" s="10">
        <v>1</v>
      </c>
      <c r="C28" s="10" t="s">
        <v>41</v>
      </c>
      <c r="D28" s="10" t="s">
        <v>42</v>
      </c>
      <c r="E28" s="10" t="s">
        <v>56</v>
      </c>
      <c r="F28" s="10" t="s">
        <v>9</v>
      </c>
      <c r="G28" s="10" t="s">
        <v>68</v>
      </c>
      <c r="H28" s="10" t="s">
        <v>69</v>
      </c>
      <c r="I28" s="11" t="s">
        <v>61</v>
      </c>
      <c r="J28" s="11" t="s">
        <v>47</v>
      </c>
      <c r="K28" s="11" t="s">
        <v>54</v>
      </c>
      <c r="L28" s="11" t="s">
        <v>52</v>
      </c>
      <c r="M28" s="24"/>
      <c r="N28" s="24"/>
    </row>
    <row r="29" spans="2:14" s="1" customFormat="1" x14ac:dyDescent="0.35">
      <c r="B29" s="10">
        <v>1</v>
      </c>
      <c r="C29" s="10" t="s">
        <v>41</v>
      </c>
      <c r="D29" s="10" t="s">
        <v>42</v>
      </c>
      <c r="E29" s="10" t="s">
        <v>56</v>
      </c>
      <c r="F29" s="10" t="s">
        <v>9</v>
      </c>
      <c r="G29" s="10" t="s">
        <v>70</v>
      </c>
      <c r="H29" s="10" t="s">
        <v>71</v>
      </c>
      <c r="I29" s="11" t="s">
        <v>61</v>
      </c>
      <c r="J29" s="11" t="s">
        <v>47</v>
      </c>
      <c r="K29" s="11" t="s">
        <v>48</v>
      </c>
      <c r="L29" s="11" t="s">
        <v>52</v>
      </c>
      <c r="M29" s="24"/>
      <c r="N29" s="24"/>
    </row>
    <row r="30" spans="2:14" s="1" customFormat="1" x14ac:dyDescent="0.35">
      <c r="B30" s="10">
        <v>1</v>
      </c>
      <c r="C30" s="10" t="s">
        <v>41</v>
      </c>
      <c r="D30" s="10" t="s">
        <v>42</v>
      </c>
      <c r="E30" s="10" t="s">
        <v>56</v>
      </c>
      <c r="F30" s="10" t="s">
        <v>9</v>
      </c>
      <c r="G30" s="10" t="s">
        <v>72</v>
      </c>
      <c r="H30" s="10" t="s">
        <v>73</v>
      </c>
      <c r="I30" s="11" t="s">
        <v>61</v>
      </c>
      <c r="J30" s="11" t="s">
        <v>47</v>
      </c>
      <c r="K30" s="11" t="s">
        <v>48</v>
      </c>
      <c r="L30" s="11" t="s">
        <v>52</v>
      </c>
      <c r="M30" s="24"/>
      <c r="N30" s="24"/>
    </row>
    <row r="31" spans="2:14" s="1" customFormat="1" x14ac:dyDescent="0.35">
      <c r="B31" s="10">
        <v>1</v>
      </c>
      <c r="C31" s="10" t="s">
        <v>41</v>
      </c>
      <c r="D31" s="10" t="s">
        <v>42</v>
      </c>
      <c r="E31" s="10" t="s">
        <v>56</v>
      </c>
      <c r="F31" s="10" t="s">
        <v>9</v>
      </c>
      <c r="G31" s="10" t="s">
        <v>74</v>
      </c>
      <c r="H31" s="10" t="s">
        <v>75</v>
      </c>
      <c r="I31" s="11" t="s">
        <v>61</v>
      </c>
      <c r="J31" s="11" t="s">
        <v>47</v>
      </c>
      <c r="K31" s="11" t="s">
        <v>48</v>
      </c>
      <c r="L31" s="11" t="s">
        <v>52</v>
      </c>
      <c r="M31" s="24"/>
      <c r="N31" s="24"/>
    </row>
    <row r="32" spans="2:14" s="1" customFormat="1" x14ac:dyDescent="0.35">
      <c r="B32" s="10">
        <v>1</v>
      </c>
      <c r="C32" s="10" t="s">
        <v>41</v>
      </c>
      <c r="D32" s="10" t="s">
        <v>42</v>
      </c>
      <c r="E32" s="10" t="s">
        <v>56</v>
      </c>
      <c r="F32" s="10" t="s">
        <v>9</v>
      </c>
      <c r="G32" s="10" t="s">
        <v>76</v>
      </c>
      <c r="H32" s="10" t="s">
        <v>77</v>
      </c>
      <c r="I32" s="11" t="s">
        <v>61</v>
      </c>
      <c r="J32" s="11" t="s">
        <v>47</v>
      </c>
      <c r="K32" s="11" t="s">
        <v>54</v>
      </c>
      <c r="L32" s="11" t="s">
        <v>52</v>
      </c>
      <c r="M32" s="24"/>
      <c r="N32" s="24"/>
    </row>
    <row r="33" spans="2:14" s="1" customFormat="1" x14ac:dyDescent="0.35">
      <c r="B33" s="10">
        <v>1</v>
      </c>
      <c r="C33" s="10" t="s">
        <v>41</v>
      </c>
      <c r="D33" s="10" t="s">
        <v>42</v>
      </c>
      <c r="E33" s="10" t="s">
        <v>56</v>
      </c>
      <c r="F33" s="10" t="s">
        <v>9</v>
      </c>
      <c r="G33" s="10" t="s">
        <v>76</v>
      </c>
      <c r="H33" s="10" t="s">
        <v>78</v>
      </c>
      <c r="I33" s="11" t="s">
        <v>61</v>
      </c>
      <c r="J33" s="11" t="s">
        <v>47</v>
      </c>
      <c r="K33" s="11" t="s">
        <v>54</v>
      </c>
      <c r="L33" s="11" t="s">
        <v>52</v>
      </c>
      <c r="M33" s="24"/>
      <c r="N33" s="24"/>
    </row>
    <row r="34" spans="2:14" s="1" customFormat="1" x14ac:dyDescent="0.35">
      <c r="B34" s="10">
        <v>1</v>
      </c>
      <c r="C34" s="10" t="s">
        <v>41</v>
      </c>
      <c r="D34" s="10" t="s">
        <v>42</v>
      </c>
      <c r="E34" s="10" t="s">
        <v>56</v>
      </c>
      <c r="F34" s="10" t="s">
        <v>9</v>
      </c>
      <c r="G34" s="10" t="s">
        <v>76</v>
      </c>
      <c r="H34" s="10" t="s">
        <v>79</v>
      </c>
      <c r="I34" s="11" t="s">
        <v>61</v>
      </c>
      <c r="J34" s="11" t="s">
        <v>47</v>
      </c>
      <c r="K34" s="11" t="s">
        <v>54</v>
      </c>
      <c r="L34" s="11" t="s">
        <v>52</v>
      </c>
      <c r="M34" s="24"/>
      <c r="N34" s="24"/>
    </row>
    <row r="35" spans="2:14" s="1" customFormat="1" x14ac:dyDescent="0.35">
      <c r="B35" s="10">
        <v>1</v>
      </c>
      <c r="C35" s="10" t="s">
        <v>41</v>
      </c>
      <c r="D35" s="10" t="s">
        <v>42</v>
      </c>
      <c r="E35" s="10" t="s">
        <v>56</v>
      </c>
      <c r="F35" s="10" t="s">
        <v>9</v>
      </c>
      <c r="G35" s="10" t="s">
        <v>76</v>
      </c>
      <c r="H35" s="10" t="s">
        <v>80</v>
      </c>
      <c r="I35" s="11" t="s">
        <v>61</v>
      </c>
      <c r="J35" s="11" t="s">
        <v>47</v>
      </c>
      <c r="K35" s="11" t="s">
        <v>54</v>
      </c>
      <c r="L35" s="11" t="s">
        <v>52</v>
      </c>
      <c r="M35" s="24"/>
      <c r="N35" s="24"/>
    </row>
    <row r="36" spans="2:14" s="1" customFormat="1" x14ac:dyDescent="0.35">
      <c r="B36" s="10">
        <v>1</v>
      </c>
      <c r="C36" s="10" t="s">
        <v>41</v>
      </c>
      <c r="D36" s="10" t="s">
        <v>42</v>
      </c>
      <c r="E36" s="10" t="s">
        <v>56</v>
      </c>
      <c r="F36" s="10" t="s">
        <v>9</v>
      </c>
      <c r="G36" s="10" t="s">
        <v>76</v>
      </c>
      <c r="H36" s="10" t="s">
        <v>81</v>
      </c>
      <c r="I36" s="11" t="s">
        <v>61</v>
      </c>
      <c r="J36" s="11" t="s">
        <v>47</v>
      </c>
      <c r="K36" s="11" t="s">
        <v>54</v>
      </c>
      <c r="L36" s="11" t="s">
        <v>52</v>
      </c>
      <c r="M36" s="24"/>
      <c r="N36" s="24"/>
    </row>
    <row r="37" spans="2:14" s="1" customFormat="1" x14ac:dyDescent="0.35">
      <c r="B37" s="10">
        <v>1</v>
      </c>
      <c r="C37" s="10" t="s">
        <v>41</v>
      </c>
      <c r="D37" s="10" t="s">
        <v>42</v>
      </c>
      <c r="E37" s="10" t="s">
        <v>56</v>
      </c>
      <c r="F37" s="10" t="s">
        <v>9</v>
      </c>
      <c r="G37" s="10" t="s">
        <v>82</v>
      </c>
      <c r="H37" s="10" t="s">
        <v>83</v>
      </c>
      <c r="I37" s="11" t="s">
        <v>46</v>
      </c>
      <c r="J37" s="11" t="s">
        <v>47</v>
      </c>
      <c r="K37" s="11" t="s">
        <v>54</v>
      </c>
      <c r="L37" s="11" t="s">
        <v>52</v>
      </c>
      <c r="M37" s="24"/>
      <c r="N37" s="24"/>
    </row>
    <row r="38" spans="2:14" s="1" customFormat="1" x14ac:dyDescent="0.35">
      <c r="B38" s="10">
        <v>1</v>
      </c>
      <c r="C38" s="10" t="s">
        <v>41</v>
      </c>
      <c r="D38" s="10" t="s">
        <v>42</v>
      </c>
      <c r="E38" s="10" t="s">
        <v>56</v>
      </c>
      <c r="F38" s="10" t="s">
        <v>9</v>
      </c>
      <c r="G38" s="10" t="s">
        <v>84</v>
      </c>
      <c r="H38" s="10" t="s">
        <v>83</v>
      </c>
      <c r="I38" s="11" t="s">
        <v>46</v>
      </c>
      <c r="J38" s="11" t="s">
        <v>47</v>
      </c>
      <c r="K38" s="11" t="s">
        <v>54</v>
      </c>
      <c r="L38" s="11" t="s">
        <v>52</v>
      </c>
      <c r="M38" s="24"/>
      <c r="N38" s="24"/>
    </row>
    <row r="39" spans="2:14" s="1" customFormat="1" x14ac:dyDescent="0.35">
      <c r="B39" s="10">
        <v>1</v>
      </c>
      <c r="C39" s="10" t="s">
        <v>41</v>
      </c>
      <c r="D39" s="10" t="s">
        <v>42</v>
      </c>
      <c r="E39" s="10" t="s">
        <v>56</v>
      </c>
      <c r="F39" s="10" t="s">
        <v>9</v>
      </c>
      <c r="G39" s="10" t="s">
        <v>84</v>
      </c>
      <c r="H39" s="10" t="s">
        <v>85</v>
      </c>
      <c r="I39" s="11" t="s">
        <v>46</v>
      </c>
      <c r="J39" s="11" t="s">
        <v>47</v>
      </c>
      <c r="K39" s="11" t="s">
        <v>54</v>
      </c>
      <c r="L39" s="11" t="s">
        <v>52</v>
      </c>
      <c r="M39" s="24"/>
      <c r="N39" s="24"/>
    </row>
    <row r="40" spans="2:14" s="1" customFormat="1" x14ac:dyDescent="0.35">
      <c r="B40" s="10">
        <v>1</v>
      </c>
      <c r="C40" s="10" t="s">
        <v>41</v>
      </c>
      <c r="D40" s="10" t="s">
        <v>42</v>
      </c>
      <c r="E40" s="10" t="s">
        <v>56</v>
      </c>
      <c r="F40" s="10" t="s">
        <v>9</v>
      </c>
      <c r="G40" s="10" t="s">
        <v>84</v>
      </c>
      <c r="H40" s="10" t="s">
        <v>86</v>
      </c>
      <c r="I40" s="11" t="s">
        <v>46</v>
      </c>
      <c r="J40" s="11" t="s">
        <v>47</v>
      </c>
      <c r="K40" s="11" t="s">
        <v>54</v>
      </c>
      <c r="L40" s="11" t="s">
        <v>52</v>
      </c>
      <c r="M40" s="24"/>
      <c r="N40" s="24"/>
    </row>
    <row r="41" spans="2:14" s="1" customFormat="1" x14ac:dyDescent="0.35">
      <c r="B41" s="10">
        <v>1</v>
      </c>
      <c r="C41" s="10" t="s">
        <v>41</v>
      </c>
      <c r="D41" s="10" t="s">
        <v>42</v>
      </c>
      <c r="E41" s="10" t="s">
        <v>56</v>
      </c>
      <c r="F41" s="10" t="s">
        <v>9</v>
      </c>
      <c r="G41" s="10" t="s">
        <v>87</v>
      </c>
      <c r="H41" s="10" t="s">
        <v>87</v>
      </c>
      <c r="I41" s="11" t="s">
        <v>46</v>
      </c>
      <c r="J41" s="11" t="s">
        <v>47</v>
      </c>
      <c r="K41" s="11" t="s">
        <v>88</v>
      </c>
      <c r="L41" s="11" t="s">
        <v>49</v>
      </c>
      <c r="M41" s="24"/>
      <c r="N41" s="24"/>
    </row>
    <row r="42" spans="2:14" s="1" customFormat="1" x14ac:dyDescent="0.35">
      <c r="B42" s="10">
        <v>2</v>
      </c>
      <c r="C42" s="10" t="s">
        <v>41</v>
      </c>
      <c r="D42" s="10" t="s">
        <v>42</v>
      </c>
      <c r="E42" s="10" t="s">
        <v>56</v>
      </c>
      <c r="F42" s="10" t="s">
        <v>9</v>
      </c>
      <c r="G42" s="10" t="s">
        <v>209</v>
      </c>
      <c r="H42" s="10" t="s">
        <v>756</v>
      </c>
      <c r="I42" s="11" t="s">
        <v>46</v>
      </c>
      <c r="J42" s="11" t="s">
        <v>47</v>
      </c>
      <c r="K42" s="11" t="s">
        <v>139</v>
      </c>
      <c r="L42" s="11" t="s">
        <v>62</v>
      </c>
      <c r="M42" s="24"/>
      <c r="N42" s="24"/>
    </row>
    <row r="43" spans="2:14" s="1" customFormat="1" x14ac:dyDescent="0.35">
      <c r="B43" s="10">
        <v>3</v>
      </c>
      <c r="C43" s="10" t="s">
        <v>41</v>
      </c>
      <c r="D43" s="10" t="s">
        <v>42</v>
      </c>
      <c r="E43" s="10" t="s">
        <v>56</v>
      </c>
      <c r="F43" s="10" t="s">
        <v>9</v>
      </c>
      <c r="G43" s="10" t="s">
        <v>209</v>
      </c>
      <c r="H43" s="10" t="s">
        <v>757</v>
      </c>
      <c r="I43" s="11" t="s">
        <v>46</v>
      </c>
      <c r="J43" s="11" t="s">
        <v>47</v>
      </c>
      <c r="K43" s="11" t="s">
        <v>139</v>
      </c>
      <c r="L43" s="11" t="s">
        <v>62</v>
      </c>
      <c r="M43" s="24"/>
      <c r="N43" s="24"/>
    </row>
    <row r="44" spans="2:14" s="1" customFormat="1" x14ac:dyDescent="0.35">
      <c r="B44" s="10">
        <v>4</v>
      </c>
      <c r="C44" s="10" t="s">
        <v>41</v>
      </c>
      <c r="D44" s="10" t="s">
        <v>42</v>
      </c>
      <c r="E44" s="10" t="s">
        <v>56</v>
      </c>
      <c r="F44" s="10" t="s">
        <v>9</v>
      </c>
      <c r="G44" s="10" t="s">
        <v>209</v>
      </c>
      <c r="H44" s="10" t="s">
        <v>758</v>
      </c>
      <c r="I44" s="11" t="s">
        <v>46</v>
      </c>
      <c r="J44" s="11" t="s">
        <v>47</v>
      </c>
      <c r="K44" s="11" t="s">
        <v>139</v>
      </c>
      <c r="L44" s="11" t="s">
        <v>62</v>
      </c>
      <c r="M44" s="24"/>
      <c r="N44" s="24"/>
    </row>
    <row r="45" spans="2:14" s="1" customFormat="1" ht="29" x14ac:dyDescent="0.35">
      <c r="B45" s="10">
        <v>5</v>
      </c>
      <c r="C45" s="10" t="s">
        <v>41</v>
      </c>
      <c r="D45" s="10" t="s">
        <v>42</v>
      </c>
      <c r="E45" s="10" t="s">
        <v>56</v>
      </c>
      <c r="F45" s="10" t="s">
        <v>9</v>
      </c>
      <c r="G45" s="10" t="s">
        <v>209</v>
      </c>
      <c r="H45" s="10" t="s">
        <v>759</v>
      </c>
      <c r="I45" s="11" t="s">
        <v>46</v>
      </c>
      <c r="J45" s="11" t="s">
        <v>47</v>
      </c>
      <c r="K45" s="11" t="s">
        <v>48</v>
      </c>
      <c r="L45" s="11" t="s">
        <v>52</v>
      </c>
      <c r="M45" s="24"/>
      <c r="N45" s="24"/>
    </row>
    <row r="46" spans="2:14" s="1" customFormat="1" ht="29" x14ac:dyDescent="0.35">
      <c r="B46" s="10">
        <v>6</v>
      </c>
      <c r="C46" s="10" t="s">
        <v>41</v>
      </c>
      <c r="D46" s="10" t="s">
        <v>42</v>
      </c>
      <c r="E46" s="10" t="s">
        <v>56</v>
      </c>
      <c r="F46" s="10" t="s">
        <v>9</v>
      </c>
      <c r="G46" s="10" t="s">
        <v>209</v>
      </c>
      <c r="H46" s="10" t="s">
        <v>760</v>
      </c>
      <c r="I46" s="11" t="s">
        <v>46</v>
      </c>
      <c r="J46" s="11" t="s">
        <v>47</v>
      </c>
      <c r="K46" s="11" t="s">
        <v>139</v>
      </c>
      <c r="L46" s="11" t="s">
        <v>62</v>
      </c>
      <c r="M46" s="24"/>
      <c r="N46" s="24"/>
    </row>
    <row r="47" spans="2:14" s="1" customFormat="1" x14ac:dyDescent="0.35">
      <c r="B47" s="10">
        <v>7</v>
      </c>
      <c r="C47" s="10" t="s">
        <v>41</v>
      </c>
      <c r="D47" s="10" t="s">
        <v>42</v>
      </c>
      <c r="E47" s="10" t="s">
        <v>56</v>
      </c>
      <c r="F47" s="10" t="s">
        <v>9</v>
      </c>
      <c r="G47" s="10" t="s">
        <v>209</v>
      </c>
      <c r="H47" s="10" t="s">
        <v>761</v>
      </c>
      <c r="I47" s="11" t="s">
        <v>46</v>
      </c>
      <c r="J47" s="11" t="s">
        <v>47</v>
      </c>
      <c r="K47" s="11" t="s">
        <v>139</v>
      </c>
      <c r="L47" s="11" t="s">
        <v>62</v>
      </c>
      <c r="M47" s="24"/>
      <c r="N47" s="24"/>
    </row>
    <row r="48" spans="2:14" s="1" customFormat="1" x14ac:dyDescent="0.35">
      <c r="B48" s="10">
        <v>8</v>
      </c>
      <c r="C48" s="10" t="s">
        <v>41</v>
      </c>
      <c r="D48" s="10" t="s">
        <v>42</v>
      </c>
      <c r="E48" s="10" t="s">
        <v>56</v>
      </c>
      <c r="F48" s="10" t="s">
        <v>9</v>
      </c>
      <c r="G48" s="10" t="s">
        <v>209</v>
      </c>
      <c r="H48" s="10" t="s">
        <v>762</v>
      </c>
      <c r="I48" s="11" t="s">
        <v>46</v>
      </c>
      <c r="J48" s="11" t="s">
        <v>47</v>
      </c>
      <c r="K48" s="11" t="s">
        <v>48</v>
      </c>
      <c r="L48" s="11" t="s">
        <v>52</v>
      </c>
      <c r="M48" s="24"/>
      <c r="N48" s="24"/>
    </row>
    <row r="49" spans="2:14" s="1" customFormat="1" x14ac:dyDescent="0.35">
      <c r="B49" s="10">
        <v>9</v>
      </c>
      <c r="C49" s="10" t="s">
        <v>41</v>
      </c>
      <c r="D49" s="10" t="s">
        <v>42</v>
      </c>
      <c r="E49" s="10" t="s">
        <v>56</v>
      </c>
      <c r="F49" s="10" t="s">
        <v>9</v>
      </c>
      <c r="G49" s="10" t="s">
        <v>209</v>
      </c>
      <c r="H49" s="10" t="s">
        <v>763</v>
      </c>
      <c r="I49" s="11" t="s">
        <v>46</v>
      </c>
      <c r="J49" s="11" t="s">
        <v>47</v>
      </c>
      <c r="K49" s="11" t="s">
        <v>88</v>
      </c>
      <c r="L49" s="11" t="s">
        <v>62</v>
      </c>
      <c r="M49" s="24"/>
      <c r="N49" s="24"/>
    </row>
    <row r="50" spans="2:14" s="1" customFormat="1" x14ac:dyDescent="0.35">
      <c r="B50" s="10">
        <v>10</v>
      </c>
      <c r="C50" s="10" t="s">
        <v>41</v>
      </c>
      <c r="D50" s="10" t="s">
        <v>42</v>
      </c>
      <c r="E50" s="10" t="s">
        <v>56</v>
      </c>
      <c r="F50" s="10" t="s">
        <v>9</v>
      </c>
      <c r="G50" s="10" t="s">
        <v>209</v>
      </c>
      <c r="H50" s="10" t="s">
        <v>764</v>
      </c>
      <c r="I50" s="11" t="s">
        <v>46</v>
      </c>
      <c r="J50" s="11" t="s">
        <v>47</v>
      </c>
      <c r="K50" s="11" t="s">
        <v>139</v>
      </c>
      <c r="L50" s="11" t="s">
        <v>62</v>
      </c>
      <c r="M50" s="24"/>
      <c r="N50" s="24"/>
    </row>
    <row r="51" spans="2:14" s="1" customFormat="1" x14ac:dyDescent="0.35">
      <c r="B51" s="10">
        <v>11</v>
      </c>
      <c r="C51" s="10" t="s">
        <v>41</v>
      </c>
      <c r="D51" s="10" t="s">
        <v>42</v>
      </c>
      <c r="E51" s="10" t="s">
        <v>56</v>
      </c>
      <c r="F51" s="10" t="s">
        <v>9</v>
      </c>
      <c r="G51" s="10" t="s">
        <v>209</v>
      </c>
      <c r="H51" s="10" t="s">
        <v>765</v>
      </c>
      <c r="I51" s="11" t="s">
        <v>46</v>
      </c>
      <c r="J51" s="11" t="s">
        <v>47</v>
      </c>
      <c r="K51" s="11" t="s">
        <v>139</v>
      </c>
      <c r="L51" s="11" t="s">
        <v>62</v>
      </c>
      <c r="M51" s="24"/>
      <c r="N51" s="24"/>
    </row>
    <row r="52" spans="2:14" s="1" customFormat="1" ht="29" x14ac:dyDescent="0.35">
      <c r="B52" s="10">
        <v>12</v>
      </c>
      <c r="C52" s="10" t="s">
        <v>41</v>
      </c>
      <c r="D52" s="10" t="s">
        <v>42</v>
      </c>
      <c r="E52" s="10" t="s">
        <v>56</v>
      </c>
      <c r="F52" s="10" t="s">
        <v>9</v>
      </c>
      <c r="G52" s="10" t="s">
        <v>209</v>
      </c>
      <c r="H52" s="10" t="s">
        <v>766</v>
      </c>
      <c r="I52" s="11" t="s">
        <v>46</v>
      </c>
      <c r="J52" s="11" t="s">
        <v>47</v>
      </c>
      <c r="K52" s="11" t="s">
        <v>139</v>
      </c>
      <c r="L52" s="11" t="s">
        <v>62</v>
      </c>
      <c r="M52" s="24"/>
      <c r="N52" s="24"/>
    </row>
    <row r="53" spans="2:14" s="1" customFormat="1" x14ac:dyDescent="0.35">
      <c r="B53" s="10">
        <v>13</v>
      </c>
      <c r="C53" s="10" t="s">
        <v>41</v>
      </c>
      <c r="D53" s="10" t="s">
        <v>42</v>
      </c>
      <c r="E53" s="10" t="s">
        <v>56</v>
      </c>
      <c r="F53" s="10" t="s">
        <v>9</v>
      </c>
      <c r="G53" s="10" t="s">
        <v>209</v>
      </c>
      <c r="H53" s="10" t="s">
        <v>767</v>
      </c>
      <c r="I53" s="11" t="s">
        <v>46</v>
      </c>
      <c r="J53" s="11" t="s">
        <v>47</v>
      </c>
      <c r="K53" s="11" t="s">
        <v>139</v>
      </c>
      <c r="L53" s="11" t="s">
        <v>62</v>
      </c>
      <c r="M53" s="24"/>
      <c r="N53" s="24"/>
    </row>
    <row r="54" spans="2:14" s="1" customFormat="1" ht="29" x14ac:dyDescent="0.35">
      <c r="B54" s="10">
        <v>14</v>
      </c>
      <c r="C54" s="10" t="s">
        <v>41</v>
      </c>
      <c r="D54" s="10" t="s">
        <v>42</v>
      </c>
      <c r="E54" s="10" t="s">
        <v>56</v>
      </c>
      <c r="F54" s="10" t="s">
        <v>9</v>
      </c>
      <c r="G54" s="10" t="s">
        <v>209</v>
      </c>
      <c r="H54" s="10" t="s">
        <v>768</v>
      </c>
      <c r="I54" s="11" t="s">
        <v>46</v>
      </c>
      <c r="J54" s="11" t="s">
        <v>47</v>
      </c>
      <c r="K54" s="11" t="s">
        <v>139</v>
      </c>
      <c r="L54" s="11" t="s">
        <v>62</v>
      </c>
      <c r="M54" s="24"/>
      <c r="N54" s="24"/>
    </row>
    <row r="55" spans="2:14" s="1" customFormat="1" x14ac:dyDescent="0.35">
      <c r="B55" s="10">
        <v>15</v>
      </c>
      <c r="C55" s="10" t="s">
        <v>41</v>
      </c>
      <c r="D55" s="10" t="s">
        <v>42</v>
      </c>
      <c r="E55" s="10" t="s">
        <v>56</v>
      </c>
      <c r="F55" s="10" t="s">
        <v>9</v>
      </c>
      <c r="G55" s="10" t="s">
        <v>209</v>
      </c>
      <c r="H55" s="10" t="s">
        <v>769</v>
      </c>
      <c r="I55" s="11" t="s">
        <v>46</v>
      </c>
      <c r="J55" s="11" t="s">
        <v>47</v>
      </c>
      <c r="K55" s="11" t="s">
        <v>139</v>
      </c>
      <c r="L55" s="11" t="s">
        <v>62</v>
      </c>
      <c r="M55" s="24"/>
      <c r="N55" s="24"/>
    </row>
    <row r="56" spans="2:14" s="1" customFormat="1" x14ac:dyDescent="0.35">
      <c r="B56" s="10">
        <v>16</v>
      </c>
      <c r="C56" s="10" t="s">
        <v>41</v>
      </c>
      <c r="D56" s="10" t="s">
        <v>42</v>
      </c>
      <c r="E56" s="10" t="s">
        <v>56</v>
      </c>
      <c r="F56" s="10" t="s">
        <v>9</v>
      </c>
      <c r="G56" s="10" t="s">
        <v>209</v>
      </c>
      <c r="H56" s="10" t="s">
        <v>770</v>
      </c>
      <c r="I56" s="11" t="s">
        <v>46</v>
      </c>
      <c r="J56" s="11" t="s">
        <v>47</v>
      </c>
      <c r="K56" s="11" t="s">
        <v>88</v>
      </c>
      <c r="L56" s="11" t="s">
        <v>62</v>
      </c>
      <c r="M56" s="24"/>
      <c r="N56" s="24"/>
    </row>
    <row r="57" spans="2:14" s="1" customFormat="1" x14ac:dyDescent="0.35">
      <c r="B57" s="10">
        <v>17</v>
      </c>
      <c r="C57" s="10" t="s">
        <v>41</v>
      </c>
      <c r="D57" s="10" t="s">
        <v>42</v>
      </c>
      <c r="E57" s="10" t="s">
        <v>56</v>
      </c>
      <c r="F57" s="10" t="s">
        <v>9</v>
      </c>
      <c r="G57" s="10" t="s">
        <v>209</v>
      </c>
      <c r="H57" s="10" t="s">
        <v>771</v>
      </c>
      <c r="I57" s="11" t="s">
        <v>46</v>
      </c>
      <c r="J57" s="11" t="s">
        <v>47</v>
      </c>
      <c r="K57" s="11" t="s">
        <v>54</v>
      </c>
      <c r="L57" s="11" t="s">
        <v>52</v>
      </c>
      <c r="M57" s="24"/>
      <c r="N57" s="24"/>
    </row>
    <row r="58" spans="2:14" s="1" customFormat="1" x14ac:dyDescent="0.35">
      <c r="B58" s="10">
        <v>18</v>
      </c>
      <c r="C58" s="10" t="s">
        <v>41</v>
      </c>
      <c r="D58" s="10" t="s">
        <v>42</v>
      </c>
      <c r="E58" s="10" t="s">
        <v>56</v>
      </c>
      <c r="F58" s="10" t="s">
        <v>9</v>
      </c>
      <c r="G58" s="10" t="s">
        <v>209</v>
      </c>
      <c r="H58" s="10" t="s">
        <v>772</v>
      </c>
      <c r="I58" s="11" t="s">
        <v>46</v>
      </c>
      <c r="J58" s="11" t="s">
        <v>47</v>
      </c>
      <c r="K58" s="11" t="s">
        <v>54</v>
      </c>
      <c r="L58" s="11" t="s">
        <v>52</v>
      </c>
      <c r="M58" s="24"/>
      <c r="N58" s="24"/>
    </row>
    <row r="59" spans="2:14" s="1" customFormat="1" x14ac:dyDescent="0.35">
      <c r="B59" s="10">
        <v>19</v>
      </c>
      <c r="C59" s="10" t="s">
        <v>41</v>
      </c>
      <c r="D59" s="10" t="s">
        <v>42</v>
      </c>
      <c r="E59" s="10" t="s">
        <v>56</v>
      </c>
      <c r="F59" s="10" t="s">
        <v>9</v>
      </c>
      <c r="G59" s="10" t="s">
        <v>209</v>
      </c>
      <c r="H59" s="10" t="s">
        <v>773</v>
      </c>
      <c r="I59" s="11" t="s">
        <v>46</v>
      </c>
      <c r="J59" s="11" t="s">
        <v>47</v>
      </c>
      <c r="K59" s="11" t="s">
        <v>54</v>
      </c>
      <c r="L59" s="11" t="s">
        <v>52</v>
      </c>
      <c r="M59" s="24"/>
      <c r="N59" s="24"/>
    </row>
    <row r="60" spans="2:14" s="1" customFormat="1" x14ac:dyDescent="0.35">
      <c r="B60" s="10">
        <v>20</v>
      </c>
      <c r="C60" s="10" t="s">
        <v>41</v>
      </c>
      <c r="D60" s="10" t="s">
        <v>42</v>
      </c>
      <c r="E60" s="10" t="s">
        <v>56</v>
      </c>
      <c r="F60" s="10" t="s">
        <v>9</v>
      </c>
      <c r="G60" s="10" t="s">
        <v>209</v>
      </c>
      <c r="H60" s="10" t="s">
        <v>219</v>
      </c>
      <c r="I60" s="11" t="s">
        <v>46</v>
      </c>
      <c r="J60" s="11" t="s">
        <v>47</v>
      </c>
      <c r="K60" s="11" t="s">
        <v>139</v>
      </c>
      <c r="L60" s="11" t="s">
        <v>62</v>
      </c>
      <c r="M60" s="24"/>
      <c r="N60" s="24"/>
    </row>
    <row r="61" spans="2:14" s="1" customFormat="1" ht="29" x14ac:dyDescent="0.35">
      <c r="B61" s="10">
        <v>21</v>
      </c>
      <c r="C61" s="10" t="s">
        <v>41</v>
      </c>
      <c r="D61" s="10" t="s">
        <v>42</v>
      </c>
      <c r="E61" s="10" t="s">
        <v>56</v>
      </c>
      <c r="F61" s="10" t="s">
        <v>9</v>
      </c>
      <c r="G61" s="10" t="s">
        <v>209</v>
      </c>
      <c r="H61" s="10" t="s">
        <v>774</v>
      </c>
      <c r="I61" s="11" t="s">
        <v>46</v>
      </c>
      <c r="J61" s="11" t="s">
        <v>47</v>
      </c>
      <c r="K61" s="11" t="s">
        <v>139</v>
      </c>
      <c r="L61" s="11" t="s">
        <v>62</v>
      </c>
      <c r="M61" s="24"/>
      <c r="N61" s="24"/>
    </row>
    <row r="62" spans="2:14" s="1" customFormat="1" x14ac:dyDescent="0.35">
      <c r="B62" s="10">
        <v>1</v>
      </c>
      <c r="C62" s="10" t="s">
        <v>41</v>
      </c>
      <c r="D62" s="10" t="s">
        <v>42</v>
      </c>
      <c r="E62" s="10" t="s">
        <v>89</v>
      </c>
      <c r="F62" s="10" t="s">
        <v>9</v>
      </c>
      <c r="G62" s="10" t="s">
        <v>44</v>
      </c>
      <c r="H62" s="10" t="s">
        <v>45</v>
      </c>
      <c r="I62" s="11" t="s">
        <v>46</v>
      </c>
      <c r="J62" s="11" t="s">
        <v>47</v>
      </c>
      <c r="K62" s="11" t="s">
        <v>48</v>
      </c>
      <c r="L62" s="11" t="s">
        <v>49</v>
      </c>
      <c r="M62" s="24"/>
      <c r="N62" s="24"/>
    </row>
    <row r="63" spans="2:14" s="1" customFormat="1" x14ac:dyDescent="0.35">
      <c r="B63" s="10">
        <v>1</v>
      </c>
      <c r="C63" s="10" t="s">
        <v>41</v>
      </c>
      <c r="D63" s="10" t="s">
        <v>42</v>
      </c>
      <c r="E63" s="10" t="s">
        <v>89</v>
      </c>
      <c r="F63" s="10" t="s">
        <v>9</v>
      </c>
      <c r="G63" s="10" t="s">
        <v>44</v>
      </c>
      <c r="H63" s="10" t="s">
        <v>50</v>
      </c>
      <c r="I63" s="11" t="s">
        <v>46</v>
      </c>
      <c r="J63" s="11" t="s">
        <v>47</v>
      </c>
      <c r="K63" s="11" t="s">
        <v>48</v>
      </c>
      <c r="L63" s="11" t="s">
        <v>49</v>
      </c>
      <c r="M63" s="24"/>
      <c r="N63" s="24"/>
    </row>
    <row r="64" spans="2:14" s="1" customFormat="1" x14ac:dyDescent="0.35">
      <c r="B64" s="10">
        <v>1</v>
      </c>
      <c r="C64" s="10" t="s">
        <v>41</v>
      </c>
      <c r="D64" s="10" t="s">
        <v>42</v>
      </c>
      <c r="E64" s="10" t="s">
        <v>89</v>
      </c>
      <c r="F64" s="10" t="s">
        <v>9</v>
      </c>
      <c r="G64" s="10" t="s">
        <v>44</v>
      </c>
      <c r="H64" s="10" t="s">
        <v>51</v>
      </c>
      <c r="I64" s="11" t="s">
        <v>46</v>
      </c>
      <c r="J64" s="11" t="s">
        <v>47</v>
      </c>
      <c r="K64" s="11" t="s">
        <v>48</v>
      </c>
      <c r="L64" s="11" t="s">
        <v>52</v>
      </c>
      <c r="M64" s="24"/>
      <c r="N64" s="24"/>
    </row>
    <row r="65" spans="2:14" s="1" customFormat="1" x14ac:dyDescent="0.35">
      <c r="B65" s="10">
        <v>1</v>
      </c>
      <c r="C65" s="10" t="s">
        <v>41</v>
      </c>
      <c r="D65" s="10" t="s">
        <v>42</v>
      </c>
      <c r="E65" s="10" t="s">
        <v>89</v>
      </c>
      <c r="F65" s="10" t="s">
        <v>9</v>
      </c>
      <c r="G65" s="10" t="s">
        <v>44</v>
      </c>
      <c r="H65" s="10" t="s">
        <v>53</v>
      </c>
      <c r="I65" s="11" t="s">
        <v>46</v>
      </c>
      <c r="J65" s="11" t="s">
        <v>47</v>
      </c>
      <c r="K65" s="11" t="s">
        <v>54</v>
      </c>
      <c r="L65" s="11" t="s">
        <v>52</v>
      </c>
      <c r="M65" s="24"/>
      <c r="N65" s="24"/>
    </row>
    <row r="66" spans="2:14" s="1" customFormat="1" x14ac:dyDescent="0.35">
      <c r="B66" s="10">
        <v>1</v>
      </c>
      <c r="C66" s="10" t="s">
        <v>41</v>
      </c>
      <c r="D66" s="10" t="s">
        <v>42</v>
      </c>
      <c r="E66" s="10" t="s">
        <v>89</v>
      </c>
      <c r="F66" s="10" t="s">
        <v>9</v>
      </c>
      <c r="G66" s="10" t="s">
        <v>44</v>
      </c>
      <c r="H66" s="10" t="s">
        <v>55</v>
      </c>
      <c r="I66" s="11" t="s">
        <v>46</v>
      </c>
      <c r="J66" s="11" t="s">
        <v>47</v>
      </c>
      <c r="K66" s="11" t="s">
        <v>54</v>
      </c>
      <c r="L66" s="11" t="s">
        <v>52</v>
      </c>
      <c r="M66" s="24"/>
      <c r="N66" s="24"/>
    </row>
    <row r="67" spans="2:14" s="1" customFormat="1" x14ac:dyDescent="0.35">
      <c r="B67" s="10">
        <v>1</v>
      </c>
      <c r="C67" s="10" t="s">
        <v>41</v>
      </c>
      <c r="D67" s="10" t="s">
        <v>42</v>
      </c>
      <c r="E67" s="10" t="s">
        <v>89</v>
      </c>
      <c r="F67" s="10" t="s">
        <v>9</v>
      </c>
      <c r="G67" s="10" t="s">
        <v>44</v>
      </c>
      <c r="H67" s="10" t="s">
        <v>90</v>
      </c>
      <c r="I67" s="11" t="s">
        <v>46</v>
      </c>
      <c r="J67" s="11" t="s">
        <v>47</v>
      </c>
      <c r="K67" s="11" t="s">
        <v>54</v>
      </c>
      <c r="L67" s="11" t="s">
        <v>52</v>
      </c>
      <c r="M67" s="24"/>
      <c r="N67" s="24"/>
    </row>
    <row r="68" spans="2:14" s="1" customFormat="1" x14ac:dyDescent="0.35">
      <c r="B68" s="10">
        <v>1</v>
      </c>
      <c r="C68" s="10" t="s">
        <v>41</v>
      </c>
      <c r="D68" s="10" t="s">
        <v>42</v>
      </c>
      <c r="E68" s="10" t="s">
        <v>89</v>
      </c>
      <c r="F68" s="10" t="s">
        <v>9</v>
      </c>
      <c r="G68" s="10" t="s">
        <v>44</v>
      </c>
      <c r="H68" s="10" t="s">
        <v>91</v>
      </c>
      <c r="I68" s="11" t="s">
        <v>46</v>
      </c>
      <c r="J68" s="11" t="s">
        <v>47</v>
      </c>
      <c r="K68" s="11" t="s">
        <v>54</v>
      </c>
      <c r="L68" s="11" t="s">
        <v>52</v>
      </c>
      <c r="M68" s="24"/>
      <c r="N68" s="24"/>
    </row>
    <row r="69" spans="2:14" s="1" customFormat="1" x14ac:dyDescent="0.35">
      <c r="B69" s="10">
        <v>1</v>
      </c>
      <c r="C69" s="10" t="s">
        <v>41</v>
      </c>
      <c r="D69" s="10" t="s">
        <v>42</v>
      </c>
      <c r="E69" s="10" t="s">
        <v>92</v>
      </c>
      <c r="F69" s="10" t="s">
        <v>15</v>
      </c>
      <c r="G69" s="10" t="s">
        <v>42</v>
      </c>
      <c r="H69" s="10" t="s">
        <v>93</v>
      </c>
      <c r="I69" s="11" t="s">
        <v>61</v>
      </c>
      <c r="J69" s="11" t="s">
        <v>47</v>
      </c>
      <c r="K69" s="11" t="s">
        <v>88</v>
      </c>
      <c r="L69" s="11" t="s">
        <v>62</v>
      </c>
      <c r="M69" s="24"/>
      <c r="N69" s="24"/>
    </row>
    <row r="70" spans="2:14" s="1" customFormat="1" x14ac:dyDescent="0.35">
      <c r="B70" s="10">
        <v>1</v>
      </c>
      <c r="C70" s="10" t="s">
        <v>41</v>
      </c>
      <c r="D70" s="10" t="s">
        <v>42</v>
      </c>
      <c r="E70" s="10" t="s">
        <v>92</v>
      </c>
      <c r="F70" s="10" t="s">
        <v>15</v>
      </c>
      <c r="G70" s="10" t="s">
        <v>94</v>
      </c>
      <c r="H70" s="10" t="s">
        <v>95</v>
      </c>
      <c r="I70" s="11" t="s">
        <v>61</v>
      </c>
      <c r="J70" s="11" t="s">
        <v>47</v>
      </c>
      <c r="K70" s="11" t="s">
        <v>88</v>
      </c>
      <c r="L70" s="11" t="s">
        <v>62</v>
      </c>
      <c r="M70" s="24"/>
      <c r="N70" s="24"/>
    </row>
    <row r="71" spans="2:14" s="1" customFormat="1" x14ac:dyDescent="0.35">
      <c r="B71" s="10">
        <v>1</v>
      </c>
      <c r="C71" s="10" t="s">
        <v>41</v>
      </c>
      <c r="D71" s="10" t="s">
        <v>42</v>
      </c>
      <c r="E71" s="10" t="s">
        <v>96</v>
      </c>
      <c r="F71" s="10" t="s">
        <v>15</v>
      </c>
      <c r="G71" s="10" t="s">
        <v>57</v>
      </c>
      <c r="H71" s="10" t="s">
        <v>58</v>
      </c>
      <c r="I71" s="11" t="s">
        <v>61</v>
      </c>
      <c r="J71" s="11" t="s">
        <v>47</v>
      </c>
      <c r="K71" s="11" t="s">
        <v>48</v>
      </c>
      <c r="L71" s="11" t="s">
        <v>52</v>
      </c>
      <c r="M71" s="24"/>
      <c r="N71" s="24"/>
    </row>
    <row r="72" spans="2:14" s="1" customFormat="1" x14ac:dyDescent="0.35">
      <c r="B72" s="10">
        <v>1</v>
      </c>
      <c r="C72" s="10" t="s">
        <v>41</v>
      </c>
      <c r="D72" s="10" t="s">
        <v>42</v>
      </c>
      <c r="E72" s="10" t="s">
        <v>96</v>
      </c>
      <c r="F72" s="10" t="s">
        <v>15</v>
      </c>
      <c r="G72" s="10" t="s">
        <v>57</v>
      </c>
      <c r="H72" s="10" t="s">
        <v>59</v>
      </c>
      <c r="I72" s="11" t="s">
        <v>61</v>
      </c>
      <c r="J72" s="11" t="s">
        <v>47</v>
      </c>
      <c r="K72" s="11" t="s">
        <v>54</v>
      </c>
      <c r="L72" s="11" t="s">
        <v>52</v>
      </c>
      <c r="M72" s="24"/>
      <c r="N72" s="24"/>
    </row>
    <row r="73" spans="2:14" s="1" customFormat="1" x14ac:dyDescent="0.35">
      <c r="B73" s="10">
        <v>1</v>
      </c>
      <c r="C73" s="10" t="s">
        <v>41</v>
      </c>
      <c r="D73" s="10" t="s">
        <v>42</v>
      </c>
      <c r="E73" s="10" t="s">
        <v>96</v>
      </c>
      <c r="F73" s="10" t="s">
        <v>15</v>
      </c>
      <c r="G73" s="10" t="s">
        <v>94</v>
      </c>
      <c r="H73" s="10" t="s">
        <v>95</v>
      </c>
      <c r="I73" s="11" t="s">
        <v>61</v>
      </c>
      <c r="J73" s="11" t="s">
        <v>47</v>
      </c>
      <c r="K73" s="11" t="s">
        <v>48</v>
      </c>
      <c r="L73" s="11" t="s">
        <v>62</v>
      </c>
      <c r="M73" s="24"/>
      <c r="N73" s="24"/>
    </row>
    <row r="74" spans="2:14" s="1" customFormat="1" x14ac:dyDescent="0.35">
      <c r="B74" s="10">
        <v>1</v>
      </c>
      <c r="C74" s="10" t="s">
        <v>41</v>
      </c>
      <c r="D74" s="10" t="s">
        <v>42</v>
      </c>
      <c r="E74" s="10" t="s">
        <v>97</v>
      </c>
      <c r="F74" s="10" t="s">
        <v>15</v>
      </c>
      <c r="G74" s="10" t="s">
        <v>94</v>
      </c>
      <c r="H74" s="10" t="s">
        <v>95</v>
      </c>
      <c r="I74" s="11" t="s">
        <v>61</v>
      </c>
      <c r="J74" s="11" t="s">
        <v>47</v>
      </c>
      <c r="K74" s="11" t="s">
        <v>48</v>
      </c>
      <c r="L74" s="11" t="s">
        <v>62</v>
      </c>
      <c r="M74" s="24"/>
      <c r="N74" s="24"/>
    </row>
    <row r="75" spans="2:14" s="1" customFormat="1" x14ac:dyDescent="0.35">
      <c r="B75" s="10">
        <v>1</v>
      </c>
      <c r="C75" s="10" t="s">
        <v>98</v>
      </c>
      <c r="D75" s="10" t="s">
        <v>99</v>
      </c>
      <c r="E75" s="10" t="s">
        <v>100</v>
      </c>
      <c r="F75" s="10" t="s">
        <v>11</v>
      </c>
      <c r="G75" s="10" t="s">
        <v>100</v>
      </c>
      <c r="H75" s="10" t="s">
        <v>101</v>
      </c>
      <c r="I75" s="11" t="s">
        <v>61</v>
      </c>
      <c r="J75" s="11" t="s">
        <v>47</v>
      </c>
      <c r="K75" s="11" t="s">
        <v>88</v>
      </c>
      <c r="L75" s="11" t="s">
        <v>62</v>
      </c>
      <c r="M75" s="24"/>
      <c r="N75" s="24"/>
    </row>
    <row r="76" spans="2:14" s="1" customFormat="1" x14ac:dyDescent="0.35">
      <c r="B76" s="10">
        <v>1</v>
      </c>
      <c r="C76" s="10" t="s">
        <v>98</v>
      </c>
      <c r="D76" s="10" t="s">
        <v>99</v>
      </c>
      <c r="E76" s="10" t="s">
        <v>100</v>
      </c>
      <c r="F76" s="10" t="s">
        <v>11</v>
      </c>
      <c r="G76" s="10" t="s">
        <v>100</v>
      </c>
      <c r="H76" s="10" t="s">
        <v>102</v>
      </c>
      <c r="I76" s="11" t="s">
        <v>61</v>
      </c>
      <c r="J76" s="11" t="s">
        <v>47</v>
      </c>
      <c r="K76" s="11" t="s">
        <v>88</v>
      </c>
      <c r="L76" s="11" t="s">
        <v>62</v>
      </c>
      <c r="M76" s="24"/>
      <c r="N76" s="24"/>
    </row>
    <row r="77" spans="2:14" s="1" customFormat="1" x14ac:dyDescent="0.35">
      <c r="B77" s="10">
        <v>1</v>
      </c>
      <c r="C77" s="10" t="s">
        <v>98</v>
      </c>
      <c r="D77" s="10" t="s">
        <v>99</v>
      </c>
      <c r="E77" s="10" t="s">
        <v>100</v>
      </c>
      <c r="F77" s="10" t="s">
        <v>11</v>
      </c>
      <c r="G77" s="10" t="s">
        <v>100</v>
      </c>
      <c r="H77" s="10" t="s">
        <v>103</v>
      </c>
      <c r="I77" s="11" t="s">
        <v>61</v>
      </c>
      <c r="J77" s="11" t="s">
        <v>47</v>
      </c>
      <c r="K77" s="11" t="s">
        <v>88</v>
      </c>
      <c r="L77" s="11" t="s">
        <v>62</v>
      </c>
      <c r="M77" s="24"/>
      <c r="N77" s="24"/>
    </row>
    <row r="78" spans="2:14" s="1" customFormat="1" x14ac:dyDescent="0.35">
      <c r="B78" s="10">
        <v>1</v>
      </c>
      <c r="C78" s="10" t="s">
        <v>98</v>
      </c>
      <c r="D78" s="10" t="s">
        <v>99</v>
      </c>
      <c r="E78" s="10" t="s">
        <v>104</v>
      </c>
      <c r="F78" s="10" t="s">
        <v>11</v>
      </c>
      <c r="G78" s="10" t="s">
        <v>104</v>
      </c>
      <c r="H78" s="10" t="s">
        <v>102</v>
      </c>
      <c r="I78" s="11" t="s">
        <v>61</v>
      </c>
      <c r="J78" s="11" t="s">
        <v>47</v>
      </c>
      <c r="K78" s="11" t="s">
        <v>88</v>
      </c>
      <c r="L78" s="11" t="s">
        <v>62</v>
      </c>
      <c r="M78" s="24"/>
      <c r="N78" s="24"/>
    </row>
    <row r="79" spans="2:14" s="1" customFormat="1" x14ac:dyDescent="0.35">
      <c r="B79" s="10">
        <v>1</v>
      </c>
      <c r="C79" s="10" t="s">
        <v>98</v>
      </c>
      <c r="D79" s="10" t="s">
        <v>99</v>
      </c>
      <c r="E79" s="10" t="s">
        <v>104</v>
      </c>
      <c r="F79" s="10" t="s">
        <v>11</v>
      </c>
      <c r="G79" s="10" t="s">
        <v>104</v>
      </c>
      <c r="H79" s="10" t="s">
        <v>103</v>
      </c>
      <c r="I79" s="11" t="s">
        <v>61</v>
      </c>
      <c r="J79" s="11" t="s">
        <v>47</v>
      </c>
      <c r="K79" s="11" t="s">
        <v>88</v>
      </c>
      <c r="L79" s="11" t="s">
        <v>62</v>
      </c>
      <c r="M79" s="24"/>
      <c r="N79" s="24"/>
    </row>
    <row r="80" spans="2:14" s="1" customFormat="1" x14ac:dyDescent="0.35">
      <c r="B80" s="10">
        <v>1</v>
      </c>
      <c r="C80" s="10" t="s">
        <v>98</v>
      </c>
      <c r="D80" s="10" t="s">
        <v>99</v>
      </c>
      <c r="E80" s="10" t="s">
        <v>105</v>
      </c>
      <c r="F80" s="10" t="s">
        <v>11</v>
      </c>
      <c r="G80" s="10" t="s">
        <v>105</v>
      </c>
      <c r="H80" s="10" t="s">
        <v>106</v>
      </c>
      <c r="I80" s="11" t="s">
        <v>61</v>
      </c>
      <c r="J80" s="11" t="s">
        <v>47</v>
      </c>
      <c r="K80" s="11" t="s">
        <v>88</v>
      </c>
      <c r="L80" s="11" t="s">
        <v>62</v>
      </c>
      <c r="M80" s="24"/>
      <c r="N80" s="24"/>
    </row>
    <row r="81" spans="2:14" s="1" customFormat="1" x14ac:dyDescent="0.35">
      <c r="B81" s="10">
        <v>1</v>
      </c>
      <c r="C81" s="10" t="s">
        <v>98</v>
      </c>
      <c r="D81" s="10" t="s">
        <v>99</v>
      </c>
      <c r="E81" s="10" t="s">
        <v>105</v>
      </c>
      <c r="F81" s="10" t="s">
        <v>11</v>
      </c>
      <c r="G81" s="10" t="s">
        <v>105</v>
      </c>
      <c r="H81" s="10" t="s">
        <v>102</v>
      </c>
      <c r="I81" s="11" t="s">
        <v>61</v>
      </c>
      <c r="J81" s="11" t="s">
        <v>47</v>
      </c>
      <c r="K81" s="11" t="s">
        <v>88</v>
      </c>
      <c r="L81" s="11" t="s">
        <v>62</v>
      </c>
      <c r="M81" s="24"/>
      <c r="N81" s="24"/>
    </row>
    <row r="82" spans="2:14" s="1" customFormat="1" x14ac:dyDescent="0.35">
      <c r="B82" s="10">
        <v>1</v>
      </c>
      <c r="C82" s="10" t="s">
        <v>98</v>
      </c>
      <c r="D82" s="10" t="s">
        <v>99</v>
      </c>
      <c r="E82" s="10" t="s">
        <v>105</v>
      </c>
      <c r="F82" s="10" t="s">
        <v>11</v>
      </c>
      <c r="G82" s="10" t="s">
        <v>105</v>
      </c>
      <c r="H82" s="10" t="s">
        <v>103</v>
      </c>
      <c r="I82" s="11" t="s">
        <v>61</v>
      </c>
      <c r="J82" s="11" t="s">
        <v>47</v>
      </c>
      <c r="K82" s="11" t="s">
        <v>88</v>
      </c>
      <c r="L82" s="11" t="s">
        <v>62</v>
      </c>
      <c r="M82" s="24"/>
      <c r="N82" s="24"/>
    </row>
    <row r="83" spans="2:14" s="1" customFormat="1" x14ac:dyDescent="0.35">
      <c r="B83" s="10">
        <v>1</v>
      </c>
      <c r="C83" s="10" t="s">
        <v>98</v>
      </c>
      <c r="D83" s="10" t="s">
        <v>99</v>
      </c>
      <c r="E83" s="10" t="s">
        <v>105</v>
      </c>
      <c r="F83" s="10" t="s">
        <v>11</v>
      </c>
      <c r="G83" s="10" t="s">
        <v>105</v>
      </c>
      <c r="H83" s="10" t="s">
        <v>107</v>
      </c>
      <c r="I83" s="11" t="s">
        <v>61</v>
      </c>
      <c r="J83" s="11" t="s">
        <v>47</v>
      </c>
      <c r="K83" s="11" t="s">
        <v>88</v>
      </c>
      <c r="L83" s="11" t="s">
        <v>62</v>
      </c>
      <c r="M83" s="24"/>
      <c r="N83" s="24"/>
    </row>
    <row r="84" spans="2:14" s="1" customFormat="1" x14ac:dyDescent="0.35">
      <c r="B84" s="10">
        <v>1</v>
      </c>
      <c r="C84" s="10" t="s">
        <v>98</v>
      </c>
      <c r="D84" s="10" t="s">
        <v>99</v>
      </c>
      <c r="E84" s="10" t="s">
        <v>105</v>
      </c>
      <c r="F84" s="10" t="s">
        <v>11</v>
      </c>
      <c r="G84" s="10" t="s">
        <v>105</v>
      </c>
      <c r="H84" s="10" t="s">
        <v>108</v>
      </c>
      <c r="I84" s="11" t="s">
        <v>61</v>
      </c>
      <c r="J84" s="11" t="s">
        <v>47</v>
      </c>
      <c r="K84" s="11" t="s">
        <v>88</v>
      </c>
      <c r="L84" s="11" t="s">
        <v>62</v>
      </c>
      <c r="M84" s="24"/>
      <c r="N84" s="24"/>
    </row>
    <row r="85" spans="2:14" s="1" customFormat="1" x14ac:dyDescent="0.35">
      <c r="B85" s="10">
        <v>1</v>
      </c>
      <c r="C85" s="10" t="s">
        <v>98</v>
      </c>
      <c r="D85" s="10" t="s">
        <v>99</v>
      </c>
      <c r="E85" s="10" t="s">
        <v>105</v>
      </c>
      <c r="F85" s="10" t="s">
        <v>11</v>
      </c>
      <c r="G85" s="10" t="s">
        <v>105</v>
      </c>
      <c r="H85" s="10" t="s">
        <v>109</v>
      </c>
      <c r="I85" s="11" t="s">
        <v>61</v>
      </c>
      <c r="J85" s="11" t="s">
        <v>47</v>
      </c>
      <c r="K85" s="11" t="s">
        <v>88</v>
      </c>
      <c r="L85" s="11" t="s">
        <v>62</v>
      </c>
      <c r="M85" s="24"/>
      <c r="N85" s="24"/>
    </row>
    <row r="86" spans="2:14" s="1" customFormat="1" x14ac:dyDescent="0.35">
      <c r="B86" s="10">
        <v>1</v>
      </c>
      <c r="C86" s="10" t="s">
        <v>98</v>
      </c>
      <c r="D86" s="10" t="s">
        <v>99</v>
      </c>
      <c r="E86" s="10" t="s">
        <v>105</v>
      </c>
      <c r="F86" s="10" t="s">
        <v>11</v>
      </c>
      <c r="G86" s="10" t="s">
        <v>105</v>
      </c>
      <c r="H86" s="10" t="s">
        <v>110</v>
      </c>
      <c r="I86" s="11" t="s">
        <v>61</v>
      </c>
      <c r="J86" s="11" t="s">
        <v>47</v>
      </c>
      <c r="K86" s="11" t="s">
        <v>88</v>
      </c>
      <c r="L86" s="11" t="s">
        <v>62</v>
      </c>
      <c r="M86" s="24"/>
      <c r="N86" s="24"/>
    </row>
    <row r="87" spans="2:14" s="1" customFormat="1" x14ac:dyDescent="0.35">
      <c r="B87" s="10">
        <v>1</v>
      </c>
      <c r="C87" s="10" t="s">
        <v>98</v>
      </c>
      <c r="D87" s="10" t="s">
        <v>99</v>
      </c>
      <c r="E87" s="10" t="s">
        <v>105</v>
      </c>
      <c r="F87" s="10" t="s">
        <v>11</v>
      </c>
      <c r="G87" s="10" t="s">
        <v>105</v>
      </c>
      <c r="H87" s="10" t="s">
        <v>111</v>
      </c>
      <c r="I87" s="11" t="s">
        <v>61</v>
      </c>
      <c r="J87" s="11" t="s">
        <v>47</v>
      </c>
      <c r="K87" s="11" t="s">
        <v>88</v>
      </c>
      <c r="L87" s="11" t="s">
        <v>62</v>
      </c>
      <c r="M87" s="24"/>
      <c r="N87" s="24"/>
    </row>
    <row r="88" spans="2:14" s="1" customFormat="1" x14ac:dyDescent="0.35">
      <c r="B88" s="10">
        <v>1</v>
      </c>
      <c r="C88" s="10" t="s">
        <v>98</v>
      </c>
      <c r="D88" s="10" t="s">
        <v>99</v>
      </c>
      <c r="E88" s="10" t="s">
        <v>105</v>
      </c>
      <c r="F88" s="10" t="s">
        <v>11</v>
      </c>
      <c r="G88" s="10" t="s">
        <v>112</v>
      </c>
      <c r="H88" s="10" t="s">
        <v>113</v>
      </c>
      <c r="I88" s="11" t="s">
        <v>61</v>
      </c>
      <c r="J88" s="11" t="s">
        <v>47</v>
      </c>
      <c r="K88" s="11" t="s">
        <v>88</v>
      </c>
      <c r="L88" s="11" t="s">
        <v>62</v>
      </c>
      <c r="M88" s="24"/>
      <c r="N88" s="24"/>
    </row>
    <row r="89" spans="2:14" s="1" customFormat="1" x14ac:dyDescent="0.35">
      <c r="B89" s="10">
        <v>1</v>
      </c>
      <c r="C89" s="10" t="s">
        <v>98</v>
      </c>
      <c r="D89" s="10" t="s">
        <v>99</v>
      </c>
      <c r="E89" s="10" t="s">
        <v>105</v>
      </c>
      <c r="F89" s="10" t="s">
        <v>13</v>
      </c>
      <c r="G89" s="10" t="s">
        <v>114</v>
      </c>
      <c r="H89" s="10" t="s">
        <v>115</v>
      </c>
      <c r="I89" s="11" t="s">
        <v>61</v>
      </c>
      <c r="J89" s="11" t="s">
        <v>47</v>
      </c>
      <c r="K89" s="11" t="s">
        <v>88</v>
      </c>
      <c r="L89" s="11" t="s">
        <v>62</v>
      </c>
      <c r="M89" s="24"/>
      <c r="N89" s="24"/>
    </row>
    <row r="90" spans="2:14" s="1" customFormat="1" x14ac:dyDescent="0.35">
      <c r="B90" s="10">
        <v>1</v>
      </c>
      <c r="C90" s="10" t="s">
        <v>98</v>
      </c>
      <c r="D90" s="10" t="s">
        <v>99</v>
      </c>
      <c r="E90" s="10" t="s">
        <v>105</v>
      </c>
      <c r="F90" s="10" t="s">
        <v>13</v>
      </c>
      <c r="G90" s="10" t="s">
        <v>114</v>
      </c>
      <c r="H90" s="10" t="s">
        <v>116</v>
      </c>
      <c r="I90" s="11" t="s">
        <v>61</v>
      </c>
      <c r="J90" s="11" t="s">
        <v>47</v>
      </c>
      <c r="K90" s="11" t="s">
        <v>88</v>
      </c>
      <c r="L90" s="11" t="s">
        <v>62</v>
      </c>
      <c r="M90" s="24"/>
      <c r="N90" s="24"/>
    </row>
    <row r="91" spans="2:14" s="1" customFormat="1" x14ac:dyDescent="0.35">
      <c r="B91" s="10">
        <v>1</v>
      </c>
      <c r="C91" s="10" t="s">
        <v>117</v>
      </c>
      <c r="D91" s="10" t="s">
        <v>118</v>
      </c>
      <c r="E91" s="10" t="s">
        <v>119</v>
      </c>
      <c r="F91" s="10" t="s">
        <v>10</v>
      </c>
      <c r="G91" s="10" t="s">
        <v>120</v>
      </c>
      <c r="H91" s="10" t="s">
        <v>121</v>
      </c>
      <c r="I91" s="11" t="s">
        <v>46</v>
      </c>
      <c r="J91" s="11" t="s">
        <v>47</v>
      </c>
      <c r="K91" s="11" t="s">
        <v>54</v>
      </c>
      <c r="L91" s="11" t="s">
        <v>52</v>
      </c>
      <c r="M91" s="24"/>
      <c r="N91" s="24"/>
    </row>
    <row r="92" spans="2:14" s="1" customFormat="1" x14ac:dyDescent="0.35">
      <c r="B92" s="10">
        <v>1</v>
      </c>
      <c r="C92" s="10" t="s">
        <v>117</v>
      </c>
      <c r="D92" s="10" t="s">
        <v>118</v>
      </c>
      <c r="E92" s="10" t="s">
        <v>119</v>
      </c>
      <c r="F92" s="10" t="s">
        <v>10</v>
      </c>
      <c r="G92" s="10" t="s">
        <v>120</v>
      </c>
      <c r="H92" s="10" t="s">
        <v>122</v>
      </c>
      <c r="I92" s="11" t="s">
        <v>123</v>
      </c>
      <c r="J92" s="11" t="s">
        <v>47</v>
      </c>
      <c r="K92" s="11" t="s">
        <v>88</v>
      </c>
      <c r="L92" s="11" t="s">
        <v>62</v>
      </c>
      <c r="M92" s="24"/>
      <c r="N92" s="24"/>
    </row>
    <row r="93" spans="2:14" s="1" customFormat="1" x14ac:dyDescent="0.35">
      <c r="B93" s="10">
        <v>1</v>
      </c>
      <c r="C93" s="10" t="s">
        <v>117</v>
      </c>
      <c r="D93" s="10" t="s">
        <v>118</v>
      </c>
      <c r="E93" s="10" t="s">
        <v>119</v>
      </c>
      <c r="F93" s="10" t="s">
        <v>10</v>
      </c>
      <c r="G93" s="10" t="s">
        <v>120</v>
      </c>
      <c r="H93" s="10" t="s">
        <v>124</v>
      </c>
      <c r="I93" s="11" t="s">
        <v>123</v>
      </c>
      <c r="J93" s="11" t="s">
        <v>47</v>
      </c>
      <c r="K93" s="11" t="s">
        <v>88</v>
      </c>
      <c r="L93" s="11" t="s">
        <v>62</v>
      </c>
      <c r="M93" s="24"/>
      <c r="N93" s="24"/>
    </row>
    <row r="94" spans="2:14" s="1" customFormat="1" x14ac:dyDescent="0.35">
      <c r="B94" s="10">
        <v>1</v>
      </c>
      <c r="C94" s="10" t="s">
        <v>117</v>
      </c>
      <c r="D94" s="10" t="s">
        <v>118</v>
      </c>
      <c r="E94" s="10" t="s">
        <v>119</v>
      </c>
      <c r="F94" s="10" t="s">
        <v>10</v>
      </c>
      <c r="G94" s="10" t="s">
        <v>120</v>
      </c>
      <c r="H94" s="10" t="s">
        <v>125</v>
      </c>
      <c r="I94" s="11" t="s">
        <v>46</v>
      </c>
      <c r="J94" s="11" t="s">
        <v>47</v>
      </c>
      <c r="K94" s="11" t="s">
        <v>88</v>
      </c>
      <c r="L94" s="11" t="s">
        <v>62</v>
      </c>
      <c r="M94" s="24"/>
      <c r="N94" s="24"/>
    </row>
    <row r="95" spans="2:14" s="1" customFormat="1" x14ac:dyDescent="0.35">
      <c r="B95" s="10">
        <v>1</v>
      </c>
      <c r="C95" s="10" t="s">
        <v>117</v>
      </c>
      <c r="D95" s="10" t="s">
        <v>118</v>
      </c>
      <c r="E95" s="10" t="s">
        <v>119</v>
      </c>
      <c r="F95" s="10" t="s">
        <v>10</v>
      </c>
      <c r="G95" s="10" t="s">
        <v>120</v>
      </c>
      <c r="H95" s="10" t="s">
        <v>126</v>
      </c>
      <c r="I95" s="11" t="s">
        <v>46</v>
      </c>
      <c r="J95" s="11" t="s">
        <v>47</v>
      </c>
      <c r="K95" s="11" t="s">
        <v>54</v>
      </c>
      <c r="L95" s="11" t="s">
        <v>52</v>
      </c>
      <c r="M95" s="24"/>
      <c r="N95" s="24"/>
    </row>
    <row r="96" spans="2:14" s="1" customFormat="1" x14ac:dyDescent="0.35">
      <c r="B96" s="10">
        <v>1</v>
      </c>
      <c r="C96" s="10" t="s">
        <v>117</v>
      </c>
      <c r="D96" s="10" t="s">
        <v>118</v>
      </c>
      <c r="E96" s="10" t="s">
        <v>119</v>
      </c>
      <c r="F96" s="10" t="s">
        <v>10</v>
      </c>
      <c r="G96" s="10" t="s">
        <v>120</v>
      </c>
      <c r="H96" s="10" t="s">
        <v>127</v>
      </c>
      <c r="I96" s="11" t="s">
        <v>46</v>
      </c>
      <c r="J96" s="11" t="s">
        <v>47</v>
      </c>
      <c r="K96" s="11" t="s">
        <v>54</v>
      </c>
      <c r="L96" s="11" t="s">
        <v>49</v>
      </c>
      <c r="M96" s="24"/>
      <c r="N96" s="24"/>
    </row>
    <row r="97" spans="2:14" s="1" customFormat="1" x14ac:dyDescent="0.35">
      <c r="B97" s="10">
        <v>1</v>
      </c>
      <c r="C97" s="10" t="s">
        <v>117</v>
      </c>
      <c r="D97" s="10" t="s">
        <v>118</v>
      </c>
      <c r="E97" s="10" t="s">
        <v>119</v>
      </c>
      <c r="F97" s="10" t="s">
        <v>10</v>
      </c>
      <c r="G97" s="10" t="s">
        <v>120</v>
      </c>
      <c r="H97" s="10" t="s">
        <v>128</v>
      </c>
      <c r="I97" s="11" t="s">
        <v>46</v>
      </c>
      <c r="J97" s="11" t="s">
        <v>47</v>
      </c>
      <c r="K97" s="11" t="s">
        <v>54</v>
      </c>
      <c r="L97" s="11" t="s">
        <v>52</v>
      </c>
      <c r="M97" s="24"/>
      <c r="N97" s="24"/>
    </row>
    <row r="98" spans="2:14" s="1" customFormat="1" x14ac:dyDescent="0.35">
      <c r="B98" s="10">
        <v>1</v>
      </c>
      <c r="C98" s="10" t="s">
        <v>117</v>
      </c>
      <c r="D98" s="10" t="s">
        <v>118</v>
      </c>
      <c r="E98" s="10" t="s">
        <v>119</v>
      </c>
      <c r="F98" s="10" t="s">
        <v>10</v>
      </c>
      <c r="G98" s="10" t="s">
        <v>120</v>
      </c>
      <c r="H98" s="10" t="s">
        <v>129</v>
      </c>
      <c r="I98" s="11" t="s">
        <v>46</v>
      </c>
      <c r="J98" s="11" t="s">
        <v>47</v>
      </c>
      <c r="K98" s="11" t="s">
        <v>54</v>
      </c>
      <c r="L98" s="11" t="s">
        <v>49</v>
      </c>
      <c r="M98" s="24"/>
      <c r="N98" s="24"/>
    </row>
    <row r="99" spans="2:14" s="1" customFormat="1" ht="29" x14ac:dyDescent="0.35">
      <c r="B99" s="10">
        <v>1</v>
      </c>
      <c r="C99" s="10" t="s">
        <v>117</v>
      </c>
      <c r="D99" s="10" t="s">
        <v>118</v>
      </c>
      <c r="E99" s="10" t="s">
        <v>119</v>
      </c>
      <c r="F99" s="10" t="s">
        <v>10</v>
      </c>
      <c r="G99" s="10" t="s">
        <v>120</v>
      </c>
      <c r="H99" s="10" t="s">
        <v>130</v>
      </c>
      <c r="I99" s="11" t="s">
        <v>46</v>
      </c>
      <c r="J99" s="11" t="s">
        <v>47</v>
      </c>
      <c r="K99" s="11" t="s">
        <v>54</v>
      </c>
      <c r="L99" s="11" t="s">
        <v>52</v>
      </c>
      <c r="M99" s="24"/>
      <c r="N99" s="24"/>
    </row>
    <row r="100" spans="2:14" s="1" customFormat="1" x14ac:dyDescent="0.35">
      <c r="B100" s="10">
        <v>1</v>
      </c>
      <c r="C100" s="10" t="s">
        <v>117</v>
      </c>
      <c r="D100" s="10" t="s">
        <v>118</v>
      </c>
      <c r="E100" s="10" t="s">
        <v>119</v>
      </c>
      <c r="F100" s="10" t="s">
        <v>10</v>
      </c>
      <c r="G100" s="10" t="s">
        <v>120</v>
      </c>
      <c r="H100" s="10" t="s">
        <v>131</v>
      </c>
      <c r="I100" s="11" t="s">
        <v>46</v>
      </c>
      <c r="J100" s="11" t="s">
        <v>47</v>
      </c>
      <c r="K100" s="11" t="s">
        <v>54</v>
      </c>
      <c r="L100" s="11" t="s">
        <v>52</v>
      </c>
      <c r="M100" s="24"/>
      <c r="N100" s="24"/>
    </row>
    <row r="101" spans="2:14" s="1" customFormat="1" x14ac:dyDescent="0.35">
      <c r="B101" s="10">
        <v>1</v>
      </c>
      <c r="C101" s="10" t="s">
        <v>117</v>
      </c>
      <c r="D101" s="10" t="s">
        <v>118</v>
      </c>
      <c r="E101" s="10" t="s">
        <v>132</v>
      </c>
      <c r="F101" s="10" t="s">
        <v>10</v>
      </c>
      <c r="G101" s="10" t="s">
        <v>133</v>
      </c>
      <c r="H101" s="10" t="s">
        <v>134</v>
      </c>
      <c r="I101" s="11" t="s">
        <v>123</v>
      </c>
      <c r="J101" s="11" t="s">
        <v>47</v>
      </c>
      <c r="K101" s="11" t="s">
        <v>88</v>
      </c>
      <c r="L101" s="11" t="s">
        <v>62</v>
      </c>
      <c r="M101" s="24"/>
      <c r="N101" s="24"/>
    </row>
    <row r="102" spans="2:14" s="1" customFormat="1" x14ac:dyDescent="0.35">
      <c r="B102" s="10">
        <v>1</v>
      </c>
      <c r="C102" s="10" t="s">
        <v>117</v>
      </c>
      <c r="D102" s="10" t="s">
        <v>118</v>
      </c>
      <c r="E102" s="10" t="s">
        <v>132</v>
      </c>
      <c r="F102" s="10" t="s">
        <v>10</v>
      </c>
      <c r="G102" s="10" t="s">
        <v>133</v>
      </c>
      <c r="H102" s="10" t="s">
        <v>135</v>
      </c>
      <c r="I102" s="11" t="s">
        <v>123</v>
      </c>
      <c r="J102" s="11" t="s">
        <v>47</v>
      </c>
      <c r="K102" s="11" t="s">
        <v>88</v>
      </c>
      <c r="L102" s="11" t="s">
        <v>62</v>
      </c>
      <c r="M102" s="24"/>
      <c r="N102" s="24"/>
    </row>
    <row r="103" spans="2:14" s="1" customFormat="1" x14ac:dyDescent="0.35">
      <c r="B103" s="10">
        <v>1</v>
      </c>
      <c r="C103" s="10" t="s">
        <v>117</v>
      </c>
      <c r="D103" s="10" t="s">
        <v>118</v>
      </c>
      <c r="E103" s="10" t="s">
        <v>132</v>
      </c>
      <c r="F103" s="10" t="s">
        <v>10</v>
      </c>
      <c r="G103" s="10" t="s">
        <v>133</v>
      </c>
      <c r="H103" s="10" t="s">
        <v>126</v>
      </c>
      <c r="I103" s="11" t="s">
        <v>46</v>
      </c>
      <c r="J103" s="11" t="s">
        <v>47</v>
      </c>
      <c r="K103" s="11" t="s">
        <v>54</v>
      </c>
      <c r="L103" s="11" t="s">
        <v>52</v>
      </c>
      <c r="M103" s="24"/>
      <c r="N103" s="24"/>
    </row>
    <row r="104" spans="2:14" s="1" customFormat="1" x14ac:dyDescent="0.35">
      <c r="B104" s="10">
        <v>1</v>
      </c>
      <c r="C104" s="10" t="s">
        <v>117</v>
      </c>
      <c r="D104" s="10" t="s">
        <v>118</v>
      </c>
      <c r="E104" s="10" t="s">
        <v>132</v>
      </c>
      <c r="F104" s="10" t="s">
        <v>10</v>
      </c>
      <c r="G104" s="10" t="s">
        <v>133</v>
      </c>
      <c r="H104" s="10" t="s">
        <v>127</v>
      </c>
      <c r="I104" s="11" t="s">
        <v>46</v>
      </c>
      <c r="J104" s="11" t="s">
        <v>47</v>
      </c>
      <c r="K104" s="11" t="s">
        <v>54</v>
      </c>
      <c r="L104" s="11" t="s">
        <v>52</v>
      </c>
      <c r="M104" s="24"/>
      <c r="N104" s="24"/>
    </row>
    <row r="105" spans="2:14" s="1" customFormat="1" x14ac:dyDescent="0.35">
      <c r="B105" s="10">
        <v>1</v>
      </c>
      <c r="C105" s="10" t="s">
        <v>117</v>
      </c>
      <c r="D105" s="10" t="s">
        <v>118</v>
      </c>
      <c r="E105" s="10" t="s">
        <v>132</v>
      </c>
      <c r="F105" s="10" t="s">
        <v>10</v>
      </c>
      <c r="G105" s="10" t="s">
        <v>133</v>
      </c>
      <c r="H105" s="10" t="s">
        <v>128</v>
      </c>
      <c r="I105" s="11" t="s">
        <v>46</v>
      </c>
      <c r="J105" s="11" t="s">
        <v>47</v>
      </c>
      <c r="K105" s="11" t="s">
        <v>54</v>
      </c>
      <c r="L105" s="11" t="s">
        <v>52</v>
      </c>
      <c r="M105" s="24"/>
      <c r="N105" s="24"/>
    </row>
    <row r="106" spans="2:14" s="1" customFormat="1" x14ac:dyDescent="0.35">
      <c r="B106" s="10">
        <v>1</v>
      </c>
      <c r="C106" s="10" t="s">
        <v>117</v>
      </c>
      <c r="D106" s="10" t="s">
        <v>118</v>
      </c>
      <c r="E106" s="10" t="s">
        <v>132</v>
      </c>
      <c r="F106" s="10" t="s">
        <v>10</v>
      </c>
      <c r="G106" s="10" t="s">
        <v>133</v>
      </c>
      <c r="H106" s="10" t="s">
        <v>129</v>
      </c>
      <c r="I106" s="11" t="s">
        <v>46</v>
      </c>
      <c r="J106" s="11" t="s">
        <v>47</v>
      </c>
      <c r="K106" s="11" t="s">
        <v>54</v>
      </c>
      <c r="L106" s="11" t="s">
        <v>52</v>
      </c>
      <c r="M106" s="24"/>
      <c r="N106" s="24"/>
    </row>
    <row r="107" spans="2:14" s="1" customFormat="1" ht="29" x14ac:dyDescent="0.35">
      <c r="B107" s="10">
        <v>1</v>
      </c>
      <c r="C107" s="10" t="s">
        <v>117</v>
      </c>
      <c r="D107" s="10" t="s">
        <v>118</v>
      </c>
      <c r="E107" s="10" t="s">
        <v>132</v>
      </c>
      <c r="F107" s="10" t="s">
        <v>10</v>
      </c>
      <c r="G107" s="10" t="s">
        <v>133</v>
      </c>
      <c r="H107" s="10" t="s">
        <v>130</v>
      </c>
      <c r="I107" s="11" t="s">
        <v>46</v>
      </c>
      <c r="J107" s="11" t="s">
        <v>47</v>
      </c>
      <c r="K107" s="11" t="s">
        <v>54</v>
      </c>
      <c r="L107" s="11" t="s">
        <v>52</v>
      </c>
      <c r="M107" s="24"/>
      <c r="N107" s="24"/>
    </row>
    <row r="108" spans="2:14" s="1" customFormat="1" x14ac:dyDescent="0.35">
      <c r="B108" s="10">
        <v>1</v>
      </c>
      <c r="C108" s="10" t="s">
        <v>117</v>
      </c>
      <c r="D108" s="10" t="s">
        <v>118</v>
      </c>
      <c r="E108" s="10" t="s">
        <v>132</v>
      </c>
      <c r="F108" s="10" t="s">
        <v>10</v>
      </c>
      <c r="G108" s="10" t="s">
        <v>133</v>
      </c>
      <c r="H108" s="10" t="s">
        <v>131</v>
      </c>
      <c r="I108" s="11" t="s">
        <v>46</v>
      </c>
      <c r="J108" s="11" t="s">
        <v>47</v>
      </c>
      <c r="K108" s="11" t="s">
        <v>54</v>
      </c>
      <c r="L108" s="11" t="s">
        <v>52</v>
      </c>
      <c r="M108" s="24"/>
      <c r="N108" s="24"/>
    </row>
    <row r="109" spans="2:14" s="1" customFormat="1" x14ac:dyDescent="0.35">
      <c r="B109" s="10">
        <v>1</v>
      </c>
      <c r="C109" s="10" t="s">
        <v>117</v>
      </c>
      <c r="D109" s="10" t="s">
        <v>118</v>
      </c>
      <c r="E109" s="10" t="s">
        <v>136</v>
      </c>
      <c r="F109" s="10" t="s">
        <v>10</v>
      </c>
      <c r="G109" s="10" t="s">
        <v>137</v>
      </c>
      <c r="H109" s="10" t="s">
        <v>138</v>
      </c>
      <c r="I109" s="11" t="s">
        <v>46</v>
      </c>
      <c r="J109" s="11" t="s">
        <v>47</v>
      </c>
      <c r="K109" s="11" t="s">
        <v>139</v>
      </c>
      <c r="L109" s="11" t="s">
        <v>49</v>
      </c>
      <c r="M109" s="24"/>
      <c r="N109" s="24"/>
    </row>
    <row r="110" spans="2:14" s="1" customFormat="1" x14ac:dyDescent="0.35">
      <c r="B110" s="10">
        <v>1</v>
      </c>
      <c r="C110" s="10" t="s">
        <v>117</v>
      </c>
      <c r="D110" s="10" t="s">
        <v>118</v>
      </c>
      <c r="E110" s="10" t="s">
        <v>136</v>
      </c>
      <c r="F110" s="10" t="s">
        <v>10</v>
      </c>
      <c r="G110" s="10" t="s">
        <v>137</v>
      </c>
      <c r="H110" s="10" t="s">
        <v>140</v>
      </c>
      <c r="I110" s="11" t="s">
        <v>141</v>
      </c>
      <c r="J110" s="11" t="s">
        <v>142</v>
      </c>
      <c r="K110" s="11" t="s">
        <v>139</v>
      </c>
      <c r="L110" s="11" t="s">
        <v>49</v>
      </c>
      <c r="M110" s="24"/>
      <c r="N110" s="24"/>
    </row>
    <row r="111" spans="2:14" s="1" customFormat="1" x14ac:dyDescent="0.35">
      <c r="B111" s="10">
        <v>1</v>
      </c>
      <c r="C111" s="10" t="s">
        <v>117</v>
      </c>
      <c r="D111" s="10" t="s">
        <v>118</v>
      </c>
      <c r="E111" s="10" t="s">
        <v>136</v>
      </c>
      <c r="F111" s="10" t="s">
        <v>10</v>
      </c>
      <c r="G111" s="10" t="s">
        <v>137</v>
      </c>
      <c r="H111" s="10" t="s">
        <v>143</v>
      </c>
      <c r="I111" s="11" t="s">
        <v>141</v>
      </c>
      <c r="J111" s="11" t="s">
        <v>142</v>
      </c>
      <c r="K111" s="11" t="s">
        <v>139</v>
      </c>
      <c r="L111" s="11" t="s">
        <v>49</v>
      </c>
      <c r="M111" s="24"/>
      <c r="N111" s="24"/>
    </row>
    <row r="112" spans="2:14" s="1" customFormat="1" x14ac:dyDescent="0.35">
      <c r="B112" s="10">
        <v>1</v>
      </c>
      <c r="C112" s="10" t="s">
        <v>117</v>
      </c>
      <c r="D112" s="10" t="s">
        <v>118</v>
      </c>
      <c r="E112" s="10" t="s">
        <v>136</v>
      </c>
      <c r="F112" s="10" t="s">
        <v>10</v>
      </c>
      <c r="G112" s="10" t="s">
        <v>137</v>
      </c>
      <c r="H112" s="10" t="s">
        <v>126</v>
      </c>
      <c r="I112" s="11" t="s">
        <v>46</v>
      </c>
      <c r="J112" s="11" t="s">
        <v>47</v>
      </c>
      <c r="K112" s="11" t="s">
        <v>54</v>
      </c>
      <c r="L112" s="11" t="s">
        <v>52</v>
      </c>
      <c r="M112" s="24"/>
      <c r="N112" s="24"/>
    </row>
    <row r="113" spans="2:14" s="1" customFormat="1" x14ac:dyDescent="0.35">
      <c r="B113" s="10">
        <v>1</v>
      </c>
      <c r="C113" s="10" t="s">
        <v>117</v>
      </c>
      <c r="D113" s="10" t="s">
        <v>118</v>
      </c>
      <c r="E113" s="10" t="s">
        <v>136</v>
      </c>
      <c r="F113" s="10" t="s">
        <v>10</v>
      </c>
      <c r="G113" s="10" t="s">
        <v>137</v>
      </c>
      <c r="H113" s="10" t="s">
        <v>127</v>
      </c>
      <c r="I113" s="11" t="s">
        <v>46</v>
      </c>
      <c r="J113" s="11" t="s">
        <v>47</v>
      </c>
      <c r="K113" s="11" t="s">
        <v>54</v>
      </c>
      <c r="L113" s="11" t="s">
        <v>52</v>
      </c>
      <c r="M113" s="24"/>
      <c r="N113" s="24"/>
    </row>
    <row r="114" spans="2:14" s="1" customFormat="1" x14ac:dyDescent="0.35">
      <c r="B114" s="10">
        <v>1</v>
      </c>
      <c r="C114" s="10" t="s">
        <v>117</v>
      </c>
      <c r="D114" s="10" t="s">
        <v>118</v>
      </c>
      <c r="E114" s="10" t="s">
        <v>136</v>
      </c>
      <c r="F114" s="10" t="s">
        <v>10</v>
      </c>
      <c r="G114" s="10" t="s">
        <v>137</v>
      </c>
      <c r="H114" s="10" t="s">
        <v>128</v>
      </c>
      <c r="I114" s="11" t="s">
        <v>46</v>
      </c>
      <c r="J114" s="11" t="s">
        <v>47</v>
      </c>
      <c r="K114" s="11" t="s">
        <v>54</v>
      </c>
      <c r="L114" s="11" t="s">
        <v>52</v>
      </c>
      <c r="M114" s="24"/>
      <c r="N114" s="24"/>
    </row>
    <row r="115" spans="2:14" s="1" customFormat="1" x14ac:dyDescent="0.35">
      <c r="B115" s="10">
        <v>1</v>
      </c>
      <c r="C115" s="10" t="s">
        <v>117</v>
      </c>
      <c r="D115" s="10" t="s">
        <v>118</v>
      </c>
      <c r="E115" s="10" t="s">
        <v>136</v>
      </c>
      <c r="F115" s="10" t="s">
        <v>10</v>
      </c>
      <c r="G115" s="10" t="s">
        <v>137</v>
      </c>
      <c r="H115" s="10" t="s">
        <v>129</v>
      </c>
      <c r="I115" s="11" t="s">
        <v>46</v>
      </c>
      <c r="J115" s="11" t="s">
        <v>47</v>
      </c>
      <c r="K115" s="11" t="s">
        <v>54</v>
      </c>
      <c r="L115" s="11" t="s">
        <v>52</v>
      </c>
      <c r="M115" s="24"/>
      <c r="N115" s="24"/>
    </row>
    <row r="116" spans="2:14" s="1" customFormat="1" ht="29" x14ac:dyDescent="0.35">
      <c r="B116" s="10">
        <v>1</v>
      </c>
      <c r="C116" s="10" t="s">
        <v>117</v>
      </c>
      <c r="D116" s="10" t="s">
        <v>118</v>
      </c>
      <c r="E116" s="10" t="s">
        <v>136</v>
      </c>
      <c r="F116" s="10" t="s">
        <v>10</v>
      </c>
      <c r="G116" s="10" t="s">
        <v>137</v>
      </c>
      <c r="H116" s="10" t="s">
        <v>130</v>
      </c>
      <c r="I116" s="11" t="s">
        <v>46</v>
      </c>
      <c r="J116" s="11" t="s">
        <v>47</v>
      </c>
      <c r="K116" s="11" t="s">
        <v>54</v>
      </c>
      <c r="L116" s="11" t="s">
        <v>52</v>
      </c>
      <c r="M116" s="24"/>
      <c r="N116" s="24"/>
    </row>
    <row r="117" spans="2:14" s="1" customFormat="1" x14ac:dyDescent="0.35">
      <c r="B117" s="10">
        <v>1</v>
      </c>
      <c r="C117" s="10" t="s">
        <v>117</v>
      </c>
      <c r="D117" s="10" t="s">
        <v>118</v>
      </c>
      <c r="E117" s="10" t="s">
        <v>136</v>
      </c>
      <c r="F117" s="10" t="s">
        <v>10</v>
      </c>
      <c r="G117" s="10" t="s">
        <v>137</v>
      </c>
      <c r="H117" s="10" t="s">
        <v>131</v>
      </c>
      <c r="I117" s="11" t="s">
        <v>46</v>
      </c>
      <c r="J117" s="11" t="s">
        <v>47</v>
      </c>
      <c r="K117" s="11" t="s">
        <v>54</v>
      </c>
      <c r="L117" s="11" t="s">
        <v>52</v>
      </c>
      <c r="M117" s="24"/>
      <c r="N117" s="24"/>
    </row>
    <row r="118" spans="2:14" s="1" customFormat="1" x14ac:dyDescent="0.35">
      <c r="B118" s="10">
        <v>1</v>
      </c>
      <c r="C118" s="10" t="s">
        <v>117</v>
      </c>
      <c r="D118" s="10" t="s">
        <v>118</v>
      </c>
      <c r="E118" s="10" t="s">
        <v>144</v>
      </c>
      <c r="F118" s="10" t="s">
        <v>10</v>
      </c>
      <c r="G118" s="10" t="s">
        <v>145</v>
      </c>
      <c r="H118" s="10" t="s">
        <v>146</v>
      </c>
      <c r="I118" s="11" t="s">
        <v>123</v>
      </c>
      <c r="J118" s="11" t="s">
        <v>47</v>
      </c>
      <c r="K118" s="11" t="s">
        <v>139</v>
      </c>
      <c r="L118" s="11" t="s">
        <v>49</v>
      </c>
      <c r="M118" s="24"/>
      <c r="N118" s="24"/>
    </row>
    <row r="119" spans="2:14" s="1" customFormat="1" x14ac:dyDescent="0.35">
      <c r="B119" s="10">
        <v>1</v>
      </c>
      <c r="C119" s="10" t="s">
        <v>117</v>
      </c>
      <c r="D119" s="10" t="s">
        <v>118</v>
      </c>
      <c r="E119" s="10" t="s">
        <v>144</v>
      </c>
      <c r="F119" s="10" t="s">
        <v>10</v>
      </c>
      <c r="G119" s="10" t="s">
        <v>145</v>
      </c>
      <c r="H119" s="10" t="s">
        <v>147</v>
      </c>
      <c r="I119" s="11" t="s">
        <v>141</v>
      </c>
      <c r="J119" s="11" t="s">
        <v>142</v>
      </c>
      <c r="K119" s="11" t="s">
        <v>139</v>
      </c>
      <c r="L119" s="11" t="s">
        <v>49</v>
      </c>
      <c r="M119" s="24"/>
      <c r="N119" s="24"/>
    </row>
    <row r="120" spans="2:14" s="1" customFormat="1" x14ac:dyDescent="0.35">
      <c r="B120" s="10">
        <v>1</v>
      </c>
      <c r="C120" s="10" t="s">
        <v>117</v>
      </c>
      <c r="D120" s="10" t="s">
        <v>118</v>
      </c>
      <c r="E120" s="10" t="s">
        <v>144</v>
      </c>
      <c r="F120" s="10" t="s">
        <v>10</v>
      </c>
      <c r="G120" s="10" t="s">
        <v>145</v>
      </c>
      <c r="H120" s="10" t="s">
        <v>126</v>
      </c>
      <c r="I120" s="11" t="s">
        <v>46</v>
      </c>
      <c r="J120" s="11" t="s">
        <v>47</v>
      </c>
      <c r="K120" s="11" t="s">
        <v>54</v>
      </c>
      <c r="L120" s="11" t="s">
        <v>52</v>
      </c>
      <c r="M120" s="24"/>
      <c r="N120" s="24"/>
    </row>
    <row r="121" spans="2:14" s="1" customFormat="1" x14ac:dyDescent="0.35">
      <c r="B121" s="10">
        <v>1</v>
      </c>
      <c r="C121" s="10" t="s">
        <v>117</v>
      </c>
      <c r="D121" s="10" t="s">
        <v>118</v>
      </c>
      <c r="E121" s="10" t="s">
        <v>144</v>
      </c>
      <c r="F121" s="10" t="s">
        <v>10</v>
      </c>
      <c r="G121" s="10" t="s">
        <v>145</v>
      </c>
      <c r="H121" s="10" t="s">
        <v>127</v>
      </c>
      <c r="I121" s="11" t="s">
        <v>46</v>
      </c>
      <c r="J121" s="11" t="s">
        <v>47</v>
      </c>
      <c r="K121" s="11" t="s">
        <v>54</v>
      </c>
      <c r="L121" s="11" t="s">
        <v>52</v>
      </c>
      <c r="M121" s="24"/>
      <c r="N121" s="24"/>
    </row>
    <row r="122" spans="2:14" s="1" customFormat="1" x14ac:dyDescent="0.35">
      <c r="B122" s="10">
        <v>1</v>
      </c>
      <c r="C122" s="10" t="s">
        <v>117</v>
      </c>
      <c r="D122" s="10" t="s">
        <v>118</v>
      </c>
      <c r="E122" s="10" t="s">
        <v>144</v>
      </c>
      <c r="F122" s="10" t="s">
        <v>10</v>
      </c>
      <c r="G122" s="10" t="s">
        <v>145</v>
      </c>
      <c r="H122" s="10" t="s">
        <v>128</v>
      </c>
      <c r="I122" s="11" t="s">
        <v>46</v>
      </c>
      <c r="J122" s="11" t="s">
        <v>47</v>
      </c>
      <c r="K122" s="11" t="s">
        <v>54</v>
      </c>
      <c r="L122" s="11" t="s">
        <v>52</v>
      </c>
      <c r="M122" s="24"/>
      <c r="N122" s="24"/>
    </row>
    <row r="123" spans="2:14" s="1" customFormat="1" x14ac:dyDescent="0.35">
      <c r="B123" s="10">
        <v>1</v>
      </c>
      <c r="C123" s="10" t="s">
        <v>117</v>
      </c>
      <c r="D123" s="10" t="s">
        <v>118</v>
      </c>
      <c r="E123" s="10" t="s">
        <v>144</v>
      </c>
      <c r="F123" s="10" t="s">
        <v>10</v>
      </c>
      <c r="G123" s="10" t="s">
        <v>145</v>
      </c>
      <c r="H123" s="10" t="s">
        <v>129</v>
      </c>
      <c r="I123" s="11" t="s">
        <v>46</v>
      </c>
      <c r="J123" s="11" t="s">
        <v>47</v>
      </c>
      <c r="K123" s="11" t="s">
        <v>54</v>
      </c>
      <c r="L123" s="11" t="s">
        <v>52</v>
      </c>
      <c r="M123" s="24"/>
      <c r="N123" s="24"/>
    </row>
    <row r="124" spans="2:14" s="1" customFormat="1" ht="29" x14ac:dyDescent="0.35">
      <c r="B124" s="10">
        <v>1</v>
      </c>
      <c r="C124" s="10" t="s">
        <v>117</v>
      </c>
      <c r="D124" s="10" t="s">
        <v>118</v>
      </c>
      <c r="E124" s="10" t="s">
        <v>144</v>
      </c>
      <c r="F124" s="10" t="s">
        <v>10</v>
      </c>
      <c r="G124" s="10" t="s">
        <v>145</v>
      </c>
      <c r="H124" s="10" t="s">
        <v>130</v>
      </c>
      <c r="I124" s="11" t="s">
        <v>46</v>
      </c>
      <c r="J124" s="11" t="s">
        <v>47</v>
      </c>
      <c r="K124" s="11" t="s">
        <v>54</v>
      </c>
      <c r="L124" s="11" t="s">
        <v>52</v>
      </c>
      <c r="M124" s="24"/>
      <c r="N124" s="24"/>
    </row>
    <row r="125" spans="2:14" s="1" customFormat="1" x14ac:dyDescent="0.35">
      <c r="B125" s="10">
        <v>1</v>
      </c>
      <c r="C125" s="10" t="s">
        <v>117</v>
      </c>
      <c r="D125" s="10" t="s">
        <v>118</v>
      </c>
      <c r="E125" s="10" t="s">
        <v>144</v>
      </c>
      <c r="F125" s="10" t="s">
        <v>10</v>
      </c>
      <c r="G125" s="10" t="s">
        <v>145</v>
      </c>
      <c r="H125" s="10" t="s">
        <v>131</v>
      </c>
      <c r="I125" s="11" t="s">
        <v>46</v>
      </c>
      <c r="J125" s="11" t="s">
        <v>47</v>
      </c>
      <c r="K125" s="11" t="s">
        <v>54</v>
      </c>
      <c r="L125" s="11" t="s">
        <v>52</v>
      </c>
      <c r="M125" s="24"/>
      <c r="N125" s="24"/>
    </row>
    <row r="126" spans="2:14" s="1" customFormat="1" x14ac:dyDescent="0.35">
      <c r="B126" s="10">
        <v>1</v>
      </c>
      <c r="C126" s="10" t="s">
        <v>117</v>
      </c>
      <c r="D126" s="10" t="s">
        <v>118</v>
      </c>
      <c r="E126" s="10" t="s">
        <v>148</v>
      </c>
      <c r="F126" s="10" t="s">
        <v>10</v>
      </c>
      <c r="G126" s="10" t="s">
        <v>149</v>
      </c>
      <c r="H126" s="10" t="s">
        <v>150</v>
      </c>
      <c r="I126" s="11" t="s">
        <v>141</v>
      </c>
      <c r="J126" s="11" t="s">
        <v>142</v>
      </c>
      <c r="K126" s="11" t="s">
        <v>139</v>
      </c>
      <c r="L126" s="11" t="s">
        <v>49</v>
      </c>
      <c r="M126" s="24"/>
      <c r="N126" s="24"/>
    </row>
    <row r="127" spans="2:14" s="1" customFormat="1" x14ac:dyDescent="0.35">
      <c r="B127" s="10">
        <v>1</v>
      </c>
      <c r="C127" s="10" t="s">
        <v>117</v>
      </c>
      <c r="D127" s="10" t="s">
        <v>118</v>
      </c>
      <c r="E127" s="10" t="s">
        <v>148</v>
      </c>
      <c r="F127" s="10" t="s">
        <v>10</v>
      </c>
      <c r="G127" s="10" t="s">
        <v>149</v>
      </c>
      <c r="H127" s="10" t="s">
        <v>151</v>
      </c>
      <c r="I127" s="11" t="s">
        <v>141</v>
      </c>
      <c r="J127" s="11" t="s">
        <v>142</v>
      </c>
      <c r="K127" s="11" t="s">
        <v>139</v>
      </c>
      <c r="L127" s="11" t="s">
        <v>49</v>
      </c>
      <c r="M127" s="24"/>
      <c r="N127" s="24"/>
    </row>
    <row r="128" spans="2:14" s="1" customFormat="1" x14ac:dyDescent="0.35">
      <c r="B128" s="10">
        <v>1</v>
      </c>
      <c r="C128" s="10" t="s">
        <v>117</v>
      </c>
      <c r="D128" s="10" t="s">
        <v>118</v>
      </c>
      <c r="E128" s="10" t="s">
        <v>148</v>
      </c>
      <c r="F128" s="10" t="s">
        <v>10</v>
      </c>
      <c r="G128" s="10" t="s">
        <v>149</v>
      </c>
      <c r="H128" s="10" t="s">
        <v>127</v>
      </c>
      <c r="I128" s="11" t="s">
        <v>141</v>
      </c>
      <c r="J128" s="11" t="s">
        <v>142</v>
      </c>
      <c r="K128" s="11" t="s">
        <v>48</v>
      </c>
      <c r="L128" s="11" t="s">
        <v>52</v>
      </c>
      <c r="M128" s="24"/>
      <c r="N128" s="24"/>
    </row>
    <row r="129" spans="2:14" s="1" customFormat="1" x14ac:dyDescent="0.35">
      <c r="B129" s="10">
        <v>1</v>
      </c>
      <c r="C129" s="10" t="s">
        <v>117</v>
      </c>
      <c r="D129" s="10" t="s">
        <v>118</v>
      </c>
      <c r="E129" s="10" t="s">
        <v>148</v>
      </c>
      <c r="F129" s="10" t="s">
        <v>10</v>
      </c>
      <c r="G129" s="10" t="s">
        <v>149</v>
      </c>
      <c r="H129" s="10" t="s">
        <v>128</v>
      </c>
      <c r="I129" s="11" t="s">
        <v>46</v>
      </c>
      <c r="J129" s="11" t="s">
        <v>47</v>
      </c>
      <c r="K129" s="11" t="s">
        <v>54</v>
      </c>
      <c r="L129" s="11" t="s">
        <v>52</v>
      </c>
      <c r="M129" s="24"/>
      <c r="N129" s="24"/>
    </row>
    <row r="130" spans="2:14" s="1" customFormat="1" x14ac:dyDescent="0.35">
      <c r="B130" s="10">
        <v>1</v>
      </c>
      <c r="C130" s="10" t="s">
        <v>117</v>
      </c>
      <c r="D130" s="10" t="s">
        <v>118</v>
      </c>
      <c r="E130" s="10" t="s">
        <v>148</v>
      </c>
      <c r="F130" s="10" t="s">
        <v>10</v>
      </c>
      <c r="G130" s="10" t="s">
        <v>149</v>
      </c>
      <c r="H130" s="10" t="s">
        <v>129</v>
      </c>
      <c r="I130" s="11" t="s">
        <v>46</v>
      </c>
      <c r="J130" s="11" t="s">
        <v>47</v>
      </c>
      <c r="K130" s="11" t="s">
        <v>54</v>
      </c>
      <c r="L130" s="11" t="s">
        <v>52</v>
      </c>
      <c r="M130" s="24"/>
      <c r="N130" s="24"/>
    </row>
    <row r="131" spans="2:14" s="1" customFormat="1" ht="29" x14ac:dyDescent="0.35">
      <c r="B131" s="10">
        <v>1</v>
      </c>
      <c r="C131" s="10" t="s">
        <v>117</v>
      </c>
      <c r="D131" s="10" t="s">
        <v>118</v>
      </c>
      <c r="E131" s="10" t="s">
        <v>148</v>
      </c>
      <c r="F131" s="10" t="s">
        <v>10</v>
      </c>
      <c r="G131" s="10" t="s">
        <v>149</v>
      </c>
      <c r="H131" s="10" t="s">
        <v>130</v>
      </c>
      <c r="I131" s="11" t="s">
        <v>46</v>
      </c>
      <c r="J131" s="11" t="s">
        <v>47</v>
      </c>
      <c r="K131" s="11" t="s">
        <v>54</v>
      </c>
      <c r="L131" s="11" t="s">
        <v>52</v>
      </c>
      <c r="M131" s="24"/>
      <c r="N131" s="24"/>
    </row>
    <row r="132" spans="2:14" s="1" customFormat="1" x14ac:dyDescent="0.35">
      <c r="B132" s="10">
        <v>1</v>
      </c>
      <c r="C132" s="10" t="s">
        <v>117</v>
      </c>
      <c r="D132" s="10" t="s">
        <v>118</v>
      </c>
      <c r="E132" s="10" t="s">
        <v>148</v>
      </c>
      <c r="F132" s="10" t="s">
        <v>10</v>
      </c>
      <c r="G132" s="10" t="s">
        <v>149</v>
      </c>
      <c r="H132" s="10" t="s">
        <v>131</v>
      </c>
      <c r="I132" s="11" t="s">
        <v>46</v>
      </c>
      <c r="J132" s="11" t="s">
        <v>47</v>
      </c>
      <c r="K132" s="11" t="s">
        <v>54</v>
      </c>
      <c r="L132" s="11" t="s">
        <v>52</v>
      </c>
      <c r="M132" s="24"/>
      <c r="N132" s="24"/>
    </row>
    <row r="133" spans="2:14" s="1" customFormat="1" ht="29" x14ac:dyDescent="0.35">
      <c r="B133" s="10">
        <v>1</v>
      </c>
      <c r="C133" s="10" t="s">
        <v>117</v>
      </c>
      <c r="D133" s="10" t="s">
        <v>118</v>
      </c>
      <c r="E133" s="10" t="s">
        <v>152</v>
      </c>
      <c r="F133" s="10" t="s">
        <v>10</v>
      </c>
      <c r="G133" s="10" t="s">
        <v>153</v>
      </c>
      <c r="H133" s="10" t="s">
        <v>150</v>
      </c>
      <c r="I133" s="11" t="s">
        <v>141</v>
      </c>
      <c r="J133" s="11" t="s">
        <v>142</v>
      </c>
      <c r="K133" s="11" t="s">
        <v>139</v>
      </c>
      <c r="L133" s="11" t="s">
        <v>49</v>
      </c>
      <c r="M133" s="24"/>
      <c r="N133" s="24"/>
    </row>
    <row r="134" spans="2:14" s="1" customFormat="1" ht="29" x14ac:dyDescent="0.35">
      <c r="B134" s="10">
        <v>1</v>
      </c>
      <c r="C134" s="10" t="s">
        <v>117</v>
      </c>
      <c r="D134" s="10" t="s">
        <v>118</v>
      </c>
      <c r="E134" s="10" t="s">
        <v>152</v>
      </c>
      <c r="F134" s="10" t="s">
        <v>10</v>
      </c>
      <c r="G134" s="10" t="s">
        <v>153</v>
      </c>
      <c r="H134" s="10" t="s">
        <v>151</v>
      </c>
      <c r="I134" s="11" t="s">
        <v>141</v>
      </c>
      <c r="J134" s="11" t="s">
        <v>142</v>
      </c>
      <c r="K134" s="11" t="s">
        <v>139</v>
      </c>
      <c r="L134" s="11" t="s">
        <v>49</v>
      </c>
      <c r="M134" s="24"/>
      <c r="N134" s="24"/>
    </row>
    <row r="135" spans="2:14" s="1" customFormat="1" ht="29" x14ac:dyDescent="0.35">
      <c r="B135" s="10">
        <v>1</v>
      </c>
      <c r="C135" s="10" t="s">
        <v>117</v>
      </c>
      <c r="D135" s="10" t="s">
        <v>118</v>
      </c>
      <c r="E135" s="10" t="s">
        <v>152</v>
      </c>
      <c r="F135" s="10" t="s">
        <v>10</v>
      </c>
      <c r="G135" s="10" t="s">
        <v>153</v>
      </c>
      <c r="H135" s="10" t="s">
        <v>127</v>
      </c>
      <c r="I135" s="11" t="s">
        <v>141</v>
      </c>
      <c r="J135" s="11" t="s">
        <v>142</v>
      </c>
      <c r="K135" s="11" t="s">
        <v>48</v>
      </c>
      <c r="L135" s="11" t="s">
        <v>52</v>
      </c>
      <c r="M135" s="24"/>
      <c r="N135" s="24"/>
    </row>
    <row r="136" spans="2:14" s="1" customFormat="1" ht="29" x14ac:dyDescent="0.35">
      <c r="B136" s="10">
        <v>1</v>
      </c>
      <c r="C136" s="10" t="s">
        <v>117</v>
      </c>
      <c r="D136" s="10" t="s">
        <v>118</v>
      </c>
      <c r="E136" s="10" t="s">
        <v>152</v>
      </c>
      <c r="F136" s="10" t="s">
        <v>10</v>
      </c>
      <c r="G136" s="10" t="s">
        <v>153</v>
      </c>
      <c r="H136" s="10" t="s">
        <v>128</v>
      </c>
      <c r="I136" s="11" t="s">
        <v>46</v>
      </c>
      <c r="J136" s="11" t="s">
        <v>47</v>
      </c>
      <c r="K136" s="11" t="s">
        <v>54</v>
      </c>
      <c r="L136" s="11" t="s">
        <v>52</v>
      </c>
      <c r="M136" s="24"/>
      <c r="N136" s="24"/>
    </row>
    <row r="137" spans="2:14" s="1" customFormat="1" ht="29" x14ac:dyDescent="0.35">
      <c r="B137" s="10">
        <v>1</v>
      </c>
      <c r="C137" s="10" t="s">
        <v>117</v>
      </c>
      <c r="D137" s="10" t="s">
        <v>118</v>
      </c>
      <c r="E137" s="10" t="s">
        <v>152</v>
      </c>
      <c r="F137" s="10" t="s">
        <v>10</v>
      </c>
      <c r="G137" s="10" t="s">
        <v>153</v>
      </c>
      <c r="H137" s="10" t="s">
        <v>129</v>
      </c>
      <c r="I137" s="11" t="s">
        <v>46</v>
      </c>
      <c r="J137" s="11" t="s">
        <v>47</v>
      </c>
      <c r="K137" s="11" t="s">
        <v>54</v>
      </c>
      <c r="L137" s="11" t="s">
        <v>52</v>
      </c>
      <c r="M137" s="24"/>
      <c r="N137" s="24"/>
    </row>
    <row r="138" spans="2:14" s="1" customFormat="1" ht="29" x14ac:dyDescent="0.35">
      <c r="B138" s="10">
        <v>1</v>
      </c>
      <c r="C138" s="10" t="s">
        <v>117</v>
      </c>
      <c r="D138" s="10" t="s">
        <v>118</v>
      </c>
      <c r="E138" s="10" t="s">
        <v>152</v>
      </c>
      <c r="F138" s="10" t="s">
        <v>10</v>
      </c>
      <c r="G138" s="10" t="s">
        <v>153</v>
      </c>
      <c r="H138" s="10" t="s">
        <v>130</v>
      </c>
      <c r="I138" s="11" t="s">
        <v>46</v>
      </c>
      <c r="J138" s="11" t="s">
        <v>47</v>
      </c>
      <c r="K138" s="11" t="s">
        <v>54</v>
      </c>
      <c r="L138" s="11" t="s">
        <v>52</v>
      </c>
      <c r="M138" s="24"/>
      <c r="N138" s="24"/>
    </row>
    <row r="139" spans="2:14" s="1" customFormat="1" ht="29" x14ac:dyDescent="0.35">
      <c r="B139" s="10">
        <v>1</v>
      </c>
      <c r="C139" s="10" t="s">
        <v>117</v>
      </c>
      <c r="D139" s="10" t="s">
        <v>118</v>
      </c>
      <c r="E139" s="10" t="s">
        <v>152</v>
      </c>
      <c r="F139" s="10" t="s">
        <v>10</v>
      </c>
      <c r="G139" s="10" t="s">
        <v>153</v>
      </c>
      <c r="H139" s="10" t="s">
        <v>131</v>
      </c>
      <c r="I139" s="11" t="s">
        <v>46</v>
      </c>
      <c r="J139" s="11" t="s">
        <v>47</v>
      </c>
      <c r="K139" s="11" t="s">
        <v>54</v>
      </c>
      <c r="L139" s="11" t="s">
        <v>52</v>
      </c>
      <c r="M139" s="24"/>
      <c r="N139" s="24"/>
    </row>
    <row r="140" spans="2:14" s="1" customFormat="1" x14ac:dyDescent="0.35">
      <c r="B140" s="10">
        <v>1</v>
      </c>
      <c r="C140" s="10" t="s">
        <v>117</v>
      </c>
      <c r="D140" s="10" t="s">
        <v>118</v>
      </c>
      <c r="E140" s="10" t="s">
        <v>154</v>
      </c>
      <c r="F140" s="10" t="s">
        <v>10</v>
      </c>
      <c r="G140" s="10" t="s">
        <v>155</v>
      </c>
      <c r="H140" s="10" t="s">
        <v>156</v>
      </c>
      <c r="I140" s="11" t="s">
        <v>123</v>
      </c>
      <c r="J140" s="11" t="s">
        <v>47</v>
      </c>
      <c r="K140" s="11" t="s">
        <v>139</v>
      </c>
      <c r="L140" s="11" t="s">
        <v>49</v>
      </c>
      <c r="M140" s="24"/>
      <c r="N140" s="24"/>
    </row>
    <row r="141" spans="2:14" s="1" customFormat="1" x14ac:dyDescent="0.35">
      <c r="B141" s="10">
        <v>1</v>
      </c>
      <c r="C141" s="10" t="s">
        <v>117</v>
      </c>
      <c r="D141" s="10" t="s">
        <v>118</v>
      </c>
      <c r="E141" s="10" t="s">
        <v>154</v>
      </c>
      <c r="F141" s="10" t="s">
        <v>10</v>
      </c>
      <c r="G141" s="10" t="s">
        <v>155</v>
      </c>
      <c r="H141" s="10" t="s">
        <v>157</v>
      </c>
      <c r="I141" s="11" t="s">
        <v>141</v>
      </c>
      <c r="J141" s="11" t="s">
        <v>142</v>
      </c>
      <c r="K141" s="11" t="s">
        <v>139</v>
      </c>
      <c r="L141" s="11" t="s">
        <v>49</v>
      </c>
      <c r="M141" s="24"/>
      <c r="N141" s="24"/>
    </row>
    <row r="142" spans="2:14" s="1" customFormat="1" x14ac:dyDescent="0.35">
      <c r="B142" s="10">
        <v>1</v>
      </c>
      <c r="C142" s="10" t="s">
        <v>117</v>
      </c>
      <c r="D142" s="10" t="s">
        <v>118</v>
      </c>
      <c r="E142" s="10" t="s">
        <v>158</v>
      </c>
      <c r="F142" s="10" t="s">
        <v>10</v>
      </c>
      <c r="G142" s="10" t="s">
        <v>159</v>
      </c>
      <c r="H142" s="10" t="s">
        <v>160</v>
      </c>
      <c r="I142" s="11" t="s">
        <v>46</v>
      </c>
      <c r="J142" s="11" t="s">
        <v>47</v>
      </c>
      <c r="K142" s="11" t="s">
        <v>139</v>
      </c>
      <c r="L142" s="11" t="s">
        <v>62</v>
      </c>
      <c r="M142" s="24"/>
      <c r="N142" s="24"/>
    </row>
    <row r="143" spans="2:14" s="1" customFormat="1" x14ac:dyDescent="0.35">
      <c r="B143" s="10">
        <v>1</v>
      </c>
      <c r="C143" s="10" t="s">
        <v>117</v>
      </c>
      <c r="D143" s="10" t="s">
        <v>118</v>
      </c>
      <c r="E143" s="10" t="s">
        <v>158</v>
      </c>
      <c r="F143" s="10" t="s">
        <v>10</v>
      </c>
      <c r="G143" s="10" t="s">
        <v>159</v>
      </c>
      <c r="H143" s="10" t="s">
        <v>161</v>
      </c>
      <c r="I143" s="11" t="s">
        <v>141</v>
      </c>
      <c r="J143" s="11" t="s">
        <v>142</v>
      </c>
      <c r="K143" s="11" t="s">
        <v>48</v>
      </c>
      <c r="L143" s="11" t="s">
        <v>62</v>
      </c>
      <c r="M143" s="24"/>
      <c r="N143" s="24"/>
    </row>
    <row r="144" spans="2:14" s="1" customFormat="1" x14ac:dyDescent="0.35">
      <c r="B144" s="10">
        <v>1</v>
      </c>
      <c r="C144" s="10" t="s">
        <v>117</v>
      </c>
      <c r="D144" s="10" t="s">
        <v>118</v>
      </c>
      <c r="E144" s="10" t="s">
        <v>162</v>
      </c>
      <c r="F144" s="10" t="s">
        <v>10</v>
      </c>
      <c r="G144" s="10" t="s">
        <v>163</v>
      </c>
      <c r="H144" s="10" t="s">
        <v>164</v>
      </c>
      <c r="I144" s="11" t="s">
        <v>46</v>
      </c>
      <c r="J144" s="11" t="s">
        <v>47</v>
      </c>
      <c r="K144" s="11" t="s">
        <v>139</v>
      </c>
      <c r="L144" s="11" t="s">
        <v>62</v>
      </c>
      <c r="M144" s="24"/>
      <c r="N144" s="24"/>
    </row>
    <row r="145" spans="2:14" s="1" customFormat="1" x14ac:dyDescent="0.35">
      <c r="B145" s="10">
        <v>1</v>
      </c>
      <c r="C145" s="10" t="s">
        <v>117</v>
      </c>
      <c r="D145" s="10" t="s">
        <v>118</v>
      </c>
      <c r="E145" s="10" t="s">
        <v>162</v>
      </c>
      <c r="F145" s="10" t="s">
        <v>10</v>
      </c>
      <c r="G145" s="10" t="s">
        <v>163</v>
      </c>
      <c r="H145" s="10" t="s">
        <v>161</v>
      </c>
      <c r="I145" s="11" t="s">
        <v>141</v>
      </c>
      <c r="J145" s="11" t="s">
        <v>142</v>
      </c>
      <c r="K145" s="11" t="s">
        <v>48</v>
      </c>
      <c r="L145" s="11" t="s">
        <v>62</v>
      </c>
      <c r="M145" s="24"/>
      <c r="N145" s="24"/>
    </row>
    <row r="146" spans="2:14" s="1" customFormat="1" x14ac:dyDescent="0.35">
      <c r="B146" s="10">
        <v>1</v>
      </c>
      <c r="C146" s="10" t="s">
        <v>165</v>
      </c>
      <c r="D146" s="10" t="s">
        <v>166</v>
      </c>
      <c r="E146" s="10" t="s">
        <v>167</v>
      </c>
      <c r="F146" s="10" t="s">
        <v>11</v>
      </c>
      <c r="G146" s="10" t="s">
        <v>168</v>
      </c>
      <c r="H146" s="10" t="s">
        <v>169</v>
      </c>
      <c r="I146" s="11" t="s">
        <v>46</v>
      </c>
      <c r="J146" s="11" t="s">
        <v>47</v>
      </c>
      <c r="K146" s="11" t="s">
        <v>48</v>
      </c>
      <c r="L146" s="11" t="s">
        <v>49</v>
      </c>
      <c r="M146" s="24"/>
      <c r="N146" s="24"/>
    </row>
    <row r="147" spans="2:14" s="1" customFormat="1" x14ac:dyDescent="0.35">
      <c r="B147" s="10">
        <v>1</v>
      </c>
      <c r="C147" s="10" t="s">
        <v>165</v>
      </c>
      <c r="D147" s="10" t="s">
        <v>166</v>
      </c>
      <c r="E147" s="10" t="s">
        <v>167</v>
      </c>
      <c r="F147" s="10" t="s">
        <v>11</v>
      </c>
      <c r="G147" s="10" t="s">
        <v>168</v>
      </c>
      <c r="H147" s="10" t="s">
        <v>170</v>
      </c>
      <c r="I147" s="11" t="s">
        <v>46</v>
      </c>
      <c r="J147" s="11" t="s">
        <v>47</v>
      </c>
      <c r="K147" s="11" t="s">
        <v>48</v>
      </c>
      <c r="L147" s="11" t="s">
        <v>49</v>
      </c>
      <c r="M147" s="24"/>
      <c r="N147" s="24"/>
    </row>
    <row r="148" spans="2:14" s="1" customFormat="1" x14ac:dyDescent="0.35">
      <c r="B148" s="10">
        <v>1</v>
      </c>
      <c r="C148" s="10" t="s">
        <v>165</v>
      </c>
      <c r="D148" s="10" t="s">
        <v>166</v>
      </c>
      <c r="E148" s="10" t="s">
        <v>167</v>
      </c>
      <c r="F148" s="10" t="s">
        <v>11</v>
      </c>
      <c r="G148" s="10" t="s">
        <v>168</v>
      </c>
      <c r="H148" s="10" t="s">
        <v>171</v>
      </c>
      <c r="I148" s="11" t="s">
        <v>46</v>
      </c>
      <c r="J148" s="11" t="s">
        <v>47</v>
      </c>
      <c r="K148" s="11" t="s">
        <v>48</v>
      </c>
      <c r="L148" s="11" t="s">
        <v>49</v>
      </c>
      <c r="M148" s="24"/>
      <c r="N148" s="24"/>
    </row>
    <row r="149" spans="2:14" s="1" customFormat="1" x14ac:dyDescent="0.35">
      <c r="B149" s="10">
        <v>1</v>
      </c>
      <c r="C149" s="10" t="s">
        <v>165</v>
      </c>
      <c r="D149" s="10" t="s">
        <v>166</v>
      </c>
      <c r="E149" s="10" t="s">
        <v>172</v>
      </c>
      <c r="F149" s="10" t="s">
        <v>13</v>
      </c>
      <c r="G149" s="10" t="s">
        <v>173</v>
      </c>
      <c r="H149" s="10" t="s">
        <v>174</v>
      </c>
      <c r="I149" s="11" t="s">
        <v>46</v>
      </c>
      <c r="J149" s="11" t="s">
        <v>47</v>
      </c>
      <c r="K149" s="11" t="s">
        <v>139</v>
      </c>
      <c r="L149" s="11" t="s">
        <v>62</v>
      </c>
      <c r="M149" s="24"/>
      <c r="N149" s="24"/>
    </row>
    <row r="150" spans="2:14" s="1" customFormat="1" x14ac:dyDescent="0.35">
      <c r="B150" s="10">
        <v>1</v>
      </c>
      <c r="C150" s="10" t="s">
        <v>165</v>
      </c>
      <c r="D150" s="10" t="s">
        <v>166</v>
      </c>
      <c r="E150" s="10" t="s">
        <v>175</v>
      </c>
      <c r="F150" s="10" t="s">
        <v>13</v>
      </c>
      <c r="G150" s="10" t="s">
        <v>176</v>
      </c>
      <c r="H150" s="10" t="s">
        <v>177</v>
      </c>
      <c r="I150" s="11" t="s">
        <v>46</v>
      </c>
      <c r="J150" s="11" t="s">
        <v>47</v>
      </c>
      <c r="K150" s="11" t="s">
        <v>48</v>
      </c>
      <c r="L150" s="11" t="s">
        <v>49</v>
      </c>
      <c r="M150" s="24"/>
      <c r="N150" s="24"/>
    </row>
    <row r="151" spans="2:14" s="1" customFormat="1" x14ac:dyDescent="0.35">
      <c r="B151" s="10">
        <v>1</v>
      </c>
      <c r="C151" s="10" t="s">
        <v>165</v>
      </c>
      <c r="D151" s="10" t="s">
        <v>166</v>
      </c>
      <c r="E151" s="10" t="s">
        <v>175</v>
      </c>
      <c r="F151" s="10" t="s">
        <v>13</v>
      </c>
      <c r="G151" s="10" t="s">
        <v>176</v>
      </c>
      <c r="H151" s="10" t="s">
        <v>178</v>
      </c>
      <c r="I151" s="11" t="s">
        <v>46</v>
      </c>
      <c r="J151" s="11" t="s">
        <v>47</v>
      </c>
      <c r="K151" s="11" t="s">
        <v>139</v>
      </c>
      <c r="L151" s="11" t="s">
        <v>62</v>
      </c>
      <c r="M151" s="24"/>
      <c r="N151" s="24"/>
    </row>
    <row r="152" spans="2:14" s="1" customFormat="1" x14ac:dyDescent="0.35">
      <c r="B152" s="10">
        <v>1</v>
      </c>
      <c r="C152" s="10" t="s">
        <v>165</v>
      </c>
      <c r="D152" s="10" t="s">
        <v>166</v>
      </c>
      <c r="E152" s="10" t="s">
        <v>179</v>
      </c>
      <c r="F152" s="10" t="s">
        <v>13</v>
      </c>
      <c r="G152" s="10" t="s">
        <v>180</v>
      </c>
      <c r="H152" s="10" t="s">
        <v>181</v>
      </c>
      <c r="I152" s="11" t="s">
        <v>61</v>
      </c>
      <c r="J152" s="11" t="s">
        <v>47</v>
      </c>
      <c r="K152" s="11" t="s">
        <v>139</v>
      </c>
      <c r="L152" s="11" t="s">
        <v>62</v>
      </c>
      <c r="M152" s="24"/>
      <c r="N152" s="24"/>
    </row>
    <row r="153" spans="2:14" s="1" customFormat="1" x14ac:dyDescent="0.35">
      <c r="B153" s="10">
        <v>1</v>
      </c>
      <c r="C153" s="10" t="s">
        <v>165</v>
      </c>
      <c r="D153" s="10" t="s">
        <v>166</v>
      </c>
      <c r="E153" s="10" t="s">
        <v>179</v>
      </c>
      <c r="F153" s="10" t="s">
        <v>13</v>
      </c>
      <c r="G153" s="10" t="s">
        <v>180</v>
      </c>
      <c r="H153" s="10" t="s">
        <v>182</v>
      </c>
      <c r="I153" s="11" t="s">
        <v>61</v>
      </c>
      <c r="J153" s="11" t="s">
        <v>47</v>
      </c>
      <c r="K153" s="11" t="s">
        <v>139</v>
      </c>
      <c r="L153" s="11" t="s">
        <v>62</v>
      </c>
      <c r="M153" s="24"/>
      <c r="N153" s="24"/>
    </row>
    <row r="154" spans="2:14" s="1" customFormat="1" ht="29" x14ac:dyDescent="0.35">
      <c r="B154" s="10">
        <v>1</v>
      </c>
      <c r="C154" s="10" t="s">
        <v>165</v>
      </c>
      <c r="D154" s="10" t="s">
        <v>166</v>
      </c>
      <c r="E154" s="10" t="s">
        <v>183</v>
      </c>
      <c r="F154" s="10" t="s">
        <v>13</v>
      </c>
      <c r="G154" s="10" t="s">
        <v>184</v>
      </c>
      <c r="H154" s="10" t="s">
        <v>185</v>
      </c>
      <c r="I154" s="11" t="s">
        <v>61</v>
      </c>
      <c r="J154" s="11" t="s">
        <v>47</v>
      </c>
      <c r="K154" s="11" t="s">
        <v>139</v>
      </c>
      <c r="L154" s="11" t="s">
        <v>62</v>
      </c>
      <c r="M154" s="24"/>
      <c r="N154" s="24"/>
    </row>
    <row r="155" spans="2:14" s="1" customFormat="1" ht="29" x14ac:dyDescent="0.35">
      <c r="B155" s="10">
        <v>1</v>
      </c>
      <c r="C155" s="10" t="s">
        <v>165</v>
      </c>
      <c r="D155" s="10" t="s">
        <v>166</v>
      </c>
      <c r="E155" s="10" t="s">
        <v>183</v>
      </c>
      <c r="F155" s="10" t="s">
        <v>13</v>
      </c>
      <c r="G155" s="10" t="s">
        <v>184</v>
      </c>
      <c r="H155" s="10" t="s">
        <v>186</v>
      </c>
      <c r="I155" s="11" t="s">
        <v>61</v>
      </c>
      <c r="J155" s="11" t="s">
        <v>47</v>
      </c>
      <c r="K155" s="11" t="s">
        <v>48</v>
      </c>
      <c r="L155" s="11" t="s">
        <v>49</v>
      </c>
      <c r="M155" s="24"/>
      <c r="N155" s="24"/>
    </row>
    <row r="156" spans="2:14" s="1" customFormat="1" x14ac:dyDescent="0.35">
      <c r="B156" s="10">
        <v>1</v>
      </c>
      <c r="C156" s="10" t="s">
        <v>165</v>
      </c>
      <c r="D156" s="10" t="s">
        <v>166</v>
      </c>
      <c r="E156" s="10" t="s">
        <v>187</v>
      </c>
      <c r="F156" s="10" t="s">
        <v>11</v>
      </c>
      <c r="G156" s="10" t="s">
        <v>188</v>
      </c>
      <c r="H156" s="10" t="s">
        <v>189</v>
      </c>
      <c r="I156" s="11" t="s">
        <v>46</v>
      </c>
      <c r="J156" s="11" t="s">
        <v>47</v>
      </c>
      <c r="K156" s="11" t="s">
        <v>48</v>
      </c>
      <c r="L156" s="11" t="s">
        <v>49</v>
      </c>
      <c r="M156" s="24"/>
      <c r="N156" s="24"/>
    </row>
    <row r="157" spans="2:14" s="1" customFormat="1" x14ac:dyDescent="0.35">
      <c r="B157" s="10">
        <v>1</v>
      </c>
      <c r="C157" s="10" t="s">
        <v>165</v>
      </c>
      <c r="D157" s="10" t="s">
        <v>166</v>
      </c>
      <c r="E157" s="10" t="s">
        <v>187</v>
      </c>
      <c r="F157" s="10" t="s">
        <v>11</v>
      </c>
      <c r="G157" s="10" t="s">
        <v>188</v>
      </c>
      <c r="H157" s="10" t="s">
        <v>55</v>
      </c>
      <c r="I157" s="11" t="s">
        <v>46</v>
      </c>
      <c r="J157" s="11" t="s">
        <v>47</v>
      </c>
      <c r="K157" s="11" t="s">
        <v>54</v>
      </c>
      <c r="L157" s="11" t="s">
        <v>52</v>
      </c>
      <c r="M157" s="24"/>
      <c r="N157" s="24"/>
    </row>
    <row r="158" spans="2:14" s="1" customFormat="1" x14ac:dyDescent="0.35">
      <c r="B158" s="10">
        <v>1</v>
      </c>
      <c r="C158" s="10" t="s">
        <v>165</v>
      </c>
      <c r="D158" s="10" t="s">
        <v>166</v>
      </c>
      <c r="E158" s="10" t="s">
        <v>190</v>
      </c>
      <c r="F158" s="10" t="s">
        <v>11</v>
      </c>
      <c r="G158" s="10" t="s">
        <v>191</v>
      </c>
      <c r="H158" s="10" t="s">
        <v>189</v>
      </c>
      <c r="I158" s="11" t="s">
        <v>46</v>
      </c>
      <c r="J158" s="11" t="s">
        <v>47</v>
      </c>
      <c r="K158" s="11" t="s">
        <v>48</v>
      </c>
      <c r="L158" s="11" t="s">
        <v>49</v>
      </c>
      <c r="M158" s="24"/>
      <c r="N158" s="24"/>
    </row>
    <row r="159" spans="2:14" s="1" customFormat="1" x14ac:dyDescent="0.35">
      <c r="B159" s="10">
        <v>1</v>
      </c>
      <c r="C159" s="10" t="s">
        <v>165</v>
      </c>
      <c r="D159" s="10" t="s">
        <v>166</v>
      </c>
      <c r="E159" s="10" t="s">
        <v>190</v>
      </c>
      <c r="F159" s="10" t="s">
        <v>11</v>
      </c>
      <c r="G159" s="10" t="s">
        <v>191</v>
      </c>
      <c r="H159" s="10" t="s">
        <v>55</v>
      </c>
      <c r="I159" s="11" t="s">
        <v>46</v>
      </c>
      <c r="J159" s="11" t="s">
        <v>47</v>
      </c>
      <c r="K159" s="11" t="s">
        <v>54</v>
      </c>
      <c r="L159" s="11" t="s">
        <v>52</v>
      </c>
      <c r="M159" s="24"/>
      <c r="N159" s="24"/>
    </row>
    <row r="160" spans="2:14" s="1" customFormat="1" x14ac:dyDescent="0.35">
      <c r="B160" s="10">
        <v>1</v>
      </c>
      <c r="C160" s="10" t="s">
        <v>165</v>
      </c>
      <c r="D160" s="10" t="s">
        <v>166</v>
      </c>
      <c r="E160" s="10" t="s">
        <v>192</v>
      </c>
      <c r="F160" s="10" t="s">
        <v>13</v>
      </c>
      <c r="G160" s="10" t="s">
        <v>193</v>
      </c>
      <c r="H160" s="10" t="s">
        <v>194</v>
      </c>
      <c r="I160" s="11" t="s">
        <v>61</v>
      </c>
      <c r="J160" s="11" t="s">
        <v>47</v>
      </c>
      <c r="K160" s="11" t="s">
        <v>48</v>
      </c>
      <c r="L160" s="11" t="s">
        <v>62</v>
      </c>
      <c r="M160" s="24"/>
      <c r="N160" s="24"/>
    </row>
    <row r="161" spans="2:14" s="1" customFormat="1" x14ac:dyDescent="0.35">
      <c r="B161" s="10">
        <v>1</v>
      </c>
      <c r="C161" s="10" t="s">
        <v>165</v>
      </c>
      <c r="D161" s="10" t="s">
        <v>166</v>
      </c>
      <c r="E161" s="10" t="s">
        <v>192</v>
      </c>
      <c r="F161" s="10" t="s">
        <v>11</v>
      </c>
      <c r="G161" s="10" t="s">
        <v>193</v>
      </c>
      <c r="H161" s="10" t="s">
        <v>195</v>
      </c>
      <c r="I161" s="11" t="s">
        <v>141</v>
      </c>
      <c r="J161" s="11" t="s">
        <v>196</v>
      </c>
      <c r="K161" s="11" t="s">
        <v>139</v>
      </c>
      <c r="L161" s="11" t="s">
        <v>62</v>
      </c>
      <c r="M161" s="24"/>
      <c r="N161" s="24"/>
    </row>
    <row r="162" spans="2:14" s="1" customFormat="1" x14ac:dyDescent="0.35">
      <c r="B162" s="10">
        <v>2</v>
      </c>
      <c r="C162" s="10" t="s">
        <v>197</v>
      </c>
      <c r="D162" s="10" t="s">
        <v>198</v>
      </c>
      <c r="E162" s="10" t="s">
        <v>14</v>
      </c>
      <c r="F162" s="10" t="s">
        <v>14</v>
      </c>
      <c r="G162" s="10" t="s">
        <v>57</v>
      </c>
      <c r="H162" s="10" t="s">
        <v>58</v>
      </c>
      <c r="I162" s="11" t="s">
        <v>46</v>
      </c>
      <c r="J162" s="11" t="s">
        <v>47</v>
      </c>
      <c r="K162" s="11" t="s">
        <v>48</v>
      </c>
      <c r="L162" s="11" t="s">
        <v>52</v>
      </c>
      <c r="M162" s="24"/>
      <c r="N162" s="24"/>
    </row>
    <row r="163" spans="2:14" s="1" customFormat="1" x14ac:dyDescent="0.35">
      <c r="B163" s="10">
        <v>2</v>
      </c>
      <c r="C163" s="10" t="s">
        <v>197</v>
      </c>
      <c r="D163" s="10" t="s">
        <v>198</v>
      </c>
      <c r="E163" s="10" t="s">
        <v>14</v>
      </c>
      <c r="F163" s="10" t="s">
        <v>14</v>
      </c>
      <c r="G163" s="10" t="s">
        <v>57</v>
      </c>
      <c r="H163" s="10" t="s">
        <v>59</v>
      </c>
      <c r="I163" s="11" t="s">
        <v>46</v>
      </c>
      <c r="J163" s="11" t="s">
        <v>47</v>
      </c>
      <c r="K163" s="11" t="s">
        <v>54</v>
      </c>
      <c r="L163" s="11" t="s">
        <v>52</v>
      </c>
      <c r="M163" s="24"/>
      <c r="N163" s="24"/>
    </row>
    <row r="164" spans="2:14" s="1" customFormat="1" x14ac:dyDescent="0.35">
      <c r="B164" s="10">
        <v>2</v>
      </c>
      <c r="C164" s="10" t="s">
        <v>197</v>
      </c>
      <c r="D164" s="10" t="s">
        <v>198</v>
      </c>
      <c r="E164" s="10" t="s">
        <v>14</v>
      </c>
      <c r="F164" s="10" t="s">
        <v>14</v>
      </c>
      <c r="G164" s="10" t="s">
        <v>199</v>
      </c>
      <c r="H164" s="10" t="s">
        <v>200</v>
      </c>
      <c r="I164" s="11" t="s">
        <v>46</v>
      </c>
      <c r="J164" s="11" t="s">
        <v>47</v>
      </c>
      <c r="K164" s="11" t="s">
        <v>139</v>
      </c>
      <c r="L164" s="11" t="s">
        <v>49</v>
      </c>
      <c r="M164" s="24"/>
      <c r="N164" s="24"/>
    </row>
    <row r="165" spans="2:14" s="1" customFormat="1" x14ac:dyDescent="0.35">
      <c r="B165" s="10">
        <v>2</v>
      </c>
      <c r="C165" s="10" t="s">
        <v>197</v>
      </c>
      <c r="D165" s="10" t="s">
        <v>198</v>
      </c>
      <c r="E165" s="10" t="s">
        <v>14</v>
      </c>
      <c r="F165" s="10" t="s">
        <v>14</v>
      </c>
      <c r="G165" s="10" t="s">
        <v>201</v>
      </c>
      <c r="H165" s="10" t="s">
        <v>202</v>
      </c>
      <c r="I165" s="11" t="s">
        <v>46</v>
      </c>
      <c r="J165" s="11" t="s">
        <v>47</v>
      </c>
      <c r="K165" s="11" t="s">
        <v>54</v>
      </c>
      <c r="L165" s="11" t="s">
        <v>52</v>
      </c>
      <c r="M165" s="24"/>
      <c r="N165" s="24"/>
    </row>
    <row r="166" spans="2:14" s="1" customFormat="1" x14ac:dyDescent="0.35">
      <c r="B166" s="10">
        <v>2</v>
      </c>
      <c r="C166" s="10" t="s">
        <v>197</v>
      </c>
      <c r="D166" s="10" t="s">
        <v>198</v>
      </c>
      <c r="E166" s="10" t="s">
        <v>14</v>
      </c>
      <c r="F166" s="10" t="s">
        <v>14</v>
      </c>
      <c r="G166" s="10" t="s">
        <v>201</v>
      </c>
      <c r="H166" s="10" t="s">
        <v>203</v>
      </c>
      <c r="I166" s="11" t="s">
        <v>46</v>
      </c>
      <c r="J166" s="11" t="s">
        <v>47</v>
      </c>
      <c r="K166" s="11" t="s">
        <v>54</v>
      </c>
      <c r="L166" s="11" t="s">
        <v>52</v>
      </c>
      <c r="M166" s="24"/>
      <c r="N166" s="24"/>
    </row>
    <row r="167" spans="2:14" s="1" customFormat="1" x14ac:dyDescent="0.35">
      <c r="B167" s="10">
        <v>2</v>
      </c>
      <c r="C167" s="10" t="s">
        <v>197</v>
      </c>
      <c r="D167" s="10" t="s">
        <v>198</v>
      </c>
      <c r="E167" s="10" t="s">
        <v>14</v>
      </c>
      <c r="F167" s="10" t="s">
        <v>14</v>
      </c>
      <c r="G167" s="10" t="s">
        <v>201</v>
      </c>
      <c r="H167" s="10" t="s">
        <v>204</v>
      </c>
      <c r="I167" s="11" t="s">
        <v>46</v>
      </c>
      <c r="J167" s="11" t="s">
        <v>47</v>
      </c>
      <c r="K167" s="11" t="s">
        <v>54</v>
      </c>
      <c r="L167" s="11" t="s">
        <v>52</v>
      </c>
      <c r="M167" s="24"/>
      <c r="N167" s="24"/>
    </row>
    <row r="168" spans="2:14" s="1" customFormat="1" x14ac:dyDescent="0.35">
      <c r="B168" s="10">
        <v>2</v>
      </c>
      <c r="C168" s="10" t="s">
        <v>197</v>
      </c>
      <c r="D168" s="10" t="s">
        <v>198</v>
      </c>
      <c r="E168" s="10" t="s">
        <v>14</v>
      </c>
      <c r="F168" s="10" t="s">
        <v>14</v>
      </c>
      <c r="G168" s="10" t="s">
        <v>201</v>
      </c>
      <c r="H168" s="10" t="s">
        <v>205</v>
      </c>
      <c r="I168" s="11" t="s">
        <v>46</v>
      </c>
      <c r="J168" s="11" t="s">
        <v>47</v>
      </c>
      <c r="K168" s="11" t="s">
        <v>139</v>
      </c>
      <c r="L168" s="11" t="s">
        <v>49</v>
      </c>
      <c r="M168" s="24"/>
      <c r="N168" s="24"/>
    </row>
    <row r="169" spans="2:14" s="1" customFormat="1" x14ac:dyDescent="0.35">
      <c r="B169" s="10">
        <v>2</v>
      </c>
      <c r="C169" s="10" t="s">
        <v>197</v>
      </c>
      <c r="D169" s="10" t="s">
        <v>198</v>
      </c>
      <c r="E169" s="10" t="s">
        <v>14</v>
      </c>
      <c r="F169" s="10" t="s">
        <v>14</v>
      </c>
      <c r="G169" s="10" t="s">
        <v>201</v>
      </c>
      <c r="H169" s="10" t="s">
        <v>206</v>
      </c>
      <c r="I169" s="11" t="s">
        <v>46</v>
      </c>
      <c r="J169" s="11" t="s">
        <v>47</v>
      </c>
      <c r="K169" s="11" t="s">
        <v>54</v>
      </c>
      <c r="L169" s="11" t="s">
        <v>49</v>
      </c>
      <c r="M169" s="24"/>
      <c r="N169" s="24"/>
    </row>
    <row r="170" spans="2:14" s="1" customFormat="1" x14ac:dyDescent="0.35">
      <c r="B170" s="10">
        <v>2</v>
      </c>
      <c r="C170" s="10" t="s">
        <v>197</v>
      </c>
      <c r="D170" s="10" t="s">
        <v>198</v>
      </c>
      <c r="E170" s="10" t="s">
        <v>14</v>
      </c>
      <c r="F170" s="10" t="s">
        <v>14</v>
      </c>
      <c r="G170" s="10" t="s">
        <v>207</v>
      </c>
      <c r="H170" s="10" t="s">
        <v>202</v>
      </c>
      <c r="I170" s="11" t="s">
        <v>46</v>
      </c>
      <c r="J170" s="11" t="s">
        <v>47</v>
      </c>
      <c r="K170" s="11" t="s">
        <v>54</v>
      </c>
      <c r="L170" s="11" t="s">
        <v>52</v>
      </c>
      <c r="M170" s="24"/>
      <c r="N170" s="24"/>
    </row>
    <row r="171" spans="2:14" s="1" customFormat="1" x14ac:dyDescent="0.35">
      <c r="B171" s="10">
        <v>2</v>
      </c>
      <c r="C171" s="10" t="s">
        <v>197</v>
      </c>
      <c r="D171" s="10" t="s">
        <v>198</v>
      </c>
      <c r="E171" s="10" t="s">
        <v>14</v>
      </c>
      <c r="F171" s="10" t="s">
        <v>14</v>
      </c>
      <c r="G171" s="10" t="s">
        <v>207</v>
      </c>
      <c r="H171" s="10" t="s">
        <v>203</v>
      </c>
      <c r="I171" s="11" t="s">
        <v>46</v>
      </c>
      <c r="J171" s="11" t="s">
        <v>47</v>
      </c>
      <c r="K171" s="11" t="s">
        <v>54</v>
      </c>
      <c r="L171" s="11" t="s">
        <v>52</v>
      </c>
      <c r="M171" s="24"/>
      <c r="N171" s="24"/>
    </row>
    <row r="172" spans="2:14" s="1" customFormat="1" x14ac:dyDescent="0.35">
      <c r="B172" s="10">
        <v>2</v>
      </c>
      <c r="C172" s="10" t="s">
        <v>197</v>
      </c>
      <c r="D172" s="10" t="s">
        <v>198</v>
      </c>
      <c r="E172" s="10" t="s">
        <v>14</v>
      </c>
      <c r="F172" s="10" t="s">
        <v>14</v>
      </c>
      <c r="G172" s="10" t="s">
        <v>207</v>
      </c>
      <c r="H172" s="10" t="s">
        <v>204</v>
      </c>
      <c r="I172" s="11" t="s">
        <v>46</v>
      </c>
      <c r="J172" s="11" t="s">
        <v>47</v>
      </c>
      <c r="K172" s="11" t="s">
        <v>54</v>
      </c>
      <c r="L172" s="11" t="s">
        <v>52</v>
      </c>
      <c r="M172" s="24"/>
      <c r="N172" s="24"/>
    </row>
    <row r="173" spans="2:14" s="1" customFormat="1" x14ac:dyDescent="0.35">
      <c r="B173" s="10">
        <v>2</v>
      </c>
      <c r="C173" s="10" t="s">
        <v>197</v>
      </c>
      <c r="D173" s="10" t="s">
        <v>198</v>
      </c>
      <c r="E173" s="10" t="s">
        <v>14</v>
      </c>
      <c r="F173" s="10" t="s">
        <v>14</v>
      </c>
      <c r="G173" s="10" t="s">
        <v>207</v>
      </c>
      <c r="H173" s="10" t="s">
        <v>205</v>
      </c>
      <c r="I173" s="11" t="s">
        <v>46</v>
      </c>
      <c r="J173" s="11" t="s">
        <v>47</v>
      </c>
      <c r="K173" s="11" t="s">
        <v>139</v>
      </c>
      <c r="L173" s="11" t="s">
        <v>49</v>
      </c>
      <c r="M173" s="24"/>
      <c r="N173" s="24"/>
    </row>
    <row r="174" spans="2:14" s="1" customFormat="1" x14ac:dyDescent="0.35">
      <c r="B174" s="10">
        <v>2</v>
      </c>
      <c r="C174" s="10" t="s">
        <v>197</v>
      </c>
      <c r="D174" s="10" t="s">
        <v>198</v>
      </c>
      <c r="E174" s="10" t="s">
        <v>14</v>
      </c>
      <c r="F174" s="10" t="s">
        <v>14</v>
      </c>
      <c r="G174" s="10" t="s">
        <v>207</v>
      </c>
      <c r="H174" s="10" t="s">
        <v>206</v>
      </c>
      <c r="I174" s="11" t="s">
        <v>46</v>
      </c>
      <c r="J174" s="11" t="s">
        <v>47</v>
      </c>
      <c r="K174" s="11" t="s">
        <v>54</v>
      </c>
      <c r="L174" s="11" t="s">
        <v>49</v>
      </c>
      <c r="M174" s="24"/>
      <c r="N174" s="24"/>
    </row>
    <row r="175" spans="2:14" s="1" customFormat="1" x14ac:dyDescent="0.35">
      <c r="B175" s="10">
        <v>2</v>
      </c>
      <c r="C175" s="10" t="s">
        <v>197</v>
      </c>
      <c r="D175" s="10" t="s">
        <v>198</v>
      </c>
      <c r="E175" s="10" t="s">
        <v>14</v>
      </c>
      <c r="F175" s="10" t="s">
        <v>14</v>
      </c>
      <c r="G175" s="10" t="s">
        <v>207</v>
      </c>
      <c r="H175" s="10" t="s">
        <v>202</v>
      </c>
      <c r="I175" s="11" t="s">
        <v>46</v>
      </c>
      <c r="J175" s="11" t="s">
        <v>47</v>
      </c>
      <c r="K175" s="11" t="s">
        <v>54</v>
      </c>
      <c r="L175" s="11" t="s">
        <v>52</v>
      </c>
      <c r="M175" s="24"/>
      <c r="N175" s="24"/>
    </row>
    <row r="176" spans="2:14" s="1" customFormat="1" x14ac:dyDescent="0.35">
      <c r="B176" s="10">
        <v>2</v>
      </c>
      <c r="C176" s="10" t="s">
        <v>197</v>
      </c>
      <c r="D176" s="10" t="s">
        <v>198</v>
      </c>
      <c r="E176" s="10" t="s">
        <v>14</v>
      </c>
      <c r="F176" s="10" t="s">
        <v>14</v>
      </c>
      <c r="G176" s="10" t="s">
        <v>207</v>
      </c>
      <c r="H176" s="10" t="s">
        <v>203</v>
      </c>
      <c r="I176" s="11" t="s">
        <v>46</v>
      </c>
      <c r="J176" s="11" t="s">
        <v>47</v>
      </c>
      <c r="K176" s="11" t="s">
        <v>54</v>
      </c>
      <c r="L176" s="11" t="s">
        <v>52</v>
      </c>
      <c r="M176" s="24"/>
      <c r="N176" s="24"/>
    </row>
    <row r="177" spans="2:14" s="1" customFormat="1" x14ac:dyDescent="0.35">
      <c r="B177" s="10">
        <v>2</v>
      </c>
      <c r="C177" s="10" t="s">
        <v>197</v>
      </c>
      <c r="D177" s="10" t="s">
        <v>198</v>
      </c>
      <c r="E177" s="10" t="s">
        <v>14</v>
      </c>
      <c r="F177" s="10" t="s">
        <v>14</v>
      </c>
      <c r="G177" s="10" t="s">
        <v>207</v>
      </c>
      <c r="H177" s="10" t="s">
        <v>204</v>
      </c>
      <c r="I177" s="11" t="s">
        <v>46</v>
      </c>
      <c r="J177" s="11" t="s">
        <v>47</v>
      </c>
      <c r="K177" s="11" t="s">
        <v>54</v>
      </c>
      <c r="L177" s="11" t="s">
        <v>52</v>
      </c>
      <c r="M177" s="24"/>
      <c r="N177" s="24"/>
    </row>
    <row r="178" spans="2:14" s="1" customFormat="1" x14ac:dyDescent="0.35">
      <c r="B178" s="10">
        <v>2</v>
      </c>
      <c r="C178" s="10" t="s">
        <v>197</v>
      </c>
      <c r="D178" s="10" t="s">
        <v>198</v>
      </c>
      <c r="E178" s="10" t="s">
        <v>14</v>
      </c>
      <c r="F178" s="10" t="s">
        <v>14</v>
      </c>
      <c r="G178" s="10" t="s">
        <v>207</v>
      </c>
      <c r="H178" s="10" t="s">
        <v>205</v>
      </c>
      <c r="I178" s="11" t="s">
        <v>46</v>
      </c>
      <c r="J178" s="11" t="s">
        <v>47</v>
      </c>
      <c r="K178" s="11" t="s">
        <v>139</v>
      </c>
      <c r="L178" s="11" t="s">
        <v>49</v>
      </c>
      <c r="M178" s="24"/>
      <c r="N178" s="24"/>
    </row>
    <row r="179" spans="2:14" s="1" customFormat="1" x14ac:dyDescent="0.35">
      <c r="B179" s="10">
        <v>2</v>
      </c>
      <c r="C179" s="10" t="s">
        <v>197</v>
      </c>
      <c r="D179" s="10" t="s">
        <v>198</v>
      </c>
      <c r="E179" s="10" t="s">
        <v>14</v>
      </c>
      <c r="F179" s="10" t="s">
        <v>14</v>
      </c>
      <c r="G179" s="10" t="s">
        <v>207</v>
      </c>
      <c r="H179" s="10" t="s">
        <v>206</v>
      </c>
      <c r="I179" s="11" t="s">
        <v>46</v>
      </c>
      <c r="J179" s="11" t="s">
        <v>47</v>
      </c>
      <c r="K179" s="11" t="s">
        <v>54</v>
      </c>
      <c r="L179" s="11" t="s">
        <v>49</v>
      </c>
      <c r="M179" s="24"/>
      <c r="N179" s="24"/>
    </row>
    <row r="180" spans="2:14" s="1" customFormat="1" x14ac:dyDescent="0.35">
      <c r="B180" s="10">
        <v>2</v>
      </c>
      <c r="C180" s="10" t="s">
        <v>197</v>
      </c>
      <c r="D180" s="10" t="s">
        <v>198</v>
      </c>
      <c r="E180" s="10" t="s">
        <v>14</v>
      </c>
      <c r="F180" s="10" t="s">
        <v>14</v>
      </c>
      <c r="G180" s="10" t="s">
        <v>208</v>
      </c>
      <c r="H180" s="10" t="s">
        <v>200</v>
      </c>
      <c r="I180" s="11" t="s">
        <v>46</v>
      </c>
      <c r="J180" s="11" t="s">
        <v>47</v>
      </c>
      <c r="K180" s="11" t="s">
        <v>139</v>
      </c>
      <c r="L180" s="11" t="s">
        <v>49</v>
      </c>
      <c r="M180" s="24"/>
      <c r="N180" s="24"/>
    </row>
    <row r="181" spans="2:14" s="1" customFormat="1" x14ac:dyDescent="0.35">
      <c r="B181" s="10">
        <v>2</v>
      </c>
      <c r="C181" s="10" t="s">
        <v>197</v>
      </c>
      <c r="D181" s="10" t="s">
        <v>198</v>
      </c>
      <c r="E181" s="10" t="s">
        <v>14</v>
      </c>
      <c r="F181" s="10" t="s">
        <v>14</v>
      </c>
      <c r="G181" s="10" t="s">
        <v>209</v>
      </c>
      <c r="H181" s="10" t="s">
        <v>210</v>
      </c>
      <c r="I181" s="11" t="s">
        <v>46</v>
      </c>
      <c r="J181" s="11" t="s">
        <v>47</v>
      </c>
      <c r="K181" s="11" t="s">
        <v>48</v>
      </c>
      <c r="L181" s="11" t="s">
        <v>62</v>
      </c>
      <c r="M181" s="24"/>
      <c r="N181" s="24"/>
    </row>
    <row r="182" spans="2:14" s="1" customFormat="1" x14ac:dyDescent="0.35">
      <c r="B182" s="10">
        <v>2</v>
      </c>
      <c r="C182" s="10" t="s">
        <v>197</v>
      </c>
      <c r="D182" s="10" t="s">
        <v>198</v>
      </c>
      <c r="E182" s="10" t="s">
        <v>14</v>
      </c>
      <c r="F182" s="10" t="s">
        <v>14</v>
      </c>
      <c r="G182" s="10" t="s">
        <v>209</v>
      </c>
      <c r="H182" s="10" t="s">
        <v>55</v>
      </c>
      <c r="I182" s="11" t="s">
        <v>46</v>
      </c>
      <c r="J182" s="11" t="s">
        <v>47</v>
      </c>
      <c r="K182" s="11" t="s">
        <v>54</v>
      </c>
      <c r="L182" s="11" t="s">
        <v>52</v>
      </c>
      <c r="M182" s="24"/>
      <c r="N182" s="24"/>
    </row>
    <row r="183" spans="2:14" s="1" customFormat="1" x14ac:dyDescent="0.35">
      <c r="B183" s="10">
        <v>2</v>
      </c>
      <c r="C183" s="10" t="s">
        <v>197</v>
      </c>
      <c r="D183" s="10" t="s">
        <v>198</v>
      </c>
      <c r="E183" s="10" t="s">
        <v>14</v>
      </c>
      <c r="F183" s="10" t="s">
        <v>14</v>
      </c>
      <c r="G183" s="10" t="s">
        <v>209</v>
      </c>
      <c r="H183" s="10" t="s">
        <v>211</v>
      </c>
      <c r="I183" s="11" t="s">
        <v>46</v>
      </c>
      <c r="J183" s="11" t="s">
        <v>47</v>
      </c>
      <c r="K183" s="11" t="s">
        <v>54</v>
      </c>
      <c r="L183" s="11" t="s">
        <v>52</v>
      </c>
      <c r="M183" s="24"/>
      <c r="N183" s="24"/>
    </row>
    <row r="184" spans="2:14" s="1" customFormat="1" x14ac:dyDescent="0.35">
      <c r="B184" s="10">
        <v>2</v>
      </c>
      <c r="C184" s="10" t="s">
        <v>197</v>
      </c>
      <c r="D184" s="10" t="s">
        <v>198</v>
      </c>
      <c r="E184" s="10" t="s">
        <v>14</v>
      </c>
      <c r="F184" s="10" t="s">
        <v>14</v>
      </c>
      <c r="G184" s="10" t="s">
        <v>209</v>
      </c>
      <c r="H184" s="10" t="s">
        <v>212</v>
      </c>
      <c r="I184" s="11" t="s">
        <v>46</v>
      </c>
      <c r="J184" s="11" t="s">
        <v>47</v>
      </c>
      <c r="K184" s="11" t="s">
        <v>88</v>
      </c>
      <c r="L184" s="11" t="s">
        <v>62</v>
      </c>
      <c r="M184" s="24"/>
      <c r="N184" s="24"/>
    </row>
    <row r="185" spans="2:14" s="1" customFormat="1" x14ac:dyDescent="0.35">
      <c r="B185" s="10">
        <v>2</v>
      </c>
      <c r="C185" s="10" t="s">
        <v>197</v>
      </c>
      <c r="D185" s="10" t="s">
        <v>198</v>
      </c>
      <c r="E185" s="10" t="s">
        <v>14</v>
      </c>
      <c r="F185" s="10" t="s">
        <v>14</v>
      </c>
      <c r="G185" s="10" t="s">
        <v>209</v>
      </c>
      <c r="H185" s="10" t="s">
        <v>213</v>
      </c>
      <c r="I185" s="11" t="s">
        <v>46</v>
      </c>
      <c r="J185" s="11" t="s">
        <v>47</v>
      </c>
      <c r="K185" s="11" t="s">
        <v>88</v>
      </c>
      <c r="L185" s="11" t="s">
        <v>62</v>
      </c>
      <c r="M185" s="24"/>
      <c r="N185" s="24"/>
    </row>
    <row r="186" spans="2:14" s="1" customFormat="1" x14ac:dyDescent="0.35">
      <c r="B186" s="10">
        <v>2</v>
      </c>
      <c r="C186" s="10" t="s">
        <v>197</v>
      </c>
      <c r="D186" s="10" t="s">
        <v>198</v>
      </c>
      <c r="E186" s="10" t="s">
        <v>14</v>
      </c>
      <c r="F186" s="10" t="s">
        <v>14</v>
      </c>
      <c r="G186" s="10" t="s">
        <v>209</v>
      </c>
      <c r="H186" s="10" t="s">
        <v>214</v>
      </c>
      <c r="I186" s="11" t="s">
        <v>46</v>
      </c>
      <c r="J186" s="11" t="s">
        <v>47</v>
      </c>
      <c r="K186" s="11" t="s">
        <v>54</v>
      </c>
      <c r="L186" s="11" t="s">
        <v>49</v>
      </c>
      <c r="M186" s="24"/>
      <c r="N186" s="24"/>
    </row>
    <row r="187" spans="2:14" s="1" customFormat="1" x14ac:dyDescent="0.35">
      <c r="B187" s="10">
        <v>2</v>
      </c>
      <c r="C187" s="10" t="s">
        <v>197</v>
      </c>
      <c r="D187" s="10" t="s">
        <v>198</v>
      </c>
      <c r="E187" s="10" t="s">
        <v>14</v>
      </c>
      <c r="F187" s="10" t="s">
        <v>14</v>
      </c>
      <c r="G187" s="10" t="s">
        <v>209</v>
      </c>
      <c r="H187" s="10" t="s">
        <v>215</v>
      </c>
      <c r="I187" s="11" t="s">
        <v>46</v>
      </c>
      <c r="J187" s="11" t="s">
        <v>47</v>
      </c>
      <c r="K187" s="11" t="s">
        <v>48</v>
      </c>
      <c r="L187" s="11" t="s">
        <v>62</v>
      </c>
      <c r="M187" s="24"/>
      <c r="N187" s="24"/>
    </row>
    <row r="188" spans="2:14" s="1" customFormat="1" x14ac:dyDescent="0.35">
      <c r="B188" s="10">
        <v>2</v>
      </c>
      <c r="C188" s="10" t="s">
        <v>197</v>
      </c>
      <c r="D188" s="10" t="s">
        <v>198</v>
      </c>
      <c r="E188" s="10" t="s">
        <v>14</v>
      </c>
      <c r="F188" s="10" t="s">
        <v>14</v>
      </c>
      <c r="G188" s="10" t="s">
        <v>209</v>
      </c>
      <c r="H188" s="10" t="s">
        <v>216</v>
      </c>
      <c r="I188" s="11" t="s">
        <v>46</v>
      </c>
      <c r="J188" s="11" t="s">
        <v>47</v>
      </c>
      <c r="K188" s="11" t="s">
        <v>48</v>
      </c>
      <c r="L188" s="11" t="s">
        <v>62</v>
      </c>
      <c r="M188" s="24"/>
      <c r="N188" s="24"/>
    </row>
    <row r="189" spans="2:14" s="1" customFormat="1" x14ac:dyDescent="0.35">
      <c r="B189" s="10">
        <v>2</v>
      </c>
      <c r="C189" s="10" t="s">
        <v>197</v>
      </c>
      <c r="D189" s="10" t="s">
        <v>198</v>
      </c>
      <c r="E189" s="10" t="s">
        <v>14</v>
      </c>
      <c r="F189" s="10" t="s">
        <v>14</v>
      </c>
      <c r="G189" s="10" t="s">
        <v>209</v>
      </c>
      <c r="H189" s="10" t="s">
        <v>217</v>
      </c>
      <c r="I189" s="11" t="s">
        <v>46</v>
      </c>
      <c r="J189" s="11" t="s">
        <v>47</v>
      </c>
      <c r="K189" s="11" t="s">
        <v>139</v>
      </c>
      <c r="L189" s="11" t="s">
        <v>49</v>
      </c>
      <c r="M189" s="24"/>
      <c r="N189" s="24"/>
    </row>
    <row r="190" spans="2:14" s="1" customFormat="1" x14ac:dyDescent="0.35">
      <c r="B190" s="10">
        <v>2</v>
      </c>
      <c r="C190" s="10" t="s">
        <v>197</v>
      </c>
      <c r="D190" s="10" t="s">
        <v>198</v>
      </c>
      <c r="E190" s="10" t="s">
        <v>14</v>
      </c>
      <c r="F190" s="10" t="s">
        <v>14</v>
      </c>
      <c r="G190" s="10" t="s">
        <v>209</v>
      </c>
      <c r="H190" s="10" t="s">
        <v>218</v>
      </c>
      <c r="I190" s="11" t="s">
        <v>46</v>
      </c>
      <c r="J190" s="11" t="s">
        <v>47</v>
      </c>
      <c r="K190" s="11" t="s">
        <v>48</v>
      </c>
      <c r="L190" s="11" t="s">
        <v>62</v>
      </c>
      <c r="M190" s="24"/>
      <c r="N190" s="24"/>
    </row>
    <row r="191" spans="2:14" s="1" customFormat="1" x14ac:dyDescent="0.35">
      <c r="B191" s="10">
        <v>2</v>
      </c>
      <c r="C191" s="10" t="s">
        <v>197</v>
      </c>
      <c r="D191" s="10" t="s">
        <v>198</v>
      </c>
      <c r="E191" s="10" t="s">
        <v>14</v>
      </c>
      <c r="F191" s="10" t="s">
        <v>14</v>
      </c>
      <c r="G191" s="10" t="s">
        <v>219</v>
      </c>
      <c r="H191" s="10" t="s">
        <v>220</v>
      </c>
      <c r="I191" s="11" t="s">
        <v>46</v>
      </c>
      <c r="J191" s="11" t="s">
        <v>47</v>
      </c>
      <c r="K191" s="11" t="s">
        <v>48</v>
      </c>
      <c r="L191" s="11" t="s">
        <v>49</v>
      </c>
      <c r="M191" s="24"/>
      <c r="N191" s="24"/>
    </row>
    <row r="192" spans="2:14" s="1" customFormat="1" x14ac:dyDescent="0.35">
      <c r="B192" s="10">
        <v>2</v>
      </c>
      <c r="C192" s="10" t="s">
        <v>197</v>
      </c>
      <c r="D192" s="10" t="s">
        <v>198</v>
      </c>
      <c r="E192" s="10" t="s">
        <v>14</v>
      </c>
      <c r="F192" s="10" t="s">
        <v>14</v>
      </c>
      <c r="G192" s="10" t="s">
        <v>221</v>
      </c>
      <c r="H192" s="10" t="s">
        <v>220</v>
      </c>
      <c r="I192" s="11" t="s">
        <v>46</v>
      </c>
      <c r="J192" s="11" t="s">
        <v>47</v>
      </c>
      <c r="K192" s="11" t="s">
        <v>48</v>
      </c>
      <c r="L192" s="11" t="s">
        <v>49</v>
      </c>
      <c r="M192" s="24"/>
      <c r="N192" s="24"/>
    </row>
    <row r="193" spans="2:14" s="1" customFormat="1" x14ac:dyDescent="0.35">
      <c r="B193" s="10">
        <v>2</v>
      </c>
      <c r="C193" s="10" t="s">
        <v>197</v>
      </c>
      <c r="D193" s="10" t="s">
        <v>198</v>
      </c>
      <c r="E193" s="10" t="s">
        <v>14</v>
      </c>
      <c r="F193" s="10" t="s">
        <v>14</v>
      </c>
      <c r="G193" s="10" t="s">
        <v>221</v>
      </c>
      <c r="H193" s="10" t="s">
        <v>222</v>
      </c>
      <c r="I193" s="11" t="s">
        <v>46</v>
      </c>
      <c r="J193" s="11" t="s">
        <v>47</v>
      </c>
      <c r="K193" s="11" t="s">
        <v>54</v>
      </c>
      <c r="L193" s="11" t="s">
        <v>52</v>
      </c>
      <c r="M193" s="24"/>
      <c r="N193" s="24"/>
    </row>
    <row r="194" spans="2:14" s="1" customFormat="1" x14ac:dyDescent="0.35">
      <c r="B194" s="10">
        <v>2</v>
      </c>
      <c r="C194" s="10" t="s">
        <v>197</v>
      </c>
      <c r="D194" s="10" t="s">
        <v>198</v>
      </c>
      <c r="E194" s="10" t="s">
        <v>14</v>
      </c>
      <c r="F194" s="10" t="s">
        <v>14</v>
      </c>
      <c r="G194" s="10" t="s">
        <v>223</v>
      </c>
      <c r="H194" s="10" t="s">
        <v>220</v>
      </c>
      <c r="I194" s="11" t="s">
        <v>46</v>
      </c>
      <c r="J194" s="11" t="s">
        <v>47</v>
      </c>
      <c r="K194" s="11" t="s">
        <v>48</v>
      </c>
      <c r="L194" s="11" t="s">
        <v>49</v>
      </c>
      <c r="M194" s="24"/>
      <c r="N194" s="24"/>
    </row>
    <row r="195" spans="2:14" s="1" customFormat="1" x14ac:dyDescent="0.35">
      <c r="B195" s="10">
        <v>2</v>
      </c>
      <c r="C195" s="10" t="s">
        <v>197</v>
      </c>
      <c r="D195" s="10" t="s">
        <v>198</v>
      </c>
      <c r="E195" s="10" t="s">
        <v>14</v>
      </c>
      <c r="F195" s="10" t="s">
        <v>14</v>
      </c>
      <c r="G195" s="10" t="s">
        <v>224</v>
      </c>
      <c r="H195" s="10" t="s">
        <v>220</v>
      </c>
      <c r="I195" s="11" t="s">
        <v>46</v>
      </c>
      <c r="J195" s="11" t="s">
        <v>47</v>
      </c>
      <c r="K195" s="11" t="s">
        <v>48</v>
      </c>
      <c r="L195" s="11" t="s">
        <v>49</v>
      </c>
      <c r="M195" s="24"/>
      <c r="N195" s="24"/>
    </row>
    <row r="196" spans="2:14" s="1" customFormat="1" x14ac:dyDescent="0.35">
      <c r="B196" s="10">
        <v>2</v>
      </c>
      <c r="C196" s="10" t="s">
        <v>197</v>
      </c>
      <c r="D196" s="10" t="s">
        <v>198</v>
      </c>
      <c r="E196" s="10" t="s">
        <v>14</v>
      </c>
      <c r="F196" s="10" t="s">
        <v>14</v>
      </c>
      <c r="G196" s="10" t="s">
        <v>224</v>
      </c>
      <c r="H196" s="10" t="s">
        <v>225</v>
      </c>
      <c r="I196" s="11" t="s">
        <v>46</v>
      </c>
      <c r="J196" s="11" t="s">
        <v>47</v>
      </c>
      <c r="K196" s="11" t="s">
        <v>54</v>
      </c>
      <c r="L196" s="11" t="s">
        <v>52</v>
      </c>
      <c r="M196" s="24"/>
      <c r="N196" s="24"/>
    </row>
    <row r="197" spans="2:14" s="1" customFormat="1" x14ac:dyDescent="0.35">
      <c r="B197" s="10">
        <v>2</v>
      </c>
      <c r="C197" s="10" t="s">
        <v>197</v>
      </c>
      <c r="D197" s="10" t="s">
        <v>198</v>
      </c>
      <c r="E197" s="10" t="s">
        <v>14</v>
      </c>
      <c r="F197" s="10" t="s">
        <v>14</v>
      </c>
      <c r="G197" s="10" t="s">
        <v>226</v>
      </c>
      <c r="H197" s="10" t="s">
        <v>220</v>
      </c>
      <c r="I197" s="11" t="s">
        <v>46</v>
      </c>
      <c r="J197" s="11" t="s">
        <v>47</v>
      </c>
      <c r="K197" s="11" t="s">
        <v>48</v>
      </c>
      <c r="L197" s="11" t="s">
        <v>49</v>
      </c>
      <c r="M197" s="24"/>
      <c r="N197" s="24"/>
    </row>
    <row r="198" spans="2:14" s="1" customFormat="1" x14ac:dyDescent="0.35">
      <c r="B198" s="10">
        <v>2</v>
      </c>
      <c r="C198" s="10" t="s">
        <v>197</v>
      </c>
      <c r="D198" s="10" t="s">
        <v>198</v>
      </c>
      <c r="E198" s="10" t="s">
        <v>14</v>
      </c>
      <c r="F198" s="10" t="s">
        <v>14</v>
      </c>
      <c r="G198" s="10" t="s">
        <v>227</v>
      </c>
      <c r="H198" s="10" t="s">
        <v>220</v>
      </c>
      <c r="I198" s="11" t="s">
        <v>46</v>
      </c>
      <c r="J198" s="11" t="s">
        <v>47</v>
      </c>
      <c r="K198" s="11" t="s">
        <v>48</v>
      </c>
      <c r="L198" s="11" t="s">
        <v>49</v>
      </c>
      <c r="M198" s="24"/>
      <c r="N198" s="24"/>
    </row>
    <row r="199" spans="2:14" s="1" customFormat="1" x14ac:dyDescent="0.35">
      <c r="B199" s="10">
        <v>2</v>
      </c>
      <c r="C199" s="10" t="s">
        <v>197</v>
      </c>
      <c r="D199" s="10" t="s">
        <v>198</v>
      </c>
      <c r="E199" s="10" t="s">
        <v>14</v>
      </c>
      <c r="F199" s="10" t="s">
        <v>14</v>
      </c>
      <c r="G199" s="10" t="s">
        <v>228</v>
      </c>
      <c r="H199" s="10" t="s">
        <v>220</v>
      </c>
      <c r="I199" s="11" t="s">
        <v>46</v>
      </c>
      <c r="J199" s="11" t="s">
        <v>47</v>
      </c>
      <c r="K199" s="11" t="s">
        <v>48</v>
      </c>
      <c r="L199" s="11" t="s">
        <v>49</v>
      </c>
      <c r="M199" s="24"/>
      <c r="N199" s="24"/>
    </row>
    <row r="200" spans="2:14" s="1" customFormat="1" x14ac:dyDescent="0.35">
      <c r="B200" s="10">
        <v>2</v>
      </c>
      <c r="C200" s="10" t="s">
        <v>197</v>
      </c>
      <c r="D200" s="10" t="s">
        <v>198</v>
      </c>
      <c r="E200" s="10" t="s">
        <v>14</v>
      </c>
      <c r="F200" s="10" t="s">
        <v>14</v>
      </c>
      <c r="G200" s="10" t="s">
        <v>229</v>
      </c>
      <c r="H200" s="10" t="s">
        <v>220</v>
      </c>
      <c r="I200" s="11" t="s">
        <v>46</v>
      </c>
      <c r="J200" s="11" t="s">
        <v>47</v>
      </c>
      <c r="K200" s="11" t="s">
        <v>88</v>
      </c>
      <c r="L200" s="11" t="s">
        <v>62</v>
      </c>
      <c r="M200" s="24"/>
      <c r="N200" s="24"/>
    </row>
    <row r="201" spans="2:14" s="1" customFormat="1" x14ac:dyDescent="0.35">
      <c r="B201" s="10">
        <v>2</v>
      </c>
      <c r="C201" s="10" t="s">
        <v>197</v>
      </c>
      <c r="D201" s="10" t="s">
        <v>198</v>
      </c>
      <c r="E201" s="10" t="s">
        <v>14</v>
      </c>
      <c r="F201" s="10" t="s">
        <v>14</v>
      </c>
      <c r="G201" s="10" t="s">
        <v>229</v>
      </c>
      <c r="H201" s="10" t="s">
        <v>106</v>
      </c>
      <c r="I201" s="11" t="s">
        <v>46</v>
      </c>
      <c r="J201" s="11" t="s">
        <v>47</v>
      </c>
      <c r="K201" s="11" t="s">
        <v>88</v>
      </c>
      <c r="L201" s="11" t="s">
        <v>62</v>
      </c>
      <c r="M201" s="24"/>
      <c r="N201" s="24"/>
    </row>
    <row r="202" spans="2:14" s="1" customFormat="1" x14ac:dyDescent="0.35">
      <c r="B202" s="10">
        <v>2</v>
      </c>
      <c r="C202" s="10" t="s">
        <v>197</v>
      </c>
      <c r="D202" s="10" t="s">
        <v>198</v>
      </c>
      <c r="E202" s="10" t="s">
        <v>14</v>
      </c>
      <c r="F202" s="10" t="s">
        <v>14</v>
      </c>
      <c r="G202" s="10" t="s">
        <v>229</v>
      </c>
      <c r="H202" s="10" t="s">
        <v>103</v>
      </c>
      <c r="I202" s="11" t="s">
        <v>46</v>
      </c>
      <c r="J202" s="11" t="s">
        <v>47</v>
      </c>
      <c r="K202" s="11" t="s">
        <v>88</v>
      </c>
      <c r="L202" s="11" t="s">
        <v>62</v>
      </c>
      <c r="M202" s="24"/>
      <c r="N202" s="24"/>
    </row>
    <row r="203" spans="2:14" s="1" customFormat="1" x14ac:dyDescent="0.35">
      <c r="B203" s="10">
        <v>2</v>
      </c>
      <c r="C203" s="10" t="s">
        <v>197</v>
      </c>
      <c r="D203" s="10" t="s">
        <v>198</v>
      </c>
      <c r="E203" s="10" t="s">
        <v>14</v>
      </c>
      <c r="F203" s="10" t="s">
        <v>14</v>
      </c>
      <c r="G203" s="10" t="s">
        <v>229</v>
      </c>
      <c r="H203" s="10" t="s">
        <v>108</v>
      </c>
      <c r="I203" s="11" t="s">
        <v>46</v>
      </c>
      <c r="J203" s="11" t="s">
        <v>47</v>
      </c>
      <c r="K203" s="11" t="s">
        <v>88</v>
      </c>
      <c r="L203" s="11" t="s">
        <v>62</v>
      </c>
      <c r="M203" s="24"/>
      <c r="N203" s="24"/>
    </row>
    <row r="204" spans="2:14" s="1" customFormat="1" x14ac:dyDescent="0.35">
      <c r="B204" s="10">
        <v>2</v>
      </c>
      <c r="C204" s="10" t="s">
        <v>197</v>
      </c>
      <c r="D204" s="10" t="s">
        <v>198</v>
      </c>
      <c r="E204" s="10" t="s">
        <v>14</v>
      </c>
      <c r="F204" s="10" t="s">
        <v>14</v>
      </c>
      <c r="G204" s="10" t="s">
        <v>229</v>
      </c>
      <c r="H204" s="10" t="s">
        <v>109</v>
      </c>
      <c r="I204" s="11" t="s">
        <v>46</v>
      </c>
      <c r="J204" s="11" t="s">
        <v>47</v>
      </c>
      <c r="K204" s="11" t="s">
        <v>88</v>
      </c>
      <c r="L204" s="11" t="s">
        <v>62</v>
      </c>
      <c r="M204" s="24"/>
      <c r="N204" s="24"/>
    </row>
    <row r="205" spans="2:14" s="1" customFormat="1" x14ac:dyDescent="0.35">
      <c r="B205" s="10">
        <v>2</v>
      </c>
      <c r="C205" s="10" t="s">
        <v>197</v>
      </c>
      <c r="D205" s="10" t="s">
        <v>198</v>
      </c>
      <c r="E205" s="10" t="s">
        <v>14</v>
      </c>
      <c r="F205" s="10" t="s">
        <v>14</v>
      </c>
      <c r="G205" s="10" t="s">
        <v>229</v>
      </c>
      <c r="H205" s="10" t="s">
        <v>110</v>
      </c>
      <c r="I205" s="11" t="s">
        <v>46</v>
      </c>
      <c r="J205" s="11" t="s">
        <v>47</v>
      </c>
      <c r="K205" s="11" t="s">
        <v>88</v>
      </c>
      <c r="L205" s="11" t="s">
        <v>62</v>
      </c>
      <c r="M205" s="24"/>
      <c r="N205" s="24"/>
    </row>
    <row r="206" spans="2:14" s="1" customFormat="1" x14ac:dyDescent="0.35">
      <c r="B206" s="10">
        <v>2</v>
      </c>
      <c r="C206" s="10" t="s">
        <v>197</v>
      </c>
      <c r="D206" s="10" t="s">
        <v>198</v>
      </c>
      <c r="E206" s="10" t="s">
        <v>14</v>
      </c>
      <c r="F206" s="10" t="s">
        <v>14</v>
      </c>
      <c r="G206" s="10" t="s">
        <v>229</v>
      </c>
      <c r="H206" s="10" t="s">
        <v>111</v>
      </c>
      <c r="I206" s="11" t="s">
        <v>46</v>
      </c>
      <c r="J206" s="11" t="s">
        <v>47</v>
      </c>
      <c r="K206" s="11" t="s">
        <v>88</v>
      </c>
      <c r="L206" s="11" t="s">
        <v>62</v>
      </c>
      <c r="M206" s="24"/>
      <c r="N206" s="24"/>
    </row>
    <row r="207" spans="2:14" s="1" customFormat="1" x14ac:dyDescent="0.35">
      <c r="B207" s="10">
        <v>2</v>
      </c>
      <c r="C207" s="10" t="s">
        <v>197</v>
      </c>
      <c r="D207" s="10" t="s">
        <v>198</v>
      </c>
      <c r="E207" s="10" t="s">
        <v>14</v>
      </c>
      <c r="F207" s="10" t="s">
        <v>14</v>
      </c>
      <c r="G207" s="10" t="s">
        <v>230</v>
      </c>
      <c r="H207" s="10" t="s">
        <v>220</v>
      </c>
      <c r="I207" s="11" t="s">
        <v>46</v>
      </c>
      <c r="J207" s="11" t="s">
        <v>47</v>
      </c>
      <c r="K207" s="11" t="s">
        <v>48</v>
      </c>
      <c r="L207" s="11" t="s">
        <v>49</v>
      </c>
      <c r="M207" s="24"/>
      <c r="N207" s="24"/>
    </row>
    <row r="208" spans="2:14" s="1" customFormat="1" x14ac:dyDescent="0.35">
      <c r="B208" s="10">
        <v>2</v>
      </c>
      <c r="C208" s="10" t="s">
        <v>197</v>
      </c>
      <c r="D208" s="10" t="s">
        <v>198</v>
      </c>
      <c r="E208" s="10" t="s">
        <v>14</v>
      </c>
      <c r="F208" s="10" t="s">
        <v>14</v>
      </c>
      <c r="G208" s="10" t="s">
        <v>231</v>
      </c>
      <c r="H208" s="10" t="s">
        <v>220</v>
      </c>
      <c r="I208" s="11" t="s">
        <v>46</v>
      </c>
      <c r="J208" s="11" t="s">
        <v>47</v>
      </c>
      <c r="K208" s="11" t="s">
        <v>48</v>
      </c>
      <c r="L208" s="11" t="s">
        <v>49</v>
      </c>
      <c r="M208" s="24"/>
      <c r="N208" s="24"/>
    </row>
    <row r="209" spans="2:14" s="1" customFormat="1" x14ac:dyDescent="0.35">
      <c r="B209" s="10">
        <v>2</v>
      </c>
      <c r="C209" s="10" t="s">
        <v>197</v>
      </c>
      <c r="D209" s="10" t="s">
        <v>198</v>
      </c>
      <c r="E209" s="10" t="s">
        <v>14</v>
      </c>
      <c r="F209" s="10" t="s">
        <v>14</v>
      </c>
      <c r="G209" s="10" t="s">
        <v>63</v>
      </c>
      <c r="H209" s="10" t="s">
        <v>64</v>
      </c>
      <c r="I209" s="11" t="s">
        <v>61</v>
      </c>
      <c r="J209" s="11" t="s">
        <v>47</v>
      </c>
      <c r="K209" s="11" t="s">
        <v>48</v>
      </c>
      <c r="L209" s="11" t="s">
        <v>49</v>
      </c>
      <c r="M209" s="24"/>
      <c r="N209" s="24"/>
    </row>
    <row r="210" spans="2:14" s="1" customFormat="1" x14ac:dyDescent="0.35">
      <c r="B210" s="10">
        <v>2</v>
      </c>
      <c r="C210" s="10" t="s">
        <v>197</v>
      </c>
      <c r="D210" s="10" t="s">
        <v>198</v>
      </c>
      <c r="E210" s="10" t="s">
        <v>14</v>
      </c>
      <c r="F210" s="10" t="s">
        <v>14</v>
      </c>
      <c r="G210" s="10" t="s">
        <v>63</v>
      </c>
      <c r="H210" s="10" t="s">
        <v>65</v>
      </c>
      <c r="I210" s="11" t="s">
        <v>61</v>
      </c>
      <c r="J210" s="11" t="s">
        <v>47</v>
      </c>
      <c r="K210" s="11" t="s">
        <v>54</v>
      </c>
      <c r="L210" s="11" t="s">
        <v>52</v>
      </c>
      <c r="M210" s="24"/>
      <c r="N210" s="24"/>
    </row>
    <row r="211" spans="2:14" s="1" customFormat="1" x14ac:dyDescent="0.35">
      <c r="B211" s="10">
        <v>2</v>
      </c>
      <c r="C211" s="10" t="s">
        <v>197</v>
      </c>
      <c r="D211" s="10" t="s">
        <v>198</v>
      </c>
      <c r="E211" s="10" t="s">
        <v>14</v>
      </c>
      <c r="F211" s="10" t="s">
        <v>14</v>
      </c>
      <c r="G211" s="10" t="s">
        <v>63</v>
      </c>
      <c r="H211" s="10" t="s">
        <v>66</v>
      </c>
      <c r="I211" s="11" t="s">
        <v>61</v>
      </c>
      <c r="J211" s="11" t="s">
        <v>47</v>
      </c>
      <c r="K211" s="11" t="s">
        <v>54</v>
      </c>
      <c r="L211" s="11" t="s">
        <v>52</v>
      </c>
      <c r="M211" s="24"/>
      <c r="N211" s="24"/>
    </row>
    <row r="212" spans="2:14" s="1" customFormat="1" x14ac:dyDescent="0.35">
      <c r="B212" s="10">
        <v>2</v>
      </c>
      <c r="C212" s="10" t="s">
        <v>197</v>
      </c>
      <c r="D212" s="10" t="s">
        <v>198</v>
      </c>
      <c r="E212" s="10" t="s">
        <v>14</v>
      </c>
      <c r="F212" s="10" t="s">
        <v>14</v>
      </c>
      <c r="G212" s="10" t="s">
        <v>63</v>
      </c>
      <c r="H212" s="10" t="s">
        <v>67</v>
      </c>
      <c r="I212" s="11" t="s">
        <v>61</v>
      </c>
      <c r="J212" s="11" t="s">
        <v>47</v>
      </c>
      <c r="K212" s="11" t="s">
        <v>54</v>
      </c>
      <c r="L212" s="11" t="s">
        <v>52</v>
      </c>
      <c r="M212" s="24"/>
      <c r="N212" s="24"/>
    </row>
    <row r="213" spans="2:14" s="1" customFormat="1" x14ac:dyDescent="0.35">
      <c r="B213" s="10">
        <v>2</v>
      </c>
      <c r="C213" s="10" t="s">
        <v>197</v>
      </c>
      <c r="D213" s="10" t="s">
        <v>198</v>
      </c>
      <c r="E213" s="10" t="s">
        <v>14</v>
      </c>
      <c r="F213" s="10" t="s">
        <v>14</v>
      </c>
      <c r="G213" s="10" t="s">
        <v>232</v>
      </c>
      <c r="H213" s="10" t="s">
        <v>233</v>
      </c>
      <c r="I213" s="11" t="s">
        <v>61</v>
      </c>
      <c r="J213" s="11" t="s">
        <v>47</v>
      </c>
      <c r="K213" s="11" t="s">
        <v>48</v>
      </c>
      <c r="L213" s="11" t="s">
        <v>49</v>
      </c>
      <c r="M213" s="24"/>
      <c r="N213" s="24"/>
    </row>
    <row r="214" spans="2:14" s="1" customFormat="1" x14ac:dyDescent="0.35">
      <c r="B214" s="10">
        <v>2</v>
      </c>
      <c r="C214" s="10" t="s">
        <v>197</v>
      </c>
      <c r="D214" s="10" t="s">
        <v>198</v>
      </c>
      <c r="E214" s="10" t="s">
        <v>14</v>
      </c>
      <c r="F214" s="10" t="s">
        <v>14</v>
      </c>
      <c r="G214" s="10" t="s">
        <v>232</v>
      </c>
      <c r="H214" s="10" t="s">
        <v>234</v>
      </c>
      <c r="I214" s="11" t="s">
        <v>61</v>
      </c>
      <c r="J214" s="11" t="s">
        <v>47</v>
      </c>
      <c r="K214" s="11" t="s">
        <v>88</v>
      </c>
      <c r="L214" s="11" t="s">
        <v>62</v>
      </c>
      <c r="M214" s="24"/>
      <c r="N214" s="24"/>
    </row>
    <row r="215" spans="2:14" s="1" customFormat="1" x14ac:dyDescent="0.35">
      <c r="B215" s="10">
        <v>2</v>
      </c>
      <c r="C215" s="10" t="s">
        <v>197</v>
      </c>
      <c r="D215" s="10" t="s">
        <v>198</v>
      </c>
      <c r="E215" s="10" t="s">
        <v>14</v>
      </c>
      <c r="F215" s="10" t="s">
        <v>14</v>
      </c>
      <c r="G215" s="10" t="s">
        <v>232</v>
      </c>
      <c r="H215" s="10" t="s">
        <v>235</v>
      </c>
      <c r="I215" s="11" t="s">
        <v>61</v>
      </c>
      <c r="J215" s="11" t="s">
        <v>47</v>
      </c>
      <c r="K215" s="11" t="s">
        <v>88</v>
      </c>
      <c r="L215" s="11" t="s">
        <v>62</v>
      </c>
      <c r="M215" s="24"/>
      <c r="N215" s="24"/>
    </row>
    <row r="216" spans="2:14" s="1" customFormat="1" x14ac:dyDescent="0.35">
      <c r="B216" s="10">
        <v>2</v>
      </c>
      <c r="C216" s="10" t="s">
        <v>197</v>
      </c>
      <c r="D216" s="10" t="s">
        <v>198</v>
      </c>
      <c r="E216" s="10" t="s">
        <v>14</v>
      </c>
      <c r="F216" s="10" t="s">
        <v>14</v>
      </c>
      <c r="G216" s="10" t="s">
        <v>232</v>
      </c>
      <c r="H216" s="10" t="s">
        <v>236</v>
      </c>
      <c r="I216" s="11" t="s">
        <v>61</v>
      </c>
      <c r="J216" s="11" t="s">
        <v>47</v>
      </c>
      <c r="K216" s="11" t="s">
        <v>88</v>
      </c>
      <c r="L216" s="11" t="s">
        <v>62</v>
      </c>
      <c r="M216" s="24"/>
      <c r="N216" s="24"/>
    </row>
    <row r="217" spans="2:14" s="1" customFormat="1" x14ac:dyDescent="0.35">
      <c r="B217" s="10">
        <v>2</v>
      </c>
      <c r="C217" s="10" t="s">
        <v>197</v>
      </c>
      <c r="D217" s="10" t="s">
        <v>198</v>
      </c>
      <c r="E217" s="10" t="s">
        <v>14</v>
      </c>
      <c r="F217" s="10" t="s">
        <v>14</v>
      </c>
      <c r="G217" s="10" t="s">
        <v>76</v>
      </c>
      <c r="H217" s="10" t="s">
        <v>77</v>
      </c>
      <c r="I217" s="11" t="s">
        <v>61</v>
      </c>
      <c r="J217" s="11" t="s">
        <v>47</v>
      </c>
      <c r="K217" s="11" t="s">
        <v>48</v>
      </c>
      <c r="L217" s="11" t="s">
        <v>49</v>
      </c>
      <c r="M217" s="24"/>
      <c r="N217" s="24"/>
    </row>
    <row r="218" spans="2:14" s="1" customFormat="1" x14ac:dyDescent="0.35">
      <c r="B218" s="10">
        <v>2</v>
      </c>
      <c r="C218" s="10" t="s">
        <v>197</v>
      </c>
      <c r="D218" s="10" t="s">
        <v>198</v>
      </c>
      <c r="E218" s="10" t="s">
        <v>14</v>
      </c>
      <c r="F218" s="10" t="s">
        <v>14</v>
      </c>
      <c r="G218" s="10" t="s">
        <v>76</v>
      </c>
      <c r="H218" s="10" t="s">
        <v>78</v>
      </c>
      <c r="I218" s="11" t="s">
        <v>61</v>
      </c>
      <c r="J218" s="11" t="s">
        <v>47</v>
      </c>
      <c r="K218" s="11" t="s">
        <v>54</v>
      </c>
      <c r="L218" s="11" t="s">
        <v>52</v>
      </c>
      <c r="M218" s="24"/>
      <c r="N218" s="24"/>
    </row>
    <row r="219" spans="2:14" s="1" customFormat="1" x14ac:dyDescent="0.35">
      <c r="B219" s="10">
        <v>2</v>
      </c>
      <c r="C219" s="10" t="s">
        <v>197</v>
      </c>
      <c r="D219" s="10" t="s">
        <v>198</v>
      </c>
      <c r="E219" s="10" t="s">
        <v>14</v>
      </c>
      <c r="F219" s="10" t="s">
        <v>14</v>
      </c>
      <c r="G219" s="10" t="s">
        <v>76</v>
      </c>
      <c r="H219" s="10" t="s">
        <v>79</v>
      </c>
      <c r="I219" s="11" t="s">
        <v>61</v>
      </c>
      <c r="J219" s="11" t="s">
        <v>47</v>
      </c>
      <c r="K219" s="11" t="s">
        <v>54</v>
      </c>
      <c r="L219" s="11" t="s">
        <v>52</v>
      </c>
      <c r="M219" s="24"/>
      <c r="N219" s="24"/>
    </row>
    <row r="220" spans="2:14" s="1" customFormat="1" x14ac:dyDescent="0.35">
      <c r="B220" s="10">
        <v>2</v>
      </c>
      <c r="C220" s="10" t="s">
        <v>197</v>
      </c>
      <c r="D220" s="10" t="s">
        <v>198</v>
      </c>
      <c r="E220" s="10" t="s">
        <v>14</v>
      </c>
      <c r="F220" s="10" t="s">
        <v>14</v>
      </c>
      <c r="G220" s="10" t="s">
        <v>76</v>
      </c>
      <c r="H220" s="10" t="s">
        <v>237</v>
      </c>
      <c r="I220" s="11" t="s">
        <v>61</v>
      </c>
      <c r="J220" s="11" t="s">
        <v>47</v>
      </c>
      <c r="K220" s="11" t="s">
        <v>48</v>
      </c>
      <c r="L220" s="11" t="s">
        <v>49</v>
      </c>
      <c r="M220" s="24"/>
      <c r="N220" s="24"/>
    </row>
    <row r="221" spans="2:14" s="1" customFormat="1" x14ac:dyDescent="0.35">
      <c r="B221" s="10">
        <v>2</v>
      </c>
      <c r="C221" s="10" t="s">
        <v>197</v>
      </c>
      <c r="D221" s="10" t="s">
        <v>198</v>
      </c>
      <c r="E221" s="10" t="s">
        <v>14</v>
      </c>
      <c r="F221" s="10" t="s">
        <v>14</v>
      </c>
      <c r="G221" s="10" t="s">
        <v>76</v>
      </c>
      <c r="H221" s="10" t="s">
        <v>80</v>
      </c>
      <c r="I221" s="11" t="s">
        <v>61</v>
      </c>
      <c r="J221" s="11" t="s">
        <v>47</v>
      </c>
      <c r="K221" s="11" t="s">
        <v>48</v>
      </c>
      <c r="L221" s="11" t="s">
        <v>49</v>
      </c>
      <c r="M221" s="24"/>
      <c r="N221" s="24"/>
    </row>
    <row r="222" spans="2:14" s="1" customFormat="1" x14ac:dyDescent="0.35">
      <c r="B222" s="10">
        <v>2</v>
      </c>
      <c r="C222" s="10" t="s">
        <v>197</v>
      </c>
      <c r="D222" s="10" t="s">
        <v>198</v>
      </c>
      <c r="E222" s="10" t="s">
        <v>14</v>
      </c>
      <c r="F222" s="10" t="s">
        <v>14</v>
      </c>
      <c r="G222" s="10" t="s">
        <v>76</v>
      </c>
      <c r="H222" s="10" t="s">
        <v>238</v>
      </c>
      <c r="I222" s="11" t="s">
        <v>61</v>
      </c>
      <c r="J222" s="11" t="s">
        <v>47</v>
      </c>
      <c r="K222" s="11" t="s">
        <v>54</v>
      </c>
      <c r="L222" s="11" t="s">
        <v>52</v>
      </c>
      <c r="M222" s="24"/>
      <c r="N222" s="24"/>
    </row>
    <row r="223" spans="2:14" s="1" customFormat="1" x14ac:dyDescent="0.35">
      <c r="B223" s="10">
        <v>2</v>
      </c>
      <c r="C223" s="10" t="s">
        <v>197</v>
      </c>
      <c r="D223" s="10" t="s">
        <v>198</v>
      </c>
      <c r="E223" s="10" t="s">
        <v>14</v>
      </c>
      <c r="F223" s="10" t="s">
        <v>14</v>
      </c>
      <c r="G223" s="10" t="s">
        <v>76</v>
      </c>
      <c r="H223" s="10" t="s">
        <v>81</v>
      </c>
      <c r="I223" s="11" t="s">
        <v>61</v>
      </c>
      <c r="J223" s="11" t="s">
        <v>47</v>
      </c>
      <c r="K223" s="11" t="s">
        <v>54</v>
      </c>
      <c r="L223" s="11" t="s">
        <v>52</v>
      </c>
      <c r="M223" s="24"/>
      <c r="N223" s="24"/>
    </row>
    <row r="224" spans="2:14" s="1" customFormat="1" x14ac:dyDescent="0.35">
      <c r="B224" s="10">
        <v>2</v>
      </c>
      <c r="C224" s="10" t="s">
        <v>197</v>
      </c>
      <c r="D224" s="10" t="s">
        <v>198</v>
      </c>
      <c r="E224" s="10" t="s">
        <v>14</v>
      </c>
      <c r="F224" s="10" t="s">
        <v>14</v>
      </c>
      <c r="G224" s="10" t="s">
        <v>239</v>
      </c>
      <c r="H224" s="10" t="s">
        <v>240</v>
      </c>
      <c r="I224" s="11" t="s">
        <v>61</v>
      </c>
      <c r="J224" s="11" t="s">
        <v>47</v>
      </c>
      <c r="K224" s="11" t="s">
        <v>88</v>
      </c>
      <c r="L224" s="11" t="s">
        <v>62</v>
      </c>
      <c r="M224" s="24"/>
      <c r="N224" s="24"/>
    </row>
    <row r="225" spans="2:14" s="1" customFormat="1" x14ac:dyDescent="0.35">
      <c r="B225" s="10">
        <v>2</v>
      </c>
      <c r="C225" s="10" t="s">
        <v>197</v>
      </c>
      <c r="D225" s="10" t="s">
        <v>198</v>
      </c>
      <c r="E225" s="10" t="s">
        <v>14</v>
      </c>
      <c r="F225" s="10" t="s">
        <v>14</v>
      </c>
      <c r="G225" s="10" t="s">
        <v>68</v>
      </c>
      <c r="H225" s="10" t="s">
        <v>69</v>
      </c>
      <c r="I225" s="11" t="s">
        <v>61</v>
      </c>
      <c r="J225" s="11" t="s">
        <v>47</v>
      </c>
      <c r="K225" s="11" t="s">
        <v>88</v>
      </c>
      <c r="L225" s="11" t="s">
        <v>62</v>
      </c>
      <c r="M225" s="24"/>
      <c r="N225" s="24"/>
    </row>
    <row r="226" spans="2:14" s="1" customFormat="1" x14ac:dyDescent="0.35">
      <c r="B226" s="10">
        <v>2</v>
      </c>
      <c r="C226" s="10" t="s">
        <v>197</v>
      </c>
      <c r="D226" s="10" t="s">
        <v>198</v>
      </c>
      <c r="E226" s="10" t="s">
        <v>14</v>
      </c>
      <c r="F226" s="10" t="s">
        <v>14</v>
      </c>
      <c r="G226" s="10" t="s">
        <v>241</v>
      </c>
      <c r="H226" s="10" t="s">
        <v>222</v>
      </c>
      <c r="I226" s="11" t="s">
        <v>61</v>
      </c>
      <c r="J226" s="11" t="s">
        <v>47</v>
      </c>
      <c r="K226" s="11" t="s">
        <v>48</v>
      </c>
      <c r="L226" s="11" t="s">
        <v>49</v>
      </c>
      <c r="M226" s="24"/>
      <c r="N226" s="24"/>
    </row>
    <row r="227" spans="2:14" s="1" customFormat="1" x14ac:dyDescent="0.35">
      <c r="B227" s="10">
        <v>2</v>
      </c>
      <c r="C227" s="10" t="s">
        <v>197</v>
      </c>
      <c r="D227" s="10" t="s">
        <v>198</v>
      </c>
      <c r="E227" s="10" t="s">
        <v>14</v>
      </c>
      <c r="F227" s="10" t="s">
        <v>14</v>
      </c>
      <c r="G227" s="10" t="s">
        <v>70</v>
      </c>
      <c r="H227" s="10" t="s">
        <v>71</v>
      </c>
      <c r="I227" s="11" t="s">
        <v>61</v>
      </c>
      <c r="J227" s="11" t="s">
        <v>47</v>
      </c>
      <c r="K227" s="11" t="s">
        <v>88</v>
      </c>
      <c r="L227" s="11" t="s">
        <v>62</v>
      </c>
      <c r="M227" s="24"/>
      <c r="N227" s="24"/>
    </row>
    <row r="228" spans="2:14" s="1" customFormat="1" x14ac:dyDescent="0.35">
      <c r="B228" s="10">
        <v>2</v>
      </c>
      <c r="C228" s="10" t="s">
        <v>197</v>
      </c>
      <c r="D228" s="10" t="s">
        <v>198</v>
      </c>
      <c r="E228" s="10" t="s">
        <v>14</v>
      </c>
      <c r="F228" s="10" t="s">
        <v>14</v>
      </c>
      <c r="G228" s="10" t="s">
        <v>72</v>
      </c>
      <c r="H228" s="10" t="s">
        <v>73</v>
      </c>
      <c r="I228" s="11" t="s">
        <v>61</v>
      </c>
      <c r="J228" s="11" t="s">
        <v>47</v>
      </c>
      <c r="K228" s="11" t="s">
        <v>48</v>
      </c>
      <c r="L228" s="11" t="s">
        <v>49</v>
      </c>
      <c r="M228" s="24"/>
      <c r="N228" s="24"/>
    </row>
    <row r="229" spans="2:14" s="1" customFormat="1" x14ac:dyDescent="0.35">
      <c r="B229" s="10">
        <v>2</v>
      </c>
      <c r="C229" s="10" t="s">
        <v>197</v>
      </c>
      <c r="D229" s="10" t="s">
        <v>198</v>
      </c>
      <c r="E229" s="10" t="s">
        <v>14</v>
      </c>
      <c r="F229" s="10" t="s">
        <v>14</v>
      </c>
      <c r="G229" s="10" t="s">
        <v>74</v>
      </c>
      <c r="H229" s="10" t="s">
        <v>75</v>
      </c>
      <c r="I229" s="11" t="s">
        <v>61</v>
      </c>
      <c r="J229" s="11" t="s">
        <v>47</v>
      </c>
      <c r="K229" s="11" t="s">
        <v>48</v>
      </c>
      <c r="L229" s="11" t="s">
        <v>49</v>
      </c>
      <c r="M229" s="24"/>
      <c r="N229" s="24"/>
    </row>
    <row r="230" spans="2:14" s="1" customFormat="1" x14ac:dyDescent="0.35">
      <c r="B230" s="10">
        <v>2</v>
      </c>
      <c r="C230" s="10" t="s">
        <v>197</v>
      </c>
      <c r="D230" s="10" t="s">
        <v>198</v>
      </c>
      <c r="E230" s="10" t="s">
        <v>14</v>
      </c>
      <c r="F230" s="10" t="s">
        <v>14</v>
      </c>
      <c r="G230" s="10" t="s">
        <v>242</v>
      </c>
      <c r="H230" s="10" t="s">
        <v>243</v>
      </c>
      <c r="I230" s="11" t="s">
        <v>61</v>
      </c>
      <c r="J230" s="11" t="s">
        <v>47</v>
      </c>
      <c r="K230" s="11" t="s">
        <v>88</v>
      </c>
      <c r="L230" s="11" t="s">
        <v>62</v>
      </c>
      <c r="M230" s="24"/>
      <c r="N230" s="24"/>
    </row>
    <row r="231" spans="2:14" s="1" customFormat="1" x14ac:dyDescent="0.35">
      <c r="B231" s="10">
        <v>2</v>
      </c>
      <c r="C231" s="10" t="s">
        <v>197</v>
      </c>
      <c r="D231" s="10" t="s">
        <v>198</v>
      </c>
      <c r="E231" s="10" t="s">
        <v>14</v>
      </c>
      <c r="F231" s="10" t="s">
        <v>14</v>
      </c>
      <c r="G231" s="10" t="s">
        <v>242</v>
      </c>
      <c r="H231" s="10" t="s">
        <v>244</v>
      </c>
      <c r="I231" s="11" t="s">
        <v>61</v>
      </c>
      <c r="J231" s="11" t="s">
        <v>47</v>
      </c>
      <c r="K231" s="11" t="s">
        <v>88</v>
      </c>
      <c r="L231" s="11" t="s">
        <v>62</v>
      </c>
      <c r="M231" s="24"/>
      <c r="N231" s="24"/>
    </row>
    <row r="232" spans="2:14" s="1" customFormat="1" x14ac:dyDescent="0.35">
      <c r="B232" s="10">
        <v>2</v>
      </c>
      <c r="C232" s="10" t="s">
        <v>197</v>
      </c>
      <c r="D232" s="10" t="s">
        <v>198</v>
      </c>
      <c r="E232" s="10" t="s">
        <v>14</v>
      </c>
      <c r="F232" s="10" t="s">
        <v>14</v>
      </c>
      <c r="G232" s="10" t="s">
        <v>242</v>
      </c>
      <c r="H232" s="10" t="s">
        <v>202</v>
      </c>
      <c r="I232" s="11" t="s">
        <v>61</v>
      </c>
      <c r="J232" s="11" t="s">
        <v>47</v>
      </c>
      <c r="K232" s="11" t="s">
        <v>54</v>
      </c>
      <c r="L232" s="11" t="s">
        <v>52</v>
      </c>
      <c r="M232" s="24"/>
      <c r="N232" s="24"/>
    </row>
    <row r="233" spans="2:14" s="1" customFormat="1" x14ac:dyDescent="0.35">
      <c r="B233" s="10">
        <v>2</v>
      </c>
      <c r="C233" s="10" t="s">
        <v>197</v>
      </c>
      <c r="D233" s="10" t="s">
        <v>198</v>
      </c>
      <c r="E233" s="10" t="s">
        <v>14</v>
      </c>
      <c r="F233" s="10" t="s">
        <v>14</v>
      </c>
      <c r="G233" s="10" t="s">
        <v>242</v>
      </c>
      <c r="H233" s="10" t="s">
        <v>203</v>
      </c>
      <c r="I233" s="11" t="s">
        <v>61</v>
      </c>
      <c r="J233" s="11" t="s">
        <v>47</v>
      </c>
      <c r="K233" s="11" t="s">
        <v>54</v>
      </c>
      <c r="L233" s="11" t="s">
        <v>52</v>
      </c>
      <c r="M233" s="24"/>
      <c r="N233" s="24"/>
    </row>
    <row r="234" spans="2:14" s="1" customFormat="1" x14ac:dyDescent="0.35">
      <c r="B234" s="10">
        <v>2</v>
      </c>
      <c r="C234" s="10" t="s">
        <v>197</v>
      </c>
      <c r="D234" s="10" t="s">
        <v>198</v>
      </c>
      <c r="E234" s="10" t="s">
        <v>14</v>
      </c>
      <c r="F234" s="10" t="s">
        <v>14</v>
      </c>
      <c r="G234" s="10" t="s">
        <v>242</v>
      </c>
      <c r="H234" s="10" t="s">
        <v>204</v>
      </c>
      <c r="I234" s="11" t="s">
        <v>61</v>
      </c>
      <c r="J234" s="11" t="s">
        <v>47</v>
      </c>
      <c r="K234" s="11" t="s">
        <v>54</v>
      </c>
      <c r="L234" s="11" t="s">
        <v>52</v>
      </c>
      <c r="M234" s="24"/>
      <c r="N234" s="24"/>
    </row>
    <row r="235" spans="2:14" s="1" customFormat="1" x14ac:dyDescent="0.35">
      <c r="B235" s="10">
        <v>2</v>
      </c>
      <c r="C235" s="10" t="s">
        <v>197</v>
      </c>
      <c r="D235" s="10" t="s">
        <v>198</v>
      </c>
      <c r="E235" s="10" t="s">
        <v>14</v>
      </c>
      <c r="F235" s="10" t="s">
        <v>14</v>
      </c>
      <c r="G235" s="10" t="s">
        <v>242</v>
      </c>
      <c r="H235" s="10" t="s">
        <v>205</v>
      </c>
      <c r="I235" s="11" t="s">
        <v>61</v>
      </c>
      <c r="J235" s="11" t="s">
        <v>47</v>
      </c>
      <c r="K235" s="11" t="s">
        <v>54</v>
      </c>
      <c r="L235" s="11" t="s">
        <v>52</v>
      </c>
      <c r="M235" s="24"/>
      <c r="N235" s="24"/>
    </row>
    <row r="236" spans="2:14" s="1" customFormat="1" x14ac:dyDescent="0.35">
      <c r="B236" s="10">
        <v>2</v>
      </c>
      <c r="C236" s="10" t="s">
        <v>197</v>
      </c>
      <c r="D236" s="10" t="s">
        <v>198</v>
      </c>
      <c r="E236" s="10" t="s">
        <v>14</v>
      </c>
      <c r="F236" s="10" t="s">
        <v>14</v>
      </c>
      <c r="G236" s="10" t="s">
        <v>242</v>
      </c>
      <c r="H236" s="10" t="s">
        <v>206</v>
      </c>
      <c r="I236" s="11" t="s">
        <v>61</v>
      </c>
      <c r="J236" s="11" t="s">
        <v>47</v>
      </c>
      <c r="K236" s="11" t="s">
        <v>48</v>
      </c>
      <c r="L236" s="11" t="s">
        <v>49</v>
      </c>
      <c r="M236" s="24"/>
      <c r="N236" s="24"/>
    </row>
    <row r="237" spans="2:14" s="1" customFormat="1" x14ac:dyDescent="0.35">
      <c r="B237" s="10">
        <v>2</v>
      </c>
      <c r="C237" s="10" t="s">
        <v>197</v>
      </c>
      <c r="D237" s="10" t="s">
        <v>198</v>
      </c>
      <c r="E237" s="10" t="s">
        <v>14</v>
      </c>
      <c r="F237" s="10" t="s">
        <v>14</v>
      </c>
      <c r="G237" s="10" t="s">
        <v>245</v>
      </c>
      <c r="H237" s="10" t="s">
        <v>246</v>
      </c>
      <c r="I237" s="11" t="s">
        <v>61</v>
      </c>
      <c r="J237" s="11" t="s">
        <v>47</v>
      </c>
      <c r="K237" s="11" t="s">
        <v>54</v>
      </c>
      <c r="L237" s="11" t="s">
        <v>52</v>
      </c>
      <c r="M237" s="24"/>
      <c r="N237" s="24"/>
    </row>
    <row r="238" spans="2:14" s="1" customFormat="1" x14ac:dyDescent="0.35">
      <c r="B238" s="10">
        <v>2</v>
      </c>
      <c r="C238" s="10" t="s">
        <v>197</v>
      </c>
      <c r="D238" s="10" t="s">
        <v>198</v>
      </c>
      <c r="E238" s="10" t="s">
        <v>14</v>
      </c>
      <c r="F238" s="10" t="s">
        <v>14</v>
      </c>
      <c r="G238" s="10" t="s">
        <v>245</v>
      </c>
      <c r="H238" s="10" t="s">
        <v>247</v>
      </c>
      <c r="I238" s="11" t="s">
        <v>61</v>
      </c>
      <c r="J238" s="11" t="s">
        <v>47</v>
      </c>
      <c r="K238" s="11" t="s">
        <v>88</v>
      </c>
      <c r="L238" s="11" t="s">
        <v>62</v>
      </c>
      <c r="M238" s="24"/>
      <c r="N238" s="24"/>
    </row>
    <row r="239" spans="2:14" s="1" customFormat="1" x14ac:dyDescent="0.35">
      <c r="B239" s="10">
        <v>2</v>
      </c>
      <c r="C239" s="10" t="s">
        <v>197</v>
      </c>
      <c r="D239" s="10" t="s">
        <v>198</v>
      </c>
      <c r="E239" s="10" t="s">
        <v>14</v>
      </c>
      <c r="F239" s="10" t="s">
        <v>14</v>
      </c>
      <c r="G239" s="10" t="s">
        <v>245</v>
      </c>
      <c r="H239" s="10" t="s">
        <v>248</v>
      </c>
      <c r="I239" s="11" t="s">
        <v>61</v>
      </c>
      <c r="J239" s="11" t="s">
        <v>47</v>
      </c>
      <c r="K239" s="11" t="s">
        <v>88</v>
      </c>
      <c r="L239" s="11" t="s">
        <v>62</v>
      </c>
      <c r="M239" s="24"/>
      <c r="N239" s="24"/>
    </row>
    <row r="240" spans="2:14" s="1" customFormat="1" x14ac:dyDescent="0.35">
      <c r="B240" s="10">
        <v>2</v>
      </c>
      <c r="C240" s="10" t="s">
        <v>197</v>
      </c>
      <c r="D240" s="10" t="s">
        <v>198</v>
      </c>
      <c r="E240" s="10" t="s">
        <v>14</v>
      </c>
      <c r="F240" s="10" t="s">
        <v>14</v>
      </c>
      <c r="G240" s="10" t="s">
        <v>245</v>
      </c>
      <c r="H240" s="10" t="s">
        <v>249</v>
      </c>
      <c r="I240" s="11" t="s">
        <v>61</v>
      </c>
      <c r="J240" s="11" t="s">
        <v>47</v>
      </c>
      <c r="K240" s="11" t="s">
        <v>88</v>
      </c>
      <c r="L240" s="11" t="s">
        <v>62</v>
      </c>
      <c r="M240" s="24"/>
      <c r="N240" s="24"/>
    </row>
    <row r="241" spans="2:14" s="1" customFormat="1" x14ac:dyDescent="0.35">
      <c r="B241" s="10">
        <v>2</v>
      </c>
      <c r="C241" s="10" t="s">
        <v>197</v>
      </c>
      <c r="D241" s="10" t="s">
        <v>198</v>
      </c>
      <c r="E241" s="10" t="s">
        <v>14</v>
      </c>
      <c r="F241" s="10" t="s">
        <v>14</v>
      </c>
      <c r="G241" s="10" t="s">
        <v>245</v>
      </c>
      <c r="H241" s="10" t="s">
        <v>250</v>
      </c>
      <c r="I241" s="11" t="s">
        <v>61</v>
      </c>
      <c r="J241" s="11" t="s">
        <v>47</v>
      </c>
      <c r="K241" s="11" t="s">
        <v>88</v>
      </c>
      <c r="L241" s="11" t="s">
        <v>62</v>
      </c>
      <c r="M241" s="24"/>
      <c r="N241" s="24"/>
    </row>
    <row r="242" spans="2:14" s="1" customFormat="1" x14ac:dyDescent="0.35">
      <c r="B242" s="10">
        <v>2</v>
      </c>
      <c r="C242" s="10" t="s">
        <v>197</v>
      </c>
      <c r="D242" s="10" t="s">
        <v>198</v>
      </c>
      <c r="E242" s="10" t="s">
        <v>14</v>
      </c>
      <c r="F242" s="10" t="s">
        <v>14</v>
      </c>
      <c r="G242" s="10" t="s">
        <v>251</v>
      </c>
      <c r="H242" s="10" t="s">
        <v>252</v>
      </c>
      <c r="I242" s="11" t="s">
        <v>61</v>
      </c>
      <c r="J242" s="11" t="s">
        <v>47</v>
      </c>
      <c r="K242" s="11" t="s">
        <v>48</v>
      </c>
      <c r="L242" s="11" t="s">
        <v>49</v>
      </c>
      <c r="M242" s="24"/>
      <c r="N242" s="24"/>
    </row>
    <row r="243" spans="2:14" s="1" customFormat="1" x14ac:dyDescent="0.35">
      <c r="B243" s="10">
        <v>2</v>
      </c>
      <c r="C243" s="10" t="s">
        <v>197</v>
      </c>
      <c r="D243" s="10" t="s">
        <v>198</v>
      </c>
      <c r="E243" s="10" t="s">
        <v>253</v>
      </c>
      <c r="F243" s="10" t="s">
        <v>16</v>
      </c>
      <c r="G243" s="10" t="s">
        <v>57</v>
      </c>
      <c r="H243" s="10" t="s">
        <v>58</v>
      </c>
      <c r="I243" s="11" t="s">
        <v>46</v>
      </c>
      <c r="J243" s="11" t="s">
        <v>47</v>
      </c>
      <c r="K243" s="11" t="s">
        <v>48</v>
      </c>
      <c r="L243" s="11" t="s">
        <v>52</v>
      </c>
      <c r="M243" s="24"/>
      <c r="N243" s="24"/>
    </row>
    <row r="244" spans="2:14" s="1" customFormat="1" x14ac:dyDescent="0.35">
      <c r="B244" s="10">
        <v>2</v>
      </c>
      <c r="C244" s="10" t="s">
        <v>197</v>
      </c>
      <c r="D244" s="10" t="s">
        <v>198</v>
      </c>
      <c r="E244" s="10" t="s">
        <v>254</v>
      </c>
      <c r="F244" s="10" t="s">
        <v>16</v>
      </c>
      <c r="G244" s="10" t="s">
        <v>57</v>
      </c>
      <c r="H244" s="10" t="s">
        <v>59</v>
      </c>
      <c r="I244" s="11" t="s">
        <v>46</v>
      </c>
      <c r="J244" s="11" t="s">
        <v>47</v>
      </c>
      <c r="K244" s="11" t="s">
        <v>54</v>
      </c>
      <c r="L244" s="11" t="s">
        <v>52</v>
      </c>
      <c r="M244" s="24"/>
      <c r="N244" s="24"/>
    </row>
    <row r="245" spans="2:14" s="1" customFormat="1" ht="29" x14ac:dyDescent="0.35">
      <c r="B245" s="10">
        <v>2</v>
      </c>
      <c r="C245" s="10" t="s">
        <v>197</v>
      </c>
      <c r="D245" s="10" t="s">
        <v>198</v>
      </c>
      <c r="E245" s="10" t="s">
        <v>253</v>
      </c>
      <c r="F245" s="10" t="s">
        <v>16</v>
      </c>
      <c r="G245" s="10" t="s">
        <v>255</v>
      </c>
      <c r="H245" s="10" t="s">
        <v>256</v>
      </c>
      <c r="I245" s="11" t="s">
        <v>46</v>
      </c>
      <c r="J245" s="11" t="s">
        <v>47</v>
      </c>
      <c r="K245" s="11" t="s">
        <v>139</v>
      </c>
      <c r="L245" s="11" t="s">
        <v>62</v>
      </c>
      <c r="M245" s="24"/>
      <c r="N245" s="24"/>
    </row>
    <row r="246" spans="2:14" s="1" customFormat="1" x14ac:dyDescent="0.35">
      <c r="B246" s="10">
        <v>2</v>
      </c>
      <c r="C246" s="10" t="s">
        <v>197</v>
      </c>
      <c r="D246" s="10" t="s">
        <v>198</v>
      </c>
      <c r="E246" s="10" t="s">
        <v>253</v>
      </c>
      <c r="F246" s="10" t="s">
        <v>16</v>
      </c>
      <c r="G246" s="10" t="s">
        <v>257</v>
      </c>
      <c r="H246" s="10" t="s">
        <v>257</v>
      </c>
      <c r="I246" s="11" t="s">
        <v>46</v>
      </c>
      <c r="J246" s="11" t="s">
        <v>47</v>
      </c>
      <c r="K246" s="11" t="s">
        <v>54</v>
      </c>
      <c r="L246" s="11" t="s">
        <v>52</v>
      </c>
      <c r="M246" s="24"/>
      <c r="N246" s="24"/>
    </row>
    <row r="247" spans="2:14" s="1" customFormat="1" x14ac:dyDescent="0.35">
      <c r="B247" s="10">
        <v>2</v>
      </c>
      <c r="C247" s="10" t="s">
        <v>197</v>
      </c>
      <c r="D247" s="10" t="s">
        <v>198</v>
      </c>
      <c r="E247" s="10" t="s">
        <v>253</v>
      </c>
      <c r="F247" s="10" t="s">
        <v>16</v>
      </c>
      <c r="G247" s="10" t="s">
        <v>258</v>
      </c>
      <c r="H247" s="10" t="s">
        <v>258</v>
      </c>
      <c r="I247" s="11" t="s">
        <v>46</v>
      </c>
      <c r="J247" s="11" t="s">
        <v>47</v>
      </c>
      <c r="K247" s="11" t="s">
        <v>48</v>
      </c>
      <c r="L247" s="11" t="s">
        <v>49</v>
      </c>
      <c r="M247" s="24"/>
      <c r="N247" s="24"/>
    </row>
    <row r="248" spans="2:14" s="1" customFormat="1" x14ac:dyDescent="0.35">
      <c r="B248" s="10">
        <v>2</v>
      </c>
      <c r="C248" s="10" t="s">
        <v>197</v>
      </c>
      <c r="D248" s="10" t="s">
        <v>198</v>
      </c>
      <c r="E248" s="10" t="s">
        <v>259</v>
      </c>
      <c r="F248" s="10" t="s">
        <v>16</v>
      </c>
      <c r="G248" s="10" t="s">
        <v>57</v>
      </c>
      <c r="H248" s="10" t="s">
        <v>58</v>
      </c>
      <c r="I248" s="11" t="s">
        <v>46</v>
      </c>
      <c r="J248" s="11" t="s">
        <v>47</v>
      </c>
      <c r="K248" s="11" t="s">
        <v>48</v>
      </c>
      <c r="L248" s="11" t="s">
        <v>52</v>
      </c>
      <c r="M248" s="24"/>
      <c r="N248" s="24"/>
    </row>
    <row r="249" spans="2:14" s="1" customFormat="1" x14ac:dyDescent="0.35">
      <c r="B249" s="10">
        <v>2</v>
      </c>
      <c r="C249" s="10" t="s">
        <v>197</v>
      </c>
      <c r="D249" s="10" t="s">
        <v>198</v>
      </c>
      <c r="E249" s="10" t="s">
        <v>254</v>
      </c>
      <c r="F249" s="10" t="s">
        <v>16</v>
      </c>
      <c r="G249" s="10" t="s">
        <v>57</v>
      </c>
      <c r="H249" s="10" t="s">
        <v>59</v>
      </c>
      <c r="I249" s="11" t="s">
        <v>46</v>
      </c>
      <c r="J249" s="11" t="s">
        <v>47</v>
      </c>
      <c r="K249" s="11" t="s">
        <v>54</v>
      </c>
      <c r="L249" s="11" t="s">
        <v>52</v>
      </c>
      <c r="M249" s="24"/>
      <c r="N249" s="24"/>
    </row>
    <row r="250" spans="2:14" s="1" customFormat="1" x14ac:dyDescent="0.35">
      <c r="B250" s="10">
        <v>2</v>
      </c>
      <c r="C250" s="10" t="s">
        <v>197</v>
      </c>
      <c r="D250" s="10" t="s">
        <v>198</v>
      </c>
      <c r="E250" s="10" t="s">
        <v>259</v>
      </c>
      <c r="F250" s="10" t="s">
        <v>16</v>
      </c>
      <c r="G250" s="10" t="s">
        <v>44</v>
      </c>
      <c r="H250" s="10" t="s">
        <v>44</v>
      </c>
      <c r="I250" s="11" t="s">
        <v>46</v>
      </c>
      <c r="J250" s="11" t="s">
        <v>47</v>
      </c>
      <c r="K250" s="11" t="s">
        <v>54</v>
      </c>
      <c r="L250" s="11" t="s">
        <v>52</v>
      </c>
      <c r="M250" s="24"/>
      <c r="N250" s="24"/>
    </row>
    <row r="251" spans="2:14" s="1" customFormat="1" x14ac:dyDescent="0.35">
      <c r="B251" s="10">
        <v>2</v>
      </c>
      <c r="C251" s="10" t="s">
        <v>197</v>
      </c>
      <c r="D251" s="10" t="s">
        <v>198</v>
      </c>
      <c r="E251" s="10" t="s">
        <v>259</v>
      </c>
      <c r="F251" s="10" t="s">
        <v>16</v>
      </c>
      <c r="G251" s="10" t="s">
        <v>260</v>
      </c>
      <c r="H251" s="10" t="s">
        <v>260</v>
      </c>
      <c r="I251" s="11" t="s">
        <v>46</v>
      </c>
      <c r="J251" s="11" t="s">
        <v>47</v>
      </c>
      <c r="K251" s="11" t="s">
        <v>48</v>
      </c>
      <c r="L251" s="11" t="s">
        <v>49</v>
      </c>
      <c r="M251" s="24"/>
      <c r="N251" s="24"/>
    </row>
    <row r="252" spans="2:14" s="1" customFormat="1" x14ac:dyDescent="0.35">
      <c r="B252" s="10">
        <v>2</v>
      </c>
      <c r="C252" s="10" t="s">
        <v>197</v>
      </c>
      <c r="D252" s="10" t="s">
        <v>198</v>
      </c>
      <c r="E252" s="10" t="s">
        <v>259</v>
      </c>
      <c r="F252" s="10" t="s">
        <v>16</v>
      </c>
      <c r="G252" s="10" t="s">
        <v>261</v>
      </c>
      <c r="H252" s="10" t="s">
        <v>261</v>
      </c>
      <c r="I252" s="11" t="s">
        <v>46</v>
      </c>
      <c r="J252" s="11" t="s">
        <v>47</v>
      </c>
      <c r="K252" s="11" t="s">
        <v>54</v>
      </c>
      <c r="L252" s="11" t="s">
        <v>52</v>
      </c>
      <c r="M252" s="24"/>
      <c r="N252" s="24"/>
    </row>
    <row r="253" spans="2:14" s="1" customFormat="1" x14ac:dyDescent="0.35">
      <c r="B253" s="10">
        <v>2</v>
      </c>
      <c r="C253" s="10" t="s">
        <v>197</v>
      </c>
      <c r="D253" s="10" t="s">
        <v>198</v>
      </c>
      <c r="E253" s="10" t="s">
        <v>259</v>
      </c>
      <c r="F253" s="10" t="s">
        <v>16</v>
      </c>
      <c r="G253" s="10" t="s">
        <v>258</v>
      </c>
      <c r="H253" s="10" t="s">
        <v>258</v>
      </c>
      <c r="I253" s="11" t="s">
        <v>46</v>
      </c>
      <c r="J253" s="11" t="s">
        <v>47</v>
      </c>
      <c r="K253" s="11" t="s">
        <v>54</v>
      </c>
      <c r="L253" s="11" t="s">
        <v>52</v>
      </c>
      <c r="M253" s="24"/>
      <c r="N253" s="24"/>
    </row>
    <row r="254" spans="2:14" s="1" customFormat="1" x14ac:dyDescent="0.35">
      <c r="B254" s="10">
        <v>2</v>
      </c>
      <c r="C254" s="10" t="s">
        <v>197</v>
      </c>
      <c r="D254" s="10" t="s">
        <v>198</v>
      </c>
      <c r="E254" s="10" t="s">
        <v>254</v>
      </c>
      <c r="F254" s="10" t="s">
        <v>16</v>
      </c>
      <c r="G254" s="10" t="s">
        <v>57</v>
      </c>
      <c r="H254" s="10" t="s">
        <v>58</v>
      </c>
      <c r="I254" s="11" t="s">
        <v>46</v>
      </c>
      <c r="J254" s="11" t="s">
        <v>47</v>
      </c>
      <c r="K254" s="11" t="s">
        <v>48</v>
      </c>
      <c r="L254" s="11" t="s">
        <v>52</v>
      </c>
      <c r="M254" s="24"/>
      <c r="N254" s="24"/>
    </row>
    <row r="255" spans="2:14" s="1" customFormat="1" x14ac:dyDescent="0.35">
      <c r="B255" s="10">
        <v>2</v>
      </c>
      <c r="C255" s="10" t="s">
        <v>197</v>
      </c>
      <c r="D255" s="10" t="s">
        <v>198</v>
      </c>
      <c r="E255" s="10" t="s">
        <v>254</v>
      </c>
      <c r="F255" s="10" t="s">
        <v>16</v>
      </c>
      <c r="G255" s="10" t="s">
        <v>57</v>
      </c>
      <c r="H255" s="10" t="s">
        <v>59</v>
      </c>
      <c r="I255" s="11" t="s">
        <v>46</v>
      </c>
      <c r="J255" s="11" t="s">
        <v>47</v>
      </c>
      <c r="K255" s="11" t="s">
        <v>54</v>
      </c>
      <c r="L255" s="11" t="s">
        <v>52</v>
      </c>
      <c r="M255" s="24"/>
      <c r="N255" s="24"/>
    </row>
    <row r="256" spans="2:14" s="1" customFormat="1" x14ac:dyDescent="0.35">
      <c r="B256" s="10">
        <v>2</v>
      </c>
      <c r="C256" s="10" t="s">
        <v>197</v>
      </c>
      <c r="D256" s="10" t="s">
        <v>198</v>
      </c>
      <c r="E256" s="10" t="s">
        <v>254</v>
      </c>
      <c r="F256" s="10" t="s">
        <v>16</v>
      </c>
      <c r="G256" s="10" t="s">
        <v>262</v>
      </c>
      <c r="H256" s="10" t="s">
        <v>256</v>
      </c>
      <c r="I256" s="11" t="s">
        <v>46</v>
      </c>
      <c r="J256" s="11" t="s">
        <v>47</v>
      </c>
      <c r="K256" s="11" t="s">
        <v>139</v>
      </c>
      <c r="L256" s="11" t="s">
        <v>62</v>
      </c>
      <c r="M256" s="24"/>
      <c r="N256" s="24"/>
    </row>
    <row r="257" spans="2:14" s="1" customFormat="1" ht="29" x14ac:dyDescent="0.35">
      <c r="B257" s="10">
        <v>0</v>
      </c>
      <c r="C257" s="10" t="s">
        <v>541</v>
      </c>
      <c r="D257" s="10" t="s">
        <v>542</v>
      </c>
      <c r="E257" s="10" t="s">
        <v>15</v>
      </c>
      <c r="F257" s="10" t="s">
        <v>15</v>
      </c>
      <c r="G257" s="10" t="s">
        <v>15</v>
      </c>
      <c r="H257" s="10" t="s">
        <v>543</v>
      </c>
      <c r="I257" s="11" t="s">
        <v>61</v>
      </c>
      <c r="J257" s="11" t="s">
        <v>47</v>
      </c>
      <c r="K257" s="11" t="s">
        <v>139</v>
      </c>
      <c r="L257" s="11" t="s">
        <v>62</v>
      </c>
      <c r="M257" s="24"/>
      <c r="N257" s="24"/>
    </row>
    <row r="258" spans="2:14" s="1" customFormat="1" ht="29" x14ac:dyDescent="0.35">
      <c r="B258" s="10">
        <v>0</v>
      </c>
      <c r="C258" s="10" t="s">
        <v>541</v>
      </c>
      <c r="D258" s="10" t="s">
        <v>542</v>
      </c>
      <c r="E258" s="10" t="s">
        <v>544</v>
      </c>
      <c r="F258" s="10" t="s">
        <v>31</v>
      </c>
      <c r="G258" s="10" t="s">
        <v>544</v>
      </c>
      <c r="H258" s="10" t="s">
        <v>545</v>
      </c>
      <c r="I258" s="11" t="s">
        <v>61</v>
      </c>
      <c r="J258" s="11" t="s">
        <v>47</v>
      </c>
      <c r="K258" s="11" t="s">
        <v>88</v>
      </c>
      <c r="L258" s="11" t="s">
        <v>267</v>
      </c>
      <c r="M258" s="24"/>
      <c r="N258" s="24"/>
    </row>
    <row r="259" spans="2:14" s="1" customFormat="1" ht="29" x14ac:dyDescent="0.35">
      <c r="B259" s="10">
        <v>0</v>
      </c>
      <c r="C259" s="10" t="s">
        <v>541</v>
      </c>
      <c r="D259" s="10" t="s">
        <v>542</v>
      </c>
      <c r="E259" s="10" t="s">
        <v>546</v>
      </c>
      <c r="F259" s="10" t="s">
        <v>31</v>
      </c>
      <c r="G259" s="10" t="s">
        <v>546</v>
      </c>
      <c r="H259" s="10" t="s">
        <v>546</v>
      </c>
      <c r="I259" s="11" t="s">
        <v>61</v>
      </c>
      <c r="J259" s="11" t="s">
        <v>47</v>
      </c>
      <c r="K259" s="11" t="s">
        <v>88</v>
      </c>
      <c r="L259" s="11" t="s">
        <v>267</v>
      </c>
      <c r="M259" s="24"/>
      <c r="N259" s="24"/>
    </row>
    <row r="260" spans="2:14" s="1" customFormat="1" ht="29" x14ac:dyDescent="0.35">
      <c r="B260" s="10">
        <v>0</v>
      </c>
      <c r="C260" s="10" t="s">
        <v>541</v>
      </c>
      <c r="D260" s="10" t="s">
        <v>542</v>
      </c>
      <c r="E260" s="10" t="s">
        <v>547</v>
      </c>
      <c r="F260" s="10" t="s">
        <v>31</v>
      </c>
      <c r="G260" s="10" t="s">
        <v>547</v>
      </c>
      <c r="H260" s="10" t="s">
        <v>547</v>
      </c>
      <c r="I260" s="11" t="s">
        <v>61</v>
      </c>
      <c r="J260" s="11" t="s">
        <v>47</v>
      </c>
      <c r="K260" s="11" t="s">
        <v>88</v>
      </c>
      <c r="L260" s="11" t="s">
        <v>267</v>
      </c>
      <c r="M260" s="24"/>
      <c r="N260" s="24"/>
    </row>
    <row r="261" spans="2:14" s="1" customFormat="1" ht="29" x14ac:dyDescent="0.35">
      <c r="B261" s="10">
        <v>0</v>
      </c>
      <c r="C261" s="10" t="s">
        <v>541</v>
      </c>
      <c r="D261" s="10" t="s">
        <v>542</v>
      </c>
      <c r="E261" s="10" t="s">
        <v>548</v>
      </c>
      <c r="F261" s="10" t="s">
        <v>13</v>
      </c>
      <c r="G261" s="10" t="s">
        <v>548</v>
      </c>
      <c r="H261" s="10" t="s">
        <v>549</v>
      </c>
      <c r="I261" s="11" t="s">
        <v>61</v>
      </c>
      <c r="J261" s="11" t="s">
        <v>47</v>
      </c>
      <c r="K261" s="11" t="s">
        <v>139</v>
      </c>
      <c r="L261" s="11" t="s">
        <v>267</v>
      </c>
      <c r="M261" s="24"/>
      <c r="N261" s="24"/>
    </row>
    <row r="262" spans="2:14" s="1" customFormat="1" ht="29" x14ac:dyDescent="0.35">
      <c r="B262" s="10">
        <v>0</v>
      </c>
      <c r="C262" s="10" t="s">
        <v>541</v>
      </c>
      <c r="D262" s="10" t="s">
        <v>542</v>
      </c>
      <c r="E262" s="10" t="s">
        <v>548</v>
      </c>
      <c r="F262" s="10" t="s">
        <v>13</v>
      </c>
      <c r="G262" s="10" t="s">
        <v>548</v>
      </c>
      <c r="H262" s="10" t="s">
        <v>550</v>
      </c>
      <c r="I262" s="11" t="s">
        <v>61</v>
      </c>
      <c r="J262" s="11" t="s">
        <v>47</v>
      </c>
      <c r="K262" s="11" t="s">
        <v>139</v>
      </c>
      <c r="L262" s="11" t="s">
        <v>267</v>
      </c>
      <c r="M262" s="24"/>
      <c r="N262" s="24"/>
    </row>
    <row r="263" spans="2:14" s="1" customFormat="1" ht="29" x14ac:dyDescent="0.35">
      <c r="B263" s="10">
        <v>0</v>
      </c>
      <c r="C263" s="10" t="s">
        <v>541</v>
      </c>
      <c r="D263" s="10" t="s">
        <v>542</v>
      </c>
      <c r="E263" s="10" t="s">
        <v>548</v>
      </c>
      <c r="F263" s="10" t="s">
        <v>13</v>
      </c>
      <c r="G263" s="10" t="s">
        <v>548</v>
      </c>
      <c r="H263" s="10" t="s">
        <v>551</v>
      </c>
      <c r="I263" s="11" t="s">
        <v>61</v>
      </c>
      <c r="J263" s="11" t="s">
        <v>47</v>
      </c>
      <c r="K263" s="11" t="s">
        <v>139</v>
      </c>
      <c r="L263" s="11" t="s">
        <v>267</v>
      </c>
      <c r="M263" s="24"/>
      <c r="N263" s="24"/>
    </row>
    <row r="264" spans="2:14" s="1" customFormat="1" ht="29" x14ac:dyDescent="0.35">
      <c r="B264" s="10">
        <v>0</v>
      </c>
      <c r="C264" s="10" t="s">
        <v>541</v>
      </c>
      <c r="D264" s="10" t="s">
        <v>542</v>
      </c>
      <c r="E264" s="10" t="s">
        <v>548</v>
      </c>
      <c r="F264" s="10" t="s">
        <v>13</v>
      </c>
      <c r="G264" s="10" t="s">
        <v>548</v>
      </c>
      <c r="H264" s="10" t="s">
        <v>552</v>
      </c>
      <c r="I264" s="11" t="s">
        <v>61</v>
      </c>
      <c r="J264" s="11" t="s">
        <v>47</v>
      </c>
      <c r="K264" s="11" t="s">
        <v>139</v>
      </c>
      <c r="L264" s="11" t="s">
        <v>267</v>
      </c>
      <c r="M264" s="24"/>
      <c r="N264" s="24"/>
    </row>
    <row r="265" spans="2:14" s="1" customFormat="1" ht="29" x14ac:dyDescent="0.35">
      <c r="B265" s="10">
        <v>0</v>
      </c>
      <c r="C265" s="10" t="s">
        <v>541</v>
      </c>
      <c r="D265" s="10" t="s">
        <v>542</v>
      </c>
      <c r="E265" s="10" t="s">
        <v>548</v>
      </c>
      <c r="F265" s="10" t="s">
        <v>13</v>
      </c>
      <c r="G265" s="10" t="s">
        <v>548</v>
      </c>
      <c r="H265" s="10" t="s">
        <v>553</v>
      </c>
      <c r="I265" s="11" t="s">
        <v>61</v>
      </c>
      <c r="J265" s="11" t="s">
        <v>47</v>
      </c>
      <c r="K265" s="11" t="s">
        <v>139</v>
      </c>
      <c r="L265" s="11" t="s">
        <v>267</v>
      </c>
      <c r="M265" s="24"/>
      <c r="N265" s="24"/>
    </row>
    <row r="266" spans="2:14" s="1" customFormat="1" ht="29" x14ac:dyDescent="0.35">
      <c r="B266" s="10">
        <v>0</v>
      </c>
      <c r="C266" s="10" t="s">
        <v>541</v>
      </c>
      <c r="D266" s="10" t="s">
        <v>542</v>
      </c>
      <c r="E266" s="10" t="s">
        <v>554</v>
      </c>
      <c r="F266" s="10" t="s">
        <v>13</v>
      </c>
      <c r="G266" s="10" t="s">
        <v>554</v>
      </c>
      <c r="H266" s="10" t="s">
        <v>555</v>
      </c>
      <c r="I266" s="11" t="s">
        <v>61</v>
      </c>
      <c r="J266" s="11" t="s">
        <v>47</v>
      </c>
      <c r="K266" s="11" t="s">
        <v>48</v>
      </c>
      <c r="L266" s="11" t="s">
        <v>267</v>
      </c>
      <c r="M266" s="24"/>
      <c r="N266" s="24"/>
    </row>
    <row r="267" spans="2:14" s="1" customFormat="1" ht="29" x14ac:dyDescent="0.35">
      <c r="B267" s="10">
        <v>0</v>
      </c>
      <c r="C267" s="10" t="s">
        <v>541</v>
      </c>
      <c r="D267" s="10" t="s">
        <v>542</v>
      </c>
      <c r="E267" s="10" t="s">
        <v>554</v>
      </c>
      <c r="F267" s="10" t="s">
        <v>13</v>
      </c>
      <c r="G267" s="10" t="s">
        <v>554</v>
      </c>
      <c r="H267" s="10" t="s">
        <v>115</v>
      </c>
      <c r="I267" s="11" t="s">
        <v>61</v>
      </c>
      <c r="J267" s="11" t="s">
        <v>47</v>
      </c>
      <c r="K267" s="11" t="s">
        <v>48</v>
      </c>
      <c r="L267" s="11" t="s">
        <v>267</v>
      </c>
      <c r="M267" s="24"/>
      <c r="N267" s="24"/>
    </row>
    <row r="268" spans="2:14" s="1" customFormat="1" ht="29" x14ac:dyDescent="0.35">
      <c r="B268" s="10">
        <v>0</v>
      </c>
      <c r="C268" s="10" t="s">
        <v>541</v>
      </c>
      <c r="D268" s="10" t="s">
        <v>542</v>
      </c>
      <c r="E268" s="10" t="s">
        <v>554</v>
      </c>
      <c r="F268" s="10" t="s">
        <v>13</v>
      </c>
      <c r="G268" s="10" t="s">
        <v>554</v>
      </c>
      <c r="H268" s="10" t="s">
        <v>116</v>
      </c>
      <c r="I268" s="11" t="s">
        <v>61</v>
      </c>
      <c r="J268" s="11" t="s">
        <v>47</v>
      </c>
      <c r="K268" s="11" t="s">
        <v>48</v>
      </c>
      <c r="L268" s="11" t="s">
        <v>267</v>
      </c>
      <c r="M268" s="24"/>
      <c r="N268" s="24"/>
    </row>
    <row r="269" spans="2:14" s="1" customFormat="1" ht="29" x14ac:dyDescent="0.35">
      <c r="B269" s="10">
        <v>0</v>
      </c>
      <c r="C269" s="10" t="s">
        <v>541</v>
      </c>
      <c r="D269" s="10" t="s">
        <v>542</v>
      </c>
      <c r="E269" s="10" t="s">
        <v>554</v>
      </c>
      <c r="F269" s="10" t="s">
        <v>13</v>
      </c>
      <c r="G269" s="10" t="s">
        <v>554</v>
      </c>
      <c r="H269" s="10" t="s">
        <v>266</v>
      </c>
      <c r="I269" s="11" t="s">
        <v>61</v>
      </c>
      <c r="J269" s="11" t="s">
        <v>47</v>
      </c>
      <c r="K269" s="11" t="s">
        <v>48</v>
      </c>
      <c r="L269" s="11" t="s">
        <v>267</v>
      </c>
      <c r="M269" s="24"/>
      <c r="N269" s="24"/>
    </row>
    <row r="270" spans="2:14" s="1" customFormat="1" ht="29" x14ac:dyDescent="0.35">
      <c r="B270" s="10">
        <v>0</v>
      </c>
      <c r="C270" s="10" t="s">
        <v>541</v>
      </c>
      <c r="D270" s="10" t="s">
        <v>542</v>
      </c>
      <c r="E270" s="10" t="s">
        <v>554</v>
      </c>
      <c r="F270" s="10" t="s">
        <v>13</v>
      </c>
      <c r="G270" s="10" t="s">
        <v>554</v>
      </c>
      <c r="H270" s="10" t="s">
        <v>268</v>
      </c>
      <c r="I270" s="11" t="s">
        <v>61</v>
      </c>
      <c r="J270" s="11" t="s">
        <v>47</v>
      </c>
      <c r="K270" s="11" t="s">
        <v>48</v>
      </c>
      <c r="L270" s="11" t="s">
        <v>267</v>
      </c>
      <c r="M270" s="24"/>
      <c r="N270" s="24"/>
    </row>
    <row r="271" spans="2:14" s="1" customFormat="1" ht="29" x14ac:dyDescent="0.35">
      <c r="B271" s="10">
        <v>0</v>
      </c>
      <c r="C271" s="10" t="s">
        <v>541</v>
      </c>
      <c r="D271" s="10" t="s">
        <v>542</v>
      </c>
      <c r="E271" s="10" t="s">
        <v>554</v>
      </c>
      <c r="F271" s="10" t="s">
        <v>13</v>
      </c>
      <c r="G271" s="10" t="s">
        <v>554</v>
      </c>
      <c r="H271" s="10" t="s">
        <v>272</v>
      </c>
      <c r="I271" s="11" t="s">
        <v>61</v>
      </c>
      <c r="J271" s="11" t="s">
        <v>47</v>
      </c>
      <c r="K271" s="11" t="s">
        <v>48</v>
      </c>
      <c r="L271" s="11" t="s">
        <v>267</v>
      </c>
      <c r="M271" s="24"/>
      <c r="N271" s="24"/>
    </row>
    <row r="272" spans="2:14" s="1" customFormat="1" ht="29" x14ac:dyDescent="0.35">
      <c r="B272" s="10">
        <v>0</v>
      </c>
      <c r="C272" s="10" t="s">
        <v>541</v>
      </c>
      <c r="D272" s="10" t="s">
        <v>542</v>
      </c>
      <c r="E272" s="10" t="s">
        <v>554</v>
      </c>
      <c r="F272" s="10" t="s">
        <v>13</v>
      </c>
      <c r="G272" s="10" t="s">
        <v>554</v>
      </c>
      <c r="H272" s="10" t="s">
        <v>556</v>
      </c>
      <c r="I272" s="11" t="s">
        <v>61</v>
      </c>
      <c r="J272" s="11" t="s">
        <v>47</v>
      </c>
      <c r="K272" s="11" t="s">
        <v>48</v>
      </c>
      <c r="L272" s="11" t="s">
        <v>267</v>
      </c>
      <c r="M272" s="24"/>
      <c r="N272" s="24"/>
    </row>
    <row r="273" spans="2:14" s="1" customFormat="1" ht="29" x14ac:dyDescent="0.35">
      <c r="B273" s="10">
        <v>0</v>
      </c>
      <c r="C273" s="10" t="s">
        <v>541</v>
      </c>
      <c r="D273" s="10" t="s">
        <v>542</v>
      </c>
      <c r="E273" s="10" t="s">
        <v>554</v>
      </c>
      <c r="F273" s="10" t="s">
        <v>13</v>
      </c>
      <c r="G273" s="10" t="s">
        <v>554</v>
      </c>
      <c r="H273" s="10" t="s">
        <v>557</v>
      </c>
      <c r="I273" s="11" t="s">
        <v>61</v>
      </c>
      <c r="J273" s="11" t="s">
        <v>47</v>
      </c>
      <c r="K273" s="11" t="s">
        <v>48</v>
      </c>
      <c r="L273" s="11" t="s">
        <v>267</v>
      </c>
      <c r="M273" s="24"/>
      <c r="N273" s="24"/>
    </row>
    <row r="274" spans="2:14" s="1" customFormat="1" ht="29" x14ac:dyDescent="0.35">
      <c r="B274" s="10">
        <v>0</v>
      </c>
      <c r="C274" s="10" t="s">
        <v>541</v>
      </c>
      <c r="D274" s="10" t="s">
        <v>542</v>
      </c>
      <c r="E274" s="10" t="s">
        <v>554</v>
      </c>
      <c r="F274" s="10" t="s">
        <v>13</v>
      </c>
      <c r="G274" s="10" t="s">
        <v>554</v>
      </c>
      <c r="H274" s="10" t="s">
        <v>186</v>
      </c>
      <c r="I274" s="11" t="s">
        <v>61</v>
      </c>
      <c r="J274" s="11" t="s">
        <v>47</v>
      </c>
      <c r="K274" s="11" t="s">
        <v>48</v>
      </c>
      <c r="L274" s="11" t="s">
        <v>267</v>
      </c>
      <c r="M274" s="24"/>
      <c r="N274" s="24"/>
    </row>
    <row r="275" spans="2:14" s="1" customFormat="1" ht="29" x14ac:dyDescent="0.35">
      <c r="B275" s="10">
        <v>0</v>
      </c>
      <c r="C275" s="10" t="s">
        <v>541</v>
      </c>
      <c r="D275" s="10" t="s">
        <v>542</v>
      </c>
      <c r="E275" s="10" t="s">
        <v>554</v>
      </c>
      <c r="F275" s="10" t="s">
        <v>13</v>
      </c>
      <c r="G275" s="10" t="s">
        <v>554</v>
      </c>
      <c r="H275" s="10" t="s">
        <v>283</v>
      </c>
      <c r="I275" s="11" t="s">
        <v>61</v>
      </c>
      <c r="J275" s="11" t="s">
        <v>47</v>
      </c>
      <c r="K275" s="11" t="s">
        <v>48</v>
      </c>
      <c r="L275" s="11" t="s">
        <v>267</v>
      </c>
      <c r="M275" s="24"/>
      <c r="N275" s="24"/>
    </row>
    <row r="276" spans="2:14" s="1" customFormat="1" ht="29" x14ac:dyDescent="0.35">
      <c r="B276" s="10">
        <v>0</v>
      </c>
      <c r="C276" s="10" t="s">
        <v>541</v>
      </c>
      <c r="D276" s="10" t="s">
        <v>542</v>
      </c>
      <c r="E276" s="10" t="s">
        <v>554</v>
      </c>
      <c r="F276" s="10" t="s">
        <v>13</v>
      </c>
      <c r="G276" s="10" t="s">
        <v>554</v>
      </c>
      <c r="H276" s="10" t="s">
        <v>558</v>
      </c>
      <c r="I276" s="11" t="s">
        <v>61</v>
      </c>
      <c r="J276" s="11" t="s">
        <v>47</v>
      </c>
      <c r="K276" s="11" t="s">
        <v>48</v>
      </c>
      <c r="L276" s="11" t="s">
        <v>267</v>
      </c>
      <c r="M276" s="24"/>
      <c r="N276" s="24"/>
    </row>
    <row r="277" spans="2:14" s="1" customFormat="1" ht="29" x14ac:dyDescent="0.35">
      <c r="B277" s="10">
        <v>0</v>
      </c>
      <c r="C277" s="10" t="s">
        <v>541</v>
      </c>
      <c r="D277" s="10" t="s">
        <v>542</v>
      </c>
      <c r="E277" s="10" t="s">
        <v>554</v>
      </c>
      <c r="F277" s="10" t="s">
        <v>13</v>
      </c>
      <c r="G277" s="10" t="s">
        <v>554</v>
      </c>
      <c r="H277" s="10" t="s">
        <v>559</v>
      </c>
      <c r="I277" s="11" t="s">
        <v>61</v>
      </c>
      <c r="J277" s="11" t="s">
        <v>47</v>
      </c>
      <c r="K277" s="11" t="s">
        <v>48</v>
      </c>
      <c r="L277" s="11" t="s">
        <v>267</v>
      </c>
      <c r="M277" s="24"/>
      <c r="N277" s="24"/>
    </row>
    <row r="278" spans="2:14" s="1" customFormat="1" ht="29" x14ac:dyDescent="0.35">
      <c r="B278" s="10">
        <v>0</v>
      </c>
      <c r="C278" s="10" t="s">
        <v>541</v>
      </c>
      <c r="D278" s="10" t="s">
        <v>542</v>
      </c>
      <c r="E278" s="10" t="s">
        <v>554</v>
      </c>
      <c r="F278" s="10" t="s">
        <v>13</v>
      </c>
      <c r="G278" s="10" t="s">
        <v>554</v>
      </c>
      <c r="H278" s="10" t="s">
        <v>560</v>
      </c>
      <c r="I278" s="11" t="s">
        <v>61</v>
      </c>
      <c r="J278" s="11" t="s">
        <v>47</v>
      </c>
      <c r="K278" s="11" t="s">
        <v>48</v>
      </c>
      <c r="L278" s="11" t="s">
        <v>267</v>
      </c>
      <c r="M278" s="24"/>
      <c r="N278" s="24"/>
    </row>
    <row r="279" spans="2:14" s="1" customFormat="1" ht="29" x14ac:dyDescent="0.35">
      <c r="B279" s="10">
        <v>0</v>
      </c>
      <c r="C279" s="10" t="s">
        <v>541</v>
      </c>
      <c r="D279" s="10" t="s">
        <v>542</v>
      </c>
      <c r="E279" s="10" t="s">
        <v>554</v>
      </c>
      <c r="F279" s="10" t="s">
        <v>13</v>
      </c>
      <c r="G279" s="10" t="s">
        <v>554</v>
      </c>
      <c r="H279" s="10" t="s">
        <v>273</v>
      </c>
      <c r="I279" s="11" t="s">
        <v>61</v>
      </c>
      <c r="J279" s="11" t="s">
        <v>47</v>
      </c>
      <c r="K279" s="11" t="s">
        <v>48</v>
      </c>
      <c r="L279" s="11" t="s">
        <v>267</v>
      </c>
      <c r="M279" s="24"/>
      <c r="N279" s="24"/>
    </row>
    <row r="280" spans="2:14" s="1" customFormat="1" ht="29" x14ac:dyDescent="0.35">
      <c r="B280" s="10">
        <v>0</v>
      </c>
      <c r="C280" s="10" t="s">
        <v>541</v>
      </c>
      <c r="D280" s="10" t="s">
        <v>542</v>
      </c>
      <c r="E280" s="10" t="s">
        <v>554</v>
      </c>
      <c r="F280" s="10" t="s">
        <v>13</v>
      </c>
      <c r="G280" s="10" t="s">
        <v>554</v>
      </c>
      <c r="H280" s="10" t="s">
        <v>561</v>
      </c>
      <c r="I280" s="11" t="s">
        <v>61</v>
      </c>
      <c r="J280" s="11" t="s">
        <v>47</v>
      </c>
      <c r="K280" s="11" t="s">
        <v>48</v>
      </c>
      <c r="L280" s="11" t="s">
        <v>267</v>
      </c>
      <c r="M280" s="24"/>
      <c r="N280" s="24"/>
    </row>
    <row r="281" spans="2:14" s="1" customFormat="1" ht="29" x14ac:dyDescent="0.35">
      <c r="B281" s="10">
        <v>0</v>
      </c>
      <c r="C281" s="10" t="s">
        <v>541</v>
      </c>
      <c r="D281" s="10" t="s">
        <v>542</v>
      </c>
      <c r="E281" s="10" t="s">
        <v>562</v>
      </c>
      <c r="F281" s="10" t="s">
        <v>11</v>
      </c>
      <c r="G281" s="10" t="s">
        <v>562</v>
      </c>
      <c r="H281" s="10" t="s">
        <v>563</v>
      </c>
      <c r="I281" s="11" t="s">
        <v>141</v>
      </c>
      <c r="J281" s="11" t="s">
        <v>196</v>
      </c>
      <c r="K281" s="11" t="s">
        <v>139</v>
      </c>
      <c r="L281" s="11" t="s">
        <v>62</v>
      </c>
      <c r="M281" s="24"/>
      <c r="N281" s="24"/>
    </row>
    <row r="282" spans="2:14" s="1" customFormat="1" ht="29" x14ac:dyDescent="0.35">
      <c r="B282" s="10">
        <v>0</v>
      </c>
      <c r="C282" s="10" t="s">
        <v>541</v>
      </c>
      <c r="D282" s="10" t="s">
        <v>542</v>
      </c>
      <c r="E282" s="10" t="s">
        <v>562</v>
      </c>
      <c r="F282" s="10" t="s">
        <v>11</v>
      </c>
      <c r="G282" s="10" t="s">
        <v>562</v>
      </c>
      <c r="H282" s="10" t="s">
        <v>564</v>
      </c>
      <c r="I282" s="11" t="s">
        <v>141</v>
      </c>
      <c r="J282" s="11" t="s">
        <v>196</v>
      </c>
      <c r="K282" s="11" t="s">
        <v>139</v>
      </c>
      <c r="L282" s="11" t="s">
        <v>62</v>
      </c>
      <c r="M282" s="24"/>
      <c r="N282" s="24"/>
    </row>
    <row r="283" spans="2:14" s="1" customFormat="1" ht="29" x14ac:dyDescent="0.35">
      <c r="B283" s="10">
        <v>0</v>
      </c>
      <c r="C283" s="10" t="s">
        <v>541</v>
      </c>
      <c r="D283" s="10" t="s">
        <v>542</v>
      </c>
      <c r="E283" s="10" t="s">
        <v>562</v>
      </c>
      <c r="F283" s="10" t="s">
        <v>11</v>
      </c>
      <c r="G283" s="10" t="s">
        <v>562</v>
      </c>
      <c r="H283" s="10" t="s">
        <v>565</v>
      </c>
      <c r="I283" s="11" t="s">
        <v>141</v>
      </c>
      <c r="J283" s="11" t="s">
        <v>196</v>
      </c>
      <c r="K283" s="11" t="s">
        <v>139</v>
      </c>
      <c r="L283" s="11" t="s">
        <v>62</v>
      </c>
      <c r="M283" s="24"/>
      <c r="N283" s="24"/>
    </row>
    <row r="284" spans="2:14" s="1" customFormat="1" ht="29" x14ac:dyDescent="0.35">
      <c r="B284" s="10">
        <v>0</v>
      </c>
      <c r="C284" s="10" t="s">
        <v>541</v>
      </c>
      <c r="D284" s="10" t="s">
        <v>542</v>
      </c>
      <c r="E284" s="10" t="s">
        <v>562</v>
      </c>
      <c r="F284" s="10" t="s">
        <v>11</v>
      </c>
      <c r="G284" s="10" t="s">
        <v>562</v>
      </c>
      <c r="H284" s="10" t="s">
        <v>566</v>
      </c>
      <c r="I284" s="11" t="s">
        <v>141</v>
      </c>
      <c r="J284" s="11" t="s">
        <v>196</v>
      </c>
      <c r="K284" s="11" t="s">
        <v>139</v>
      </c>
      <c r="L284" s="11" t="s">
        <v>62</v>
      </c>
      <c r="M284" s="24"/>
      <c r="N284" s="24"/>
    </row>
    <row r="285" spans="2:14" s="1" customFormat="1" ht="29" x14ac:dyDescent="0.35">
      <c r="B285" s="10">
        <v>0</v>
      </c>
      <c r="C285" s="10" t="s">
        <v>541</v>
      </c>
      <c r="D285" s="10" t="s">
        <v>542</v>
      </c>
      <c r="E285" s="10" t="s">
        <v>562</v>
      </c>
      <c r="F285" s="10" t="s">
        <v>11</v>
      </c>
      <c r="G285" s="10" t="s">
        <v>562</v>
      </c>
      <c r="H285" s="10" t="s">
        <v>567</v>
      </c>
      <c r="I285" s="11" t="s">
        <v>141</v>
      </c>
      <c r="J285" s="11" t="s">
        <v>196</v>
      </c>
      <c r="K285" s="11" t="s">
        <v>139</v>
      </c>
      <c r="L285" s="11" t="s">
        <v>62</v>
      </c>
      <c r="M285" s="24"/>
      <c r="N285" s="24"/>
    </row>
    <row r="286" spans="2:14" s="1" customFormat="1" ht="29" x14ac:dyDescent="0.35">
      <c r="B286" s="10">
        <v>0</v>
      </c>
      <c r="C286" s="10" t="s">
        <v>541</v>
      </c>
      <c r="D286" s="10" t="s">
        <v>542</v>
      </c>
      <c r="E286" s="10" t="s">
        <v>568</v>
      </c>
      <c r="F286" s="10" t="s">
        <v>11</v>
      </c>
      <c r="G286" s="10" t="s">
        <v>568</v>
      </c>
      <c r="H286" s="10" t="s">
        <v>565</v>
      </c>
      <c r="I286" s="11" t="s">
        <v>141</v>
      </c>
      <c r="J286" s="11" t="s">
        <v>196</v>
      </c>
      <c r="K286" s="11" t="s">
        <v>139</v>
      </c>
      <c r="L286" s="11" t="s">
        <v>62</v>
      </c>
      <c r="M286" s="24"/>
      <c r="N286" s="24"/>
    </row>
    <row r="287" spans="2:14" s="1" customFormat="1" ht="29" x14ac:dyDescent="0.35">
      <c r="B287" s="10">
        <v>0</v>
      </c>
      <c r="C287" s="10" t="s">
        <v>541</v>
      </c>
      <c r="D287" s="10" t="s">
        <v>542</v>
      </c>
      <c r="E287" s="10" t="s">
        <v>568</v>
      </c>
      <c r="F287" s="10" t="s">
        <v>11</v>
      </c>
      <c r="G287" s="10" t="s">
        <v>568</v>
      </c>
      <c r="H287" s="10" t="s">
        <v>569</v>
      </c>
      <c r="I287" s="11" t="s">
        <v>141</v>
      </c>
      <c r="J287" s="11" t="s">
        <v>196</v>
      </c>
      <c r="K287" s="11" t="s">
        <v>139</v>
      </c>
      <c r="L287" s="11" t="s">
        <v>62</v>
      </c>
      <c r="M287" s="24"/>
      <c r="N287" s="24"/>
    </row>
    <row r="288" spans="2:14" s="1" customFormat="1" ht="29" x14ac:dyDescent="0.35">
      <c r="B288" s="10">
        <v>0</v>
      </c>
      <c r="C288" s="10" t="s">
        <v>541</v>
      </c>
      <c r="D288" s="10" t="s">
        <v>542</v>
      </c>
      <c r="E288" s="10" t="s">
        <v>568</v>
      </c>
      <c r="F288" s="10" t="s">
        <v>11</v>
      </c>
      <c r="G288" s="10" t="s">
        <v>568</v>
      </c>
      <c r="H288" s="10" t="s">
        <v>570</v>
      </c>
      <c r="I288" s="11" t="s">
        <v>141</v>
      </c>
      <c r="J288" s="11" t="s">
        <v>196</v>
      </c>
      <c r="K288" s="11" t="s">
        <v>139</v>
      </c>
      <c r="L288" s="11" t="s">
        <v>62</v>
      </c>
      <c r="M288" s="24"/>
      <c r="N288" s="24"/>
    </row>
    <row r="289" spans="2:14" s="1" customFormat="1" ht="29" x14ac:dyDescent="0.35">
      <c r="B289" s="10">
        <v>0</v>
      </c>
      <c r="C289" s="10" t="s">
        <v>541</v>
      </c>
      <c r="D289" s="10" t="s">
        <v>542</v>
      </c>
      <c r="E289" s="10" t="s">
        <v>568</v>
      </c>
      <c r="F289" s="10" t="s">
        <v>11</v>
      </c>
      <c r="G289" s="10" t="s">
        <v>568</v>
      </c>
      <c r="H289" s="10" t="s">
        <v>571</v>
      </c>
      <c r="I289" s="11" t="s">
        <v>141</v>
      </c>
      <c r="J289" s="11" t="s">
        <v>196</v>
      </c>
      <c r="K289" s="11" t="s">
        <v>139</v>
      </c>
      <c r="L289" s="11" t="s">
        <v>62</v>
      </c>
      <c r="M289" s="24"/>
      <c r="N289" s="24"/>
    </row>
    <row r="290" spans="2:14" s="1" customFormat="1" ht="29" x14ac:dyDescent="0.35">
      <c r="B290" s="10">
        <v>0</v>
      </c>
      <c r="C290" s="10" t="s">
        <v>541</v>
      </c>
      <c r="D290" s="10" t="s">
        <v>542</v>
      </c>
      <c r="E290" s="10" t="s">
        <v>572</v>
      </c>
      <c r="F290" s="10" t="s">
        <v>31</v>
      </c>
      <c r="G290" s="10" t="s">
        <v>573</v>
      </c>
      <c r="H290" s="10" t="s">
        <v>573</v>
      </c>
      <c r="I290" s="11" t="s">
        <v>46</v>
      </c>
      <c r="J290" s="11" t="s">
        <v>47</v>
      </c>
      <c r="K290" s="11" t="s">
        <v>54</v>
      </c>
      <c r="L290" s="11" t="s">
        <v>267</v>
      </c>
      <c r="M290" s="24"/>
      <c r="N290" s="24"/>
    </row>
    <row r="291" spans="2:14" s="1" customFormat="1" ht="29" x14ac:dyDescent="0.35">
      <c r="B291" s="10">
        <v>0</v>
      </c>
      <c r="C291" s="10" t="s">
        <v>541</v>
      </c>
      <c r="D291" s="10" t="s">
        <v>542</v>
      </c>
      <c r="E291" s="10" t="s">
        <v>572</v>
      </c>
      <c r="F291" s="10" t="s">
        <v>31</v>
      </c>
      <c r="G291" s="10" t="s">
        <v>574</v>
      </c>
      <c r="H291" s="10" t="s">
        <v>574</v>
      </c>
      <c r="I291" s="11" t="s">
        <v>46</v>
      </c>
      <c r="J291" s="11" t="s">
        <v>47</v>
      </c>
      <c r="K291" s="11" t="s">
        <v>54</v>
      </c>
      <c r="L291" s="11" t="s">
        <v>267</v>
      </c>
      <c r="M291" s="24"/>
      <c r="N291" s="24"/>
    </row>
    <row r="292" spans="2:14" s="1" customFormat="1" ht="29" x14ac:dyDescent="0.35">
      <c r="B292" s="10">
        <v>0</v>
      </c>
      <c r="C292" s="10" t="s">
        <v>541</v>
      </c>
      <c r="D292" s="10" t="s">
        <v>542</v>
      </c>
      <c r="E292" s="10" t="s">
        <v>572</v>
      </c>
      <c r="F292" s="10" t="s">
        <v>31</v>
      </c>
      <c r="G292" s="10" t="s">
        <v>575</v>
      </c>
      <c r="H292" s="10" t="s">
        <v>575</v>
      </c>
      <c r="I292" s="11" t="s">
        <v>46</v>
      </c>
      <c r="J292" s="11" t="s">
        <v>47</v>
      </c>
      <c r="K292" s="11" t="s">
        <v>54</v>
      </c>
      <c r="L292" s="11" t="s">
        <v>267</v>
      </c>
      <c r="M292" s="24"/>
      <c r="N292" s="24"/>
    </row>
    <row r="293" spans="2:14" s="1" customFormat="1" ht="29" x14ac:dyDescent="0.35">
      <c r="B293" s="10">
        <v>0</v>
      </c>
      <c r="C293" s="10" t="s">
        <v>541</v>
      </c>
      <c r="D293" s="10" t="s">
        <v>542</v>
      </c>
      <c r="E293" s="10" t="s">
        <v>572</v>
      </c>
      <c r="F293" s="10" t="s">
        <v>31</v>
      </c>
      <c r="G293" s="10" t="s">
        <v>576</v>
      </c>
      <c r="H293" s="10" t="s">
        <v>576</v>
      </c>
      <c r="I293" s="11" t="s">
        <v>61</v>
      </c>
      <c r="J293" s="11" t="s">
        <v>47</v>
      </c>
      <c r="K293" s="11" t="s">
        <v>139</v>
      </c>
      <c r="L293" s="11" t="s">
        <v>267</v>
      </c>
      <c r="M293" s="24"/>
      <c r="N293" s="24"/>
    </row>
    <row r="294" spans="2:14" s="1" customFormat="1" ht="29" x14ac:dyDescent="0.35">
      <c r="B294" s="10">
        <v>0</v>
      </c>
      <c r="C294" s="10" t="s">
        <v>541</v>
      </c>
      <c r="D294" s="10" t="s">
        <v>542</v>
      </c>
      <c r="E294" s="10" t="s">
        <v>572</v>
      </c>
      <c r="F294" s="10" t="s">
        <v>31</v>
      </c>
      <c r="G294" s="10" t="s">
        <v>577</v>
      </c>
      <c r="H294" s="10" t="s">
        <v>577</v>
      </c>
      <c r="I294" s="11" t="s">
        <v>61</v>
      </c>
      <c r="J294" s="11" t="s">
        <v>47</v>
      </c>
      <c r="K294" s="11" t="s">
        <v>54</v>
      </c>
      <c r="L294" s="11" t="s">
        <v>267</v>
      </c>
      <c r="M294" s="24"/>
      <c r="N294" s="24"/>
    </row>
    <row r="295" spans="2:14" s="1" customFormat="1" ht="29" x14ac:dyDescent="0.35">
      <c r="B295" s="10">
        <v>0</v>
      </c>
      <c r="C295" s="10" t="s">
        <v>541</v>
      </c>
      <c r="D295" s="10" t="s">
        <v>542</v>
      </c>
      <c r="E295" s="10" t="s">
        <v>572</v>
      </c>
      <c r="F295" s="10" t="s">
        <v>31</v>
      </c>
      <c r="G295" s="10" t="s">
        <v>578</v>
      </c>
      <c r="H295" s="10" t="s">
        <v>578</v>
      </c>
      <c r="I295" s="11" t="s">
        <v>61</v>
      </c>
      <c r="J295" s="11" t="s">
        <v>47</v>
      </c>
      <c r="K295" s="11" t="s">
        <v>54</v>
      </c>
      <c r="L295" s="11" t="s">
        <v>267</v>
      </c>
      <c r="M295" s="24"/>
      <c r="N295" s="24"/>
    </row>
    <row r="296" spans="2:14" s="1" customFormat="1" ht="29" x14ac:dyDescent="0.35">
      <c r="B296" s="10">
        <v>0</v>
      </c>
      <c r="C296" s="10" t="s">
        <v>541</v>
      </c>
      <c r="D296" s="10" t="s">
        <v>542</v>
      </c>
      <c r="E296" s="10" t="s">
        <v>572</v>
      </c>
      <c r="F296" s="10" t="s">
        <v>31</v>
      </c>
      <c r="G296" s="10" t="s">
        <v>579</v>
      </c>
      <c r="H296" s="10" t="s">
        <v>579</v>
      </c>
      <c r="I296" s="11" t="s">
        <v>61</v>
      </c>
      <c r="J296" s="11" t="s">
        <v>47</v>
      </c>
      <c r="K296" s="11" t="s">
        <v>139</v>
      </c>
      <c r="L296" s="11" t="s">
        <v>267</v>
      </c>
      <c r="M296" s="24"/>
      <c r="N296" s="24"/>
    </row>
    <row r="297" spans="2:14" s="1" customFormat="1" ht="29" x14ac:dyDescent="0.35">
      <c r="B297" s="10">
        <v>0</v>
      </c>
      <c r="C297" s="10" t="s">
        <v>541</v>
      </c>
      <c r="D297" s="10" t="s">
        <v>542</v>
      </c>
      <c r="E297" s="10" t="s">
        <v>572</v>
      </c>
      <c r="F297" s="10" t="s">
        <v>31</v>
      </c>
      <c r="G297" s="10" t="s">
        <v>580</v>
      </c>
      <c r="H297" s="10" t="s">
        <v>580</v>
      </c>
      <c r="I297" s="11" t="s">
        <v>61</v>
      </c>
      <c r="J297" s="11" t="s">
        <v>47</v>
      </c>
      <c r="K297" s="11" t="s">
        <v>54</v>
      </c>
      <c r="L297" s="11" t="s">
        <v>267</v>
      </c>
      <c r="M297" s="24"/>
      <c r="N297" s="24"/>
    </row>
    <row r="298" spans="2:14" s="1" customFormat="1" ht="29" x14ac:dyDescent="0.35">
      <c r="B298" s="10">
        <v>0</v>
      </c>
      <c r="C298" s="10" t="s">
        <v>541</v>
      </c>
      <c r="D298" s="10" t="s">
        <v>542</v>
      </c>
      <c r="E298" s="10" t="s">
        <v>572</v>
      </c>
      <c r="F298" s="10" t="s">
        <v>31</v>
      </c>
      <c r="G298" s="10" t="s">
        <v>581</v>
      </c>
      <c r="H298" s="10" t="s">
        <v>581</v>
      </c>
      <c r="I298" s="11" t="s">
        <v>61</v>
      </c>
      <c r="J298" s="11" t="s">
        <v>47</v>
      </c>
      <c r="K298" s="11" t="s">
        <v>54</v>
      </c>
      <c r="L298" s="11" t="s">
        <v>267</v>
      </c>
      <c r="M298" s="24"/>
      <c r="N298" s="24"/>
    </row>
    <row r="299" spans="2:14" s="1" customFormat="1" x14ac:dyDescent="0.35">
      <c r="B299" s="10">
        <v>0</v>
      </c>
      <c r="C299" s="10" t="s">
        <v>582</v>
      </c>
      <c r="D299" s="10" t="s">
        <v>583</v>
      </c>
      <c r="E299" s="10" t="s">
        <v>584</v>
      </c>
      <c r="F299" s="10" t="s">
        <v>31</v>
      </c>
      <c r="G299" s="10" t="s">
        <v>584</v>
      </c>
      <c r="H299" s="10" t="s">
        <v>585</v>
      </c>
      <c r="I299" s="11" t="s">
        <v>61</v>
      </c>
      <c r="J299" s="11" t="s">
        <v>47</v>
      </c>
      <c r="K299" s="11" t="s">
        <v>139</v>
      </c>
      <c r="L299" s="11" t="s">
        <v>267</v>
      </c>
      <c r="M299" s="24"/>
      <c r="N299" s="24"/>
    </row>
    <row r="300" spans="2:14" s="1" customFormat="1" x14ac:dyDescent="0.35">
      <c r="B300" s="10">
        <v>0</v>
      </c>
      <c r="C300" s="10" t="s">
        <v>582</v>
      </c>
      <c r="D300" s="10" t="s">
        <v>583</v>
      </c>
      <c r="E300" s="10" t="s">
        <v>584</v>
      </c>
      <c r="F300" s="10" t="s">
        <v>31</v>
      </c>
      <c r="G300" s="10" t="s">
        <v>584</v>
      </c>
      <c r="H300" s="10" t="s">
        <v>586</v>
      </c>
      <c r="I300" s="11" t="s">
        <v>61</v>
      </c>
      <c r="J300" s="11" t="s">
        <v>47</v>
      </c>
      <c r="K300" s="11" t="s">
        <v>139</v>
      </c>
      <c r="L300" s="11" t="s">
        <v>267</v>
      </c>
      <c r="M300" s="24"/>
      <c r="N300" s="24"/>
    </row>
    <row r="301" spans="2:14" s="1" customFormat="1" x14ac:dyDescent="0.35">
      <c r="B301" s="10">
        <v>0</v>
      </c>
      <c r="C301" s="10" t="s">
        <v>582</v>
      </c>
      <c r="D301" s="10" t="s">
        <v>583</v>
      </c>
      <c r="E301" s="10" t="s">
        <v>584</v>
      </c>
      <c r="F301" s="10" t="s">
        <v>31</v>
      </c>
      <c r="G301" s="10" t="s">
        <v>584</v>
      </c>
      <c r="H301" s="10" t="s">
        <v>587</v>
      </c>
      <c r="I301" s="11" t="s">
        <v>61</v>
      </c>
      <c r="J301" s="11" t="s">
        <v>47</v>
      </c>
      <c r="K301" s="11" t="s">
        <v>139</v>
      </c>
      <c r="L301" s="11" t="s">
        <v>267</v>
      </c>
      <c r="M301" s="24"/>
      <c r="N301" s="24"/>
    </row>
    <row r="302" spans="2:14" s="1" customFormat="1" x14ac:dyDescent="0.35">
      <c r="B302" s="10">
        <v>0</v>
      </c>
      <c r="C302" s="10" t="s">
        <v>582</v>
      </c>
      <c r="D302" s="10" t="s">
        <v>583</v>
      </c>
      <c r="E302" s="10" t="s">
        <v>584</v>
      </c>
      <c r="F302" s="10" t="s">
        <v>31</v>
      </c>
      <c r="G302" s="10" t="s">
        <v>584</v>
      </c>
      <c r="H302" s="10" t="s">
        <v>588</v>
      </c>
      <c r="I302" s="11" t="s">
        <v>61</v>
      </c>
      <c r="J302" s="11" t="s">
        <v>47</v>
      </c>
      <c r="K302" s="11" t="s">
        <v>139</v>
      </c>
      <c r="L302" s="11" t="s">
        <v>267</v>
      </c>
      <c r="M302" s="24"/>
      <c r="N302" s="24"/>
    </row>
    <row r="303" spans="2:14" s="1" customFormat="1" x14ac:dyDescent="0.35">
      <c r="B303" s="10">
        <v>0</v>
      </c>
      <c r="C303" s="10" t="s">
        <v>582</v>
      </c>
      <c r="D303" s="10" t="s">
        <v>583</v>
      </c>
      <c r="E303" s="10" t="s">
        <v>589</v>
      </c>
      <c r="F303" s="10" t="s">
        <v>31</v>
      </c>
      <c r="G303" s="10" t="s">
        <v>589</v>
      </c>
      <c r="H303" s="10" t="s">
        <v>555</v>
      </c>
      <c r="I303" s="11" t="s">
        <v>61</v>
      </c>
      <c r="J303" s="11" t="s">
        <v>47</v>
      </c>
      <c r="K303" s="11" t="s">
        <v>139</v>
      </c>
      <c r="L303" s="11" t="s">
        <v>267</v>
      </c>
      <c r="M303" s="24"/>
      <c r="N303" s="24"/>
    </row>
    <row r="304" spans="2:14" s="1" customFormat="1" x14ac:dyDescent="0.35">
      <c r="B304" s="10">
        <v>0</v>
      </c>
      <c r="C304" s="10" t="s">
        <v>582</v>
      </c>
      <c r="D304" s="10" t="s">
        <v>583</v>
      </c>
      <c r="E304" s="10" t="s">
        <v>589</v>
      </c>
      <c r="F304" s="10" t="s">
        <v>31</v>
      </c>
      <c r="G304" s="10" t="s">
        <v>589</v>
      </c>
      <c r="H304" s="10" t="s">
        <v>116</v>
      </c>
      <c r="I304" s="11" t="s">
        <v>61</v>
      </c>
      <c r="J304" s="11" t="s">
        <v>47</v>
      </c>
      <c r="K304" s="11" t="s">
        <v>139</v>
      </c>
      <c r="L304" s="11" t="s">
        <v>267</v>
      </c>
      <c r="M304" s="24"/>
      <c r="N304" s="24"/>
    </row>
    <row r="305" spans="2:14" s="1" customFormat="1" x14ac:dyDescent="0.35">
      <c r="B305" s="10">
        <v>0</v>
      </c>
      <c r="C305" s="10" t="s">
        <v>582</v>
      </c>
      <c r="D305" s="10" t="s">
        <v>583</v>
      </c>
      <c r="E305" s="10" t="s">
        <v>589</v>
      </c>
      <c r="F305" s="10" t="s">
        <v>31</v>
      </c>
      <c r="G305" s="10" t="s">
        <v>589</v>
      </c>
      <c r="H305" s="10" t="s">
        <v>186</v>
      </c>
      <c r="I305" s="11" t="s">
        <v>61</v>
      </c>
      <c r="J305" s="11" t="s">
        <v>47</v>
      </c>
      <c r="K305" s="11" t="s">
        <v>139</v>
      </c>
      <c r="L305" s="11" t="s">
        <v>267</v>
      </c>
      <c r="M305" s="24"/>
      <c r="N305" s="24"/>
    </row>
    <row r="306" spans="2:14" s="1" customFormat="1" x14ac:dyDescent="0.35">
      <c r="B306" s="10">
        <v>0</v>
      </c>
      <c r="C306" s="10" t="s">
        <v>582</v>
      </c>
      <c r="D306" s="10" t="s">
        <v>583</v>
      </c>
      <c r="E306" s="10" t="s">
        <v>590</v>
      </c>
      <c r="F306" s="10" t="s">
        <v>31</v>
      </c>
      <c r="G306" s="10" t="s">
        <v>590</v>
      </c>
      <c r="H306" s="10" t="s">
        <v>555</v>
      </c>
      <c r="I306" s="11" t="s">
        <v>61</v>
      </c>
      <c r="J306" s="11" t="s">
        <v>47</v>
      </c>
      <c r="K306" s="11" t="s">
        <v>139</v>
      </c>
      <c r="L306" s="11" t="s">
        <v>267</v>
      </c>
      <c r="M306" s="24"/>
      <c r="N306" s="24"/>
    </row>
    <row r="307" spans="2:14" s="1" customFormat="1" x14ac:dyDescent="0.35">
      <c r="B307" s="10">
        <v>0</v>
      </c>
      <c r="C307" s="10" t="s">
        <v>582</v>
      </c>
      <c r="D307" s="10" t="s">
        <v>583</v>
      </c>
      <c r="E307" s="10" t="s">
        <v>590</v>
      </c>
      <c r="F307" s="10" t="s">
        <v>31</v>
      </c>
      <c r="G307" s="10" t="s">
        <v>590</v>
      </c>
      <c r="H307" s="10" t="s">
        <v>116</v>
      </c>
      <c r="I307" s="11" t="s">
        <v>61</v>
      </c>
      <c r="J307" s="11" t="s">
        <v>47</v>
      </c>
      <c r="K307" s="11" t="s">
        <v>139</v>
      </c>
      <c r="L307" s="11" t="s">
        <v>267</v>
      </c>
      <c r="M307" s="24"/>
      <c r="N307" s="24"/>
    </row>
    <row r="308" spans="2:14" s="1" customFormat="1" x14ac:dyDescent="0.35">
      <c r="B308" s="10">
        <v>0</v>
      </c>
      <c r="C308" s="10" t="s">
        <v>582</v>
      </c>
      <c r="D308" s="10" t="s">
        <v>583</v>
      </c>
      <c r="E308" s="10" t="s">
        <v>590</v>
      </c>
      <c r="F308" s="10" t="s">
        <v>31</v>
      </c>
      <c r="G308" s="10" t="s">
        <v>590</v>
      </c>
      <c r="H308" s="10" t="s">
        <v>591</v>
      </c>
      <c r="I308" s="11" t="s">
        <v>61</v>
      </c>
      <c r="J308" s="11" t="s">
        <v>47</v>
      </c>
      <c r="K308" s="11" t="s">
        <v>139</v>
      </c>
      <c r="L308" s="11" t="s">
        <v>267</v>
      </c>
      <c r="M308" s="24"/>
      <c r="N308" s="24"/>
    </row>
    <row r="309" spans="2:14" s="1" customFormat="1" x14ac:dyDescent="0.35">
      <c r="B309" s="10">
        <v>0</v>
      </c>
      <c r="C309" s="10" t="s">
        <v>582</v>
      </c>
      <c r="D309" s="10" t="s">
        <v>583</v>
      </c>
      <c r="E309" s="10" t="s">
        <v>592</v>
      </c>
      <c r="F309" s="10" t="s">
        <v>31</v>
      </c>
      <c r="G309" s="10" t="s">
        <v>592</v>
      </c>
      <c r="H309" s="10" t="s">
        <v>593</v>
      </c>
      <c r="I309" s="11" t="s">
        <v>61</v>
      </c>
      <c r="J309" s="11" t="s">
        <v>47</v>
      </c>
      <c r="K309" s="11" t="s">
        <v>139</v>
      </c>
      <c r="L309" s="11" t="s">
        <v>267</v>
      </c>
      <c r="M309" s="24"/>
      <c r="N309" s="24"/>
    </row>
    <row r="310" spans="2:14" s="1" customFormat="1" x14ac:dyDescent="0.35">
      <c r="B310" s="10">
        <v>0</v>
      </c>
      <c r="C310" s="10" t="s">
        <v>582</v>
      </c>
      <c r="D310" s="10" t="s">
        <v>583</v>
      </c>
      <c r="E310" s="10" t="s">
        <v>592</v>
      </c>
      <c r="F310" s="10" t="s">
        <v>31</v>
      </c>
      <c r="G310" s="10" t="s">
        <v>592</v>
      </c>
      <c r="H310" s="10" t="s">
        <v>594</v>
      </c>
      <c r="I310" s="11" t="s">
        <v>61</v>
      </c>
      <c r="J310" s="11" t="s">
        <v>47</v>
      </c>
      <c r="K310" s="11" t="s">
        <v>139</v>
      </c>
      <c r="L310" s="11" t="s">
        <v>267</v>
      </c>
      <c r="M310" s="24"/>
      <c r="N310" s="24"/>
    </row>
    <row r="311" spans="2:14" s="1" customFormat="1" x14ac:dyDescent="0.35">
      <c r="B311" s="10">
        <v>0</v>
      </c>
      <c r="C311" s="10" t="s">
        <v>582</v>
      </c>
      <c r="D311" s="10" t="s">
        <v>583</v>
      </c>
      <c r="E311" s="10" t="s">
        <v>592</v>
      </c>
      <c r="F311" s="10" t="s">
        <v>31</v>
      </c>
      <c r="G311" s="10" t="s">
        <v>592</v>
      </c>
      <c r="H311" s="10" t="s">
        <v>595</v>
      </c>
      <c r="I311" s="11" t="s">
        <v>61</v>
      </c>
      <c r="J311" s="11" t="s">
        <v>47</v>
      </c>
      <c r="K311" s="11" t="s">
        <v>139</v>
      </c>
      <c r="L311" s="11" t="s">
        <v>267</v>
      </c>
      <c r="M311" s="24"/>
      <c r="N311" s="24"/>
    </row>
    <row r="312" spans="2:14" s="1" customFormat="1" x14ac:dyDescent="0.35">
      <c r="B312" s="10">
        <v>0</v>
      </c>
      <c r="C312" s="10" t="s">
        <v>582</v>
      </c>
      <c r="D312" s="10" t="s">
        <v>583</v>
      </c>
      <c r="E312" s="10" t="s">
        <v>592</v>
      </c>
      <c r="F312" s="10" t="s">
        <v>31</v>
      </c>
      <c r="G312" s="10" t="s">
        <v>592</v>
      </c>
      <c r="H312" s="10" t="s">
        <v>596</v>
      </c>
      <c r="I312" s="11" t="s">
        <v>61</v>
      </c>
      <c r="J312" s="11" t="s">
        <v>47</v>
      </c>
      <c r="K312" s="11" t="s">
        <v>139</v>
      </c>
      <c r="L312" s="11" t="s">
        <v>267</v>
      </c>
      <c r="M312" s="24"/>
      <c r="N312" s="24"/>
    </row>
    <row r="313" spans="2:14" s="1" customFormat="1" x14ac:dyDescent="0.35">
      <c r="B313" s="10">
        <v>0</v>
      </c>
      <c r="C313" s="10" t="s">
        <v>582</v>
      </c>
      <c r="D313" s="10" t="s">
        <v>583</v>
      </c>
      <c r="E313" s="10" t="s">
        <v>597</v>
      </c>
      <c r="F313" s="10" t="s">
        <v>31</v>
      </c>
      <c r="G313" s="10" t="s">
        <v>597</v>
      </c>
      <c r="H313" s="10" t="s">
        <v>563</v>
      </c>
      <c r="I313" s="11" t="s">
        <v>141</v>
      </c>
      <c r="J313" s="11" t="s">
        <v>196</v>
      </c>
      <c r="K313" s="11" t="s">
        <v>139</v>
      </c>
      <c r="L313" s="11" t="s">
        <v>62</v>
      </c>
      <c r="M313" s="24"/>
      <c r="N313" s="24"/>
    </row>
    <row r="314" spans="2:14" s="1" customFormat="1" x14ac:dyDescent="0.35">
      <c r="B314" s="10">
        <v>0</v>
      </c>
      <c r="C314" s="10" t="s">
        <v>582</v>
      </c>
      <c r="D314" s="10" t="s">
        <v>583</v>
      </c>
      <c r="E314" s="10" t="s">
        <v>598</v>
      </c>
      <c r="F314" s="10" t="s">
        <v>31</v>
      </c>
      <c r="G314" s="10" t="s">
        <v>598</v>
      </c>
      <c r="H314" s="10" t="s">
        <v>570</v>
      </c>
      <c r="I314" s="11" t="s">
        <v>141</v>
      </c>
      <c r="J314" s="11" t="s">
        <v>196</v>
      </c>
      <c r="K314" s="11" t="s">
        <v>139</v>
      </c>
      <c r="L314" s="11" t="s">
        <v>62</v>
      </c>
      <c r="M314" s="24"/>
      <c r="N314" s="24"/>
    </row>
    <row r="315" spans="2:14" s="1" customFormat="1" x14ac:dyDescent="0.35">
      <c r="B315" s="10">
        <v>0</v>
      </c>
      <c r="C315" s="10" t="s">
        <v>582</v>
      </c>
      <c r="D315" s="10" t="s">
        <v>583</v>
      </c>
      <c r="E315" s="10" t="s">
        <v>599</v>
      </c>
      <c r="F315" s="10" t="s">
        <v>31</v>
      </c>
      <c r="G315" s="10" t="s">
        <v>599</v>
      </c>
      <c r="H315" s="10" t="s">
        <v>599</v>
      </c>
      <c r="I315" s="11" t="s">
        <v>141</v>
      </c>
      <c r="J315" s="11" t="s">
        <v>142</v>
      </c>
      <c r="K315" s="11" t="s">
        <v>139</v>
      </c>
      <c r="L315" s="11" t="s">
        <v>62</v>
      </c>
      <c r="M315" s="24"/>
      <c r="N315" s="24"/>
    </row>
    <row r="316" spans="2:14" s="1" customFormat="1" x14ac:dyDescent="0.35">
      <c r="B316" s="10">
        <v>0</v>
      </c>
      <c r="C316" s="10" t="s">
        <v>582</v>
      </c>
      <c r="D316" s="10" t="s">
        <v>583</v>
      </c>
      <c r="E316" s="10" t="s">
        <v>600</v>
      </c>
      <c r="F316" s="10" t="s">
        <v>31</v>
      </c>
      <c r="G316" s="10" t="s">
        <v>600</v>
      </c>
      <c r="H316" s="10" t="s">
        <v>600</v>
      </c>
      <c r="I316" s="11" t="s">
        <v>141</v>
      </c>
      <c r="J316" s="11" t="s">
        <v>142</v>
      </c>
      <c r="K316" s="11" t="s">
        <v>139</v>
      </c>
      <c r="L316" s="11" t="s">
        <v>62</v>
      </c>
      <c r="M316" s="24"/>
      <c r="N316" s="24"/>
    </row>
    <row r="317" spans="2:14" s="1" customFormat="1" ht="59" customHeight="1" x14ac:dyDescent="0.35">
      <c r="B317" s="10">
        <v>0</v>
      </c>
      <c r="C317" s="10" t="s">
        <v>601</v>
      </c>
      <c r="D317" s="10" t="s">
        <v>602</v>
      </c>
      <c r="E317" s="10" t="s">
        <v>603</v>
      </c>
      <c r="F317" s="10" t="s">
        <v>15</v>
      </c>
      <c r="G317" s="10" t="s">
        <v>603</v>
      </c>
      <c r="H317" s="10" t="s">
        <v>603</v>
      </c>
      <c r="I317" s="11" t="s">
        <v>61</v>
      </c>
      <c r="J317" s="11" t="s">
        <v>47</v>
      </c>
      <c r="K317" s="11" t="s">
        <v>139</v>
      </c>
      <c r="L317" s="11" t="s">
        <v>62</v>
      </c>
      <c r="M317" s="24"/>
      <c r="N317" s="24"/>
    </row>
    <row r="318" spans="2:14" s="1" customFormat="1" ht="59" customHeight="1" x14ac:dyDescent="0.35">
      <c r="B318" s="10">
        <v>0</v>
      </c>
      <c r="C318" s="10" t="s">
        <v>601</v>
      </c>
      <c r="D318" s="10" t="s">
        <v>602</v>
      </c>
      <c r="E318" s="10" t="s">
        <v>604</v>
      </c>
      <c r="F318" s="10" t="s">
        <v>15</v>
      </c>
      <c r="G318" s="10" t="s">
        <v>604</v>
      </c>
      <c r="H318" s="10" t="s">
        <v>604</v>
      </c>
      <c r="I318" s="11" t="s">
        <v>61</v>
      </c>
      <c r="J318" s="11" t="s">
        <v>47</v>
      </c>
      <c r="K318" s="11" t="s">
        <v>139</v>
      </c>
      <c r="L318" s="11" t="s">
        <v>62</v>
      </c>
      <c r="M318" s="24"/>
      <c r="N318" s="24"/>
    </row>
    <row r="319" spans="2:14" s="1" customFormat="1" ht="59" customHeight="1" x14ac:dyDescent="0.35">
      <c r="B319" s="10">
        <v>0</v>
      </c>
      <c r="C319" s="10" t="s">
        <v>601</v>
      </c>
      <c r="D319" s="10" t="s">
        <v>602</v>
      </c>
      <c r="E319" s="10" t="s">
        <v>605</v>
      </c>
      <c r="F319" s="10" t="s">
        <v>15</v>
      </c>
      <c r="G319" s="10" t="s">
        <v>605</v>
      </c>
      <c r="H319" s="10" t="s">
        <v>606</v>
      </c>
      <c r="I319" s="11" t="s">
        <v>61</v>
      </c>
      <c r="J319" s="11" t="s">
        <v>47</v>
      </c>
      <c r="K319" s="11" t="s">
        <v>139</v>
      </c>
      <c r="L319" s="11" t="s">
        <v>62</v>
      </c>
      <c r="M319" s="24"/>
      <c r="N319" s="24"/>
    </row>
    <row r="320" spans="2:14" s="1" customFormat="1" ht="59" customHeight="1" x14ac:dyDescent="0.35">
      <c r="B320" s="10">
        <v>0</v>
      </c>
      <c r="C320" s="10" t="s">
        <v>601</v>
      </c>
      <c r="D320" s="10" t="s">
        <v>602</v>
      </c>
      <c r="E320" s="10" t="s">
        <v>607</v>
      </c>
      <c r="F320" s="10" t="s">
        <v>15</v>
      </c>
      <c r="G320" s="10" t="s">
        <v>607</v>
      </c>
      <c r="H320" s="10" t="s">
        <v>607</v>
      </c>
      <c r="I320" s="11" t="s">
        <v>61</v>
      </c>
      <c r="J320" s="11" t="s">
        <v>47</v>
      </c>
      <c r="K320" s="11" t="s">
        <v>139</v>
      </c>
      <c r="L320" s="11" t="s">
        <v>62</v>
      </c>
      <c r="M320" s="24"/>
      <c r="N320" s="24"/>
    </row>
    <row r="321" spans="2:14" s="1" customFormat="1" ht="59" customHeight="1" x14ac:dyDescent="0.35">
      <c r="B321" s="10">
        <v>0</v>
      </c>
      <c r="C321" s="10" t="s">
        <v>601</v>
      </c>
      <c r="D321" s="10" t="s">
        <v>602</v>
      </c>
      <c r="E321" s="10" t="s">
        <v>608</v>
      </c>
      <c r="F321" s="10" t="s">
        <v>15</v>
      </c>
      <c r="G321" s="10" t="s">
        <v>608</v>
      </c>
      <c r="H321" s="10" t="s">
        <v>608</v>
      </c>
      <c r="I321" s="11" t="s">
        <v>61</v>
      </c>
      <c r="J321" s="11" t="s">
        <v>47</v>
      </c>
      <c r="K321" s="11" t="s">
        <v>139</v>
      </c>
      <c r="L321" s="11" t="s">
        <v>62</v>
      </c>
      <c r="M321" s="24"/>
      <c r="N321" s="24"/>
    </row>
    <row r="322" spans="2:14" s="1" customFormat="1" ht="59" customHeight="1" x14ac:dyDescent="0.35">
      <c r="B322" s="10">
        <v>0</v>
      </c>
      <c r="C322" s="10" t="s">
        <v>601</v>
      </c>
      <c r="D322" s="10" t="s">
        <v>602</v>
      </c>
      <c r="E322" s="10" t="s">
        <v>609</v>
      </c>
      <c r="F322" s="10" t="s">
        <v>15</v>
      </c>
      <c r="G322" s="10" t="s">
        <v>609</v>
      </c>
      <c r="H322" s="10" t="s">
        <v>609</v>
      </c>
      <c r="I322" s="11" t="s">
        <v>61</v>
      </c>
      <c r="J322" s="11" t="s">
        <v>47</v>
      </c>
      <c r="K322" s="11" t="s">
        <v>139</v>
      </c>
      <c r="L322" s="11" t="s">
        <v>62</v>
      </c>
      <c r="M322" s="24"/>
      <c r="N322" s="24"/>
    </row>
    <row r="323" spans="2:14" s="1" customFormat="1" ht="59" customHeight="1" x14ac:dyDescent="0.35">
      <c r="B323" s="10">
        <v>0</v>
      </c>
      <c r="C323" s="10" t="s">
        <v>601</v>
      </c>
      <c r="D323" s="10" t="s">
        <v>602</v>
      </c>
      <c r="E323" s="10" t="s">
        <v>610</v>
      </c>
      <c r="F323" s="10" t="s">
        <v>15</v>
      </c>
      <c r="G323" s="10" t="s">
        <v>610</v>
      </c>
      <c r="H323" s="10" t="s">
        <v>610</v>
      </c>
      <c r="I323" s="11" t="s">
        <v>61</v>
      </c>
      <c r="J323" s="11" t="s">
        <v>47</v>
      </c>
      <c r="K323" s="11" t="s">
        <v>139</v>
      </c>
      <c r="L323" s="11" t="s">
        <v>62</v>
      </c>
      <c r="M323" s="24"/>
      <c r="N323" s="24"/>
    </row>
    <row r="324" spans="2:14" s="1" customFormat="1" ht="59" customHeight="1" x14ac:dyDescent="0.35">
      <c r="B324" s="10">
        <v>0</v>
      </c>
      <c r="C324" s="10" t="s">
        <v>601</v>
      </c>
      <c r="D324" s="10" t="s">
        <v>602</v>
      </c>
      <c r="E324" s="10" t="s">
        <v>611</v>
      </c>
      <c r="F324" s="10" t="s">
        <v>15</v>
      </c>
      <c r="G324" s="10" t="s">
        <v>611</v>
      </c>
      <c r="H324" s="10" t="s">
        <v>611</v>
      </c>
      <c r="I324" s="11" t="s">
        <v>61</v>
      </c>
      <c r="J324" s="11" t="s">
        <v>47</v>
      </c>
      <c r="K324" s="11" t="s">
        <v>139</v>
      </c>
      <c r="L324" s="11" t="s">
        <v>62</v>
      </c>
      <c r="M324" s="24"/>
      <c r="N324" s="24"/>
    </row>
    <row r="325" spans="2:14" s="1" customFormat="1" ht="59" customHeight="1" x14ac:dyDescent="0.35">
      <c r="B325" s="10">
        <v>0</v>
      </c>
      <c r="C325" s="10" t="s">
        <v>601</v>
      </c>
      <c r="D325" s="10" t="s">
        <v>602</v>
      </c>
      <c r="E325" s="10" t="s">
        <v>611</v>
      </c>
      <c r="F325" s="10" t="s">
        <v>15</v>
      </c>
      <c r="G325" s="10" t="s">
        <v>611</v>
      </c>
      <c r="H325" s="10" t="s">
        <v>612</v>
      </c>
      <c r="I325" s="11" t="s">
        <v>61</v>
      </c>
      <c r="J325" s="11" t="s">
        <v>47</v>
      </c>
      <c r="K325" s="11" t="s">
        <v>139</v>
      </c>
      <c r="L325" s="11" t="s">
        <v>62</v>
      </c>
      <c r="M325" s="24"/>
      <c r="N325" s="24"/>
    </row>
    <row r="326" spans="2:14" s="1" customFormat="1" ht="59" customHeight="1" x14ac:dyDescent="0.35">
      <c r="B326" s="10">
        <v>0</v>
      </c>
      <c r="C326" s="10" t="s">
        <v>601</v>
      </c>
      <c r="D326" s="10" t="s">
        <v>602</v>
      </c>
      <c r="E326" s="10" t="s">
        <v>613</v>
      </c>
      <c r="F326" s="10" t="s">
        <v>15</v>
      </c>
      <c r="G326" s="10" t="s">
        <v>613</v>
      </c>
      <c r="H326" s="10" t="s">
        <v>613</v>
      </c>
      <c r="I326" s="11" t="s">
        <v>61</v>
      </c>
      <c r="J326" s="11" t="s">
        <v>47</v>
      </c>
      <c r="K326" s="11" t="s">
        <v>139</v>
      </c>
      <c r="L326" s="11" t="s">
        <v>62</v>
      </c>
      <c r="M326" s="24"/>
      <c r="N326" s="24"/>
    </row>
    <row r="327" spans="2:14" s="1" customFormat="1" ht="59" customHeight="1" x14ac:dyDescent="0.35">
      <c r="B327" s="10">
        <v>0</v>
      </c>
      <c r="C327" s="10" t="s">
        <v>601</v>
      </c>
      <c r="D327" s="10" t="s">
        <v>602</v>
      </c>
      <c r="E327" s="10" t="s">
        <v>614</v>
      </c>
      <c r="F327" s="10" t="s">
        <v>15</v>
      </c>
      <c r="G327" s="10" t="s">
        <v>614</v>
      </c>
      <c r="H327" s="10" t="s">
        <v>615</v>
      </c>
      <c r="I327" s="11" t="s">
        <v>61</v>
      </c>
      <c r="J327" s="11" t="s">
        <v>47</v>
      </c>
      <c r="K327" s="11" t="s">
        <v>139</v>
      </c>
      <c r="L327" s="11" t="s">
        <v>62</v>
      </c>
      <c r="M327" s="24"/>
      <c r="N327" s="24"/>
    </row>
    <row r="328" spans="2:14" s="1" customFormat="1" ht="59" customHeight="1" x14ac:dyDescent="0.35">
      <c r="B328" s="10">
        <v>0</v>
      </c>
      <c r="C328" s="10" t="s">
        <v>601</v>
      </c>
      <c r="D328" s="10" t="s">
        <v>602</v>
      </c>
      <c r="E328" s="10" t="s">
        <v>614</v>
      </c>
      <c r="F328" s="10" t="s">
        <v>15</v>
      </c>
      <c r="G328" s="10" t="s">
        <v>614</v>
      </c>
      <c r="H328" s="10" t="s">
        <v>616</v>
      </c>
      <c r="I328" s="11" t="s">
        <v>61</v>
      </c>
      <c r="J328" s="11" t="s">
        <v>47</v>
      </c>
      <c r="K328" s="11" t="s">
        <v>139</v>
      </c>
      <c r="L328" s="11" t="s">
        <v>62</v>
      </c>
      <c r="M328" s="24"/>
      <c r="N328" s="24"/>
    </row>
    <row r="329" spans="2:14" s="1" customFormat="1" ht="59" customHeight="1" x14ac:dyDescent="0.35">
      <c r="B329" s="10">
        <v>0</v>
      </c>
      <c r="C329" s="10" t="s">
        <v>601</v>
      </c>
      <c r="D329" s="10" t="s">
        <v>602</v>
      </c>
      <c r="E329" s="10" t="s">
        <v>614</v>
      </c>
      <c r="F329" s="10" t="s">
        <v>15</v>
      </c>
      <c r="G329" s="10" t="s">
        <v>614</v>
      </c>
      <c r="H329" s="10" t="s">
        <v>617</v>
      </c>
      <c r="I329" s="11" t="s">
        <v>61</v>
      </c>
      <c r="J329" s="11" t="s">
        <v>47</v>
      </c>
      <c r="K329" s="11" t="s">
        <v>139</v>
      </c>
      <c r="L329" s="11" t="s">
        <v>62</v>
      </c>
      <c r="M329" s="24"/>
      <c r="N329" s="24"/>
    </row>
    <row r="330" spans="2:14" s="1" customFormat="1" ht="59" customHeight="1" x14ac:dyDescent="0.35">
      <c r="B330" s="10">
        <v>0</v>
      </c>
      <c r="C330" s="10" t="s">
        <v>601</v>
      </c>
      <c r="D330" s="10" t="s">
        <v>602</v>
      </c>
      <c r="E330" s="10" t="s">
        <v>618</v>
      </c>
      <c r="F330" s="10" t="s">
        <v>15</v>
      </c>
      <c r="G330" s="10" t="s">
        <v>618</v>
      </c>
      <c r="H330" s="10" t="s">
        <v>618</v>
      </c>
      <c r="I330" s="11" t="s">
        <v>61</v>
      </c>
      <c r="J330" s="11" t="s">
        <v>47</v>
      </c>
      <c r="K330" s="11" t="s">
        <v>139</v>
      </c>
      <c r="L330" s="11" t="s">
        <v>62</v>
      </c>
      <c r="M330" s="24"/>
      <c r="N330" s="24"/>
    </row>
    <row r="331" spans="2:14" s="1" customFormat="1" ht="59" customHeight="1" x14ac:dyDescent="0.35">
      <c r="B331" s="10">
        <v>0</v>
      </c>
      <c r="C331" s="10" t="s">
        <v>601</v>
      </c>
      <c r="D331" s="10" t="s">
        <v>602</v>
      </c>
      <c r="E331" s="10" t="s">
        <v>619</v>
      </c>
      <c r="F331" s="10" t="s">
        <v>15</v>
      </c>
      <c r="G331" s="10" t="s">
        <v>619</v>
      </c>
      <c r="H331" s="10" t="s">
        <v>619</v>
      </c>
      <c r="I331" s="11" t="s">
        <v>61</v>
      </c>
      <c r="J331" s="11" t="s">
        <v>47</v>
      </c>
      <c r="K331" s="11" t="s">
        <v>139</v>
      </c>
      <c r="L331" s="11" t="s">
        <v>49</v>
      </c>
      <c r="M331" s="24"/>
      <c r="N331" s="24"/>
    </row>
    <row r="332" spans="2:14" s="1" customFormat="1" ht="59" customHeight="1" x14ac:dyDescent="0.35">
      <c r="B332" s="10">
        <v>0</v>
      </c>
      <c r="C332" s="10" t="s">
        <v>601</v>
      </c>
      <c r="D332" s="10" t="s">
        <v>602</v>
      </c>
      <c r="E332" s="10" t="s">
        <v>620</v>
      </c>
      <c r="F332" s="10" t="s">
        <v>15</v>
      </c>
      <c r="G332" s="10" t="s">
        <v>620</v>
      </c>
      <c r="H332" s="10" t="s">
        <v>620</v>
      </c>
      <c r="I332" s="11" t="s">
        <v>61</v>
      </c>
      <c r="J332" s="11" t="s">
        <v>47</v>
      </c>
      <c r="K332" s="11" t="s">
        <v>139</v>
      </c>
      <c r="L332" s="11" t="s">
        <v>49</v>
      </c>
      <c r="M332" s="24"/>
      <c r="N332" s="24"/>
    </row>
    <row r="333" spans="2:14" s="1" customFormat="1" ht="59" customHeight="1" x14ac:dyDescent="0.35">
      <c r="B333" s="10">
        <v>0</v>
      </c>
      <c r="C333" s="10" t="s">
        <v>601</v>
      </c>
      <c r="D333" s="10" t="s">
        <v>602</v>
      </c>
      <c r="E333" s="10" t="s">
        <v>621</v>
      </c>
      <c r="F333" s="10" t="s">
        <v>15</v>
      </c>
      <c r="G333" s="10" t="s">
        <v>621</v>
      </c>
      <c r="H333" s="10" t="s">
        <v>621</v>
      </c>
      <c r="I333" s="11" t="s">
        <v>61</v>
      </c>
      <c r="J333" s="11" t="s">
        <v>47</v>
      </c>
      <c r="K333" s="11" t="s">
        <v>139</v>
      </c>
      <c r="L333" s="11" t="s">
        <v>62</v>
      </c>
      <c r="M333" s="24"/>
      <c r="N333" s="24"/>
    </row>
    <row r="334" spans="2:14" s="1" customFormat="1" ht="59" customHeight="1" x14ac:dyDescent="0.35">
      <c r="B334" s="10">
        <v>0</v>
      </c>
      <c r="C334" s="10" t="s">
        <v>601</v>
      </c>
      <c r="D334" s="10" t="s">
        <v>602</v>
      </c>
      <c r="E334" s="10" t="s">
        <v>622</v>
      </c>
      <c r="F334" s="10" t="s">
        <v>15</v>
      </c>
      <c r="G334" s="10" t="s">
        <v>622</v>
      </c>
      <c r="H334" s="10" t="s">
        <v>622</v>
      </c>
      <c r="I334" s="11" t="s">
        <v>61</v>
      </c>
      <c r="J334" s="11" t="s">
        <v>47</v>
      </c>
      <c r="K334" s="11" t="s">
        <v>139</v>
      </c>
      <c r="L334" s="11" t="s">
        <v>62</v>
      </c>
      <c r="M334" s="24"/>
      <c r="N334" s="24"/>
    </row>
    <row r="335" spans="2:14" s="1" customFormat="1" ht="59" customHeight="1" x14ac:dyDescent="0.35">
      <c r="B335" s="10">
        <v>0</v>
      </c>
      <c r="C335" s="10" t="s">
        <v>601</v>
      </c>
      <c r="D335" s="10" t="s">
        <v>602</v>
      </c>
      <c r="E335" s="10" t="s">
        <v>623</v>
      </c>
      <c r="F335" s="10" t="s">
        <v>15</v>
      </c>
      <c r="G335" s="10" t="s">
        <v>623</v>
      </c>
      <c r="H335" s="10" t="s">
        <v>624</v>
      </c>
      <c r="I335" s="11" t="s">
        <v>61</v>
      </c>
      <c r="J335" s="11" t="s">
        <v>47</v>
      </c>
      <c r="K335" s="11" t="s">
        <v>139</v>
      </c>
      <c r="L335" s="11" t="s">
        <v>49</v>
      </c>
      <c r="M335" s="24"/>
      <c r="N335" s="24"/>
    </row>
    <row r="336" spans="2:14" s="1" customFormat="1" ht="59" customHeight="1" x14ac:dyDescent="0.35">
      <c r="B336" s="10">
        <v>0</v>
      </c>
      <c r="C336" s="10" t="s">
        <v>601</v>
      </c>
      <c r="D336" s="10" t="s">
        <v>602</v>
      </c>
      <c r="E336" s="10" t="s">
        <v>623</v>
      </c>
      <c r="F336" s="10" t="s">
        <v>15</v>
      </c>
      <c r="G336" s="10" t="s">
        <v>623</v>
      </c>
      <c r="H336" s="10" t="s">
        <v>625</v>
      </c>
      <c r="I336" s="11" t="s">
        <v>61</v>
      </c>
      <c r="J336" s="11" t="s">
        <v>47</v>
      </c>
      <c r="K336" s="11" t="s">
        <v>139</v>
      </c>
      <c r="L336" s="11" t="s">
        <v>49</v>
      </c>
      <c r="M336" s="24"/>
      <c r="N336" s="24"/>
    </row>
    <row r="337" spans="2:14" s="1" customFormat="1" ht="59" customHeight="1" x14ac:dyDescent="0.35">
      <c r="B337" s="10">
        <v>0</v>
      </c>
      <c r="C337" s="10" t="s">
        <v>601</v>
      </c>
      <c r="D337" s="10" t="s">
        <v>602</v>
      </c>
      <c r="E337" s="10" t="s">
        <v>623</v>
      </c>
      <c r="F337" s="10" t="s">
        <v>15</v>
      </c>
      <c r="G337" s="10" t="s">
        <v>623</v>
      </c>
      <c r="H337" s="10" t="s">
        <v>626</v>
      </c>
      <c r="I337" s="11" t="s">
        <v>61</v>
      </c>
      <c r="J337" s="11" t="s">
        <v>47</v>
      </c>
      <c r="K337" s="11" t="s">
        <v>139</v>
      </c>
      <c r="L337" s="11" t="s">
        <v>49</v>
      </c>
      <c r="M337" s="24"/>
      <c r="N337" s="24"/>
    </row>
    <row r="338" spans="2:14" s="1" customFormat="1" ht="59" customHeight="1" x14ac:dyDescent="0.35">
      <c r="B338" s="10">
        <v>0</v>
      </c>
      <c r="C338" s="10" t="s">
        <v>601</v>
      </c>
      <c r="D338" s="10" t="s">
        <v>602</v>
      </c>
      <c r="E338" s="10" t="s">
        <v>627</v>
      </c>
      <c r="F338" s="10" t="s">
        <v>15</v>
      </c>
      <c r="G338" s="10" t="s">
        <v>627</v>
      </c>
      <c r="H338" s="10" t="s">
        <v>627</v>
      </c>
      <c r="I338" s="11" t="s">
        <v>61</v>
      </c>
      <c r="J338" s="11" t="s">
        <v>47</v>
      </c>
      <c r="K338" s="11" t="s">
        <v>139</v>
      </c>
      <c r="L338" s="11" t="s">
        <v>62</v>
      </c>
      <c r="M338" s="24"/>
      <c r="N338" s="24"/>
    </row>
    <row r="339" spans="2:14" s="1" customFormat="1" ht="59" customHeight="1" x14ac:dyDescent="0.35">
      <c r="B339" s="10">
        <v>0</v>
      </c>
      <c r="C339" s="10" t="s">
        <v>601</v>
      </c>
      <c r="D339" s="10" t="s">
        <v>602</v>
      </c>
      <c r="E339" s="10" t="s">
        <v>230</v>
      </c>
      <c r="F339" s="10" t="s">
        <v>15</v>
      </c>
      <c r="G339" s="10" t="s">
        <v>230</v>
      </c>
      <c r="H339" s="10" t="s">
        <v>230</v>
      </c>
      <c r="I339" s="11" t="s">
        <v>61</v>
      </c>
      <c r="J339" s="11" t="s">
        <v>47</v>
      </c>
      <c r="K339" s="11" t="s">
        <v>139</v>
      </c>
      <c r="L339" s="11" t="s">
        <v>62</v>
      </c>
      <c r="M339" s="24"/>
      <c r="N339" s="24"/>
    </row>
    <row r="340" spans="2:14" s="1" customFormat="1" ht="59" customHeight="1" x14ac:dyDescent="0.35">
      <c r="B340" s="10">
        <v>0</v>
      </c>
      <c r="C340" s="10" t="s">
        <v>601</v>
      </c>
      <c r="D340" s="10" t="s">
        <v>602</v>
      </c>
      <c r="E340" s="10" t="s">
        <v>628</v>
      </c>
      <c r="F340" s="10" t="s">
        <v>15</v>
      </c>
      <c r="G340" s="10" t="s">
        <v>628</v>
      </c>
      <c r="H340" s="10" t="s">
        <v>628</v>
      </c>
      <c r="I340" s="11" t="s">
        <v>61</v>
      </c>
      <c r="J340" s="11" t="s">
        <v>47</v>
      </c>
      <c r="K340" s="11" t="s">
        <v>139</v>
      </c>
      <c r="L340" s="11" t="s">
        <v>62</v>
      </c>
      <c r="M340" s="24"/>
      <c r="N340" s="24"/>
    </row>
    <row r="341" spans="2:14" s="1" customFormat="1" ht="59" customHeight="1" x14ac:dyDescent="0.35">
      <c r="B341" s="10">
        <v>0</v>
      </c>
      <c r="C341" s="10" t="s">
        <v>601</v>
      </c>
      <c r="D341" s="10" t="s">
        <v>602</v>
      </c>
      <c r="E341" s="10" t="s">
        <v>629</v>
      </c>
      <c r="F341" s="10" t="s">
        <v>15</v>
      </c>
      <c r="G341" s="10" t="s">
        <v>629</v>
      </c>
      <c r="H341" s="10" t="s">
        <v>629</v>
      </c>
      <c r="I341" s="11" t="s">
        <v>61</v>
      </c>
      <c r="J341" s="11" t="s">
        <v>47</v>
      </c>
      <c r="K341" s="11" t="s">
        <v>139</v>
      </c>
      <c r="L341" s="11" t="s">
        <v>49</v>
      </c>
      <c r="M341" s="24"/>
      <c r="N341" s="24"/>
    </row>
    <row r="342" spans="2:14" s="1" customFormat="1" ht="59" customHeight="1" x14ac:dyDescent="0.35">
      <c r="B342" s="10">
        <v>0</v>
      </c>
      <c r="C342" s="10" t="s">
        <v>601</v>
      </c>
      <c r="D342" s="10" t="s">
        <v>602</v>
      </c>
      <c r="E342" s="10" t="s">
        <v>630</v>
      </c>
      <c r="F342" s="10" t="s">
        <v>15</v>
      </c>
      <c r="G342" s="10" t="s">
        <v>630</v>
      </c>
      <c r="H342" s="10" t="s">
        <v>630</v>
      </c>
      <c r="I342" s="11" t="s">
        <v>61</v>
      </c>
      <c r="J342" s="11" t="s">
        <v>47</v>
      </c>
      <c r="K342" s="11" t="s">
        <v>139</v>
      </c>
      <c r="L342" s="11" t="s">
        <v>49</v>
      </c>
      <c r="M342" s="24"/>
      <c r="N342" s="24"/>
    </row>
    <row r="343" spans="2:14" s="1" customFormat="1" ht="59" customHeight="1" x14ac:dyDescent="0.35">
      <c r="B343" s="10">
        <v>0</v>
      </c>
      <c r="C343" s="10" t="s">
        <v>601</v>
      </c>
      <c r="D343" s="10" t="s">
        <v>602</v>
      </c>
      <c r="E343" s="10" t="s">
        <v>630</v>
      </c>
      <c r="F343" s="10" t="s">
        <v>15</v>
      </c>
      <c r="G343" s="10" t="s">
        <v>630</v>
      </c>
      <c r="H343" s="10" t="s">
        <v>631</v>
      </c>
      <c r="I343" s="11" t="s">
        <v>61</v>
      </c>
      <c r="J343" s="11" t="s">
        <v>47</v>
      </c>
      <c r="K343" s="11" t="s">
        <v>139</v>
      </c>
      <c r="L343" s="11" t="s">
        <v>49</v>
      </c>
      <c r="M343" s="24"/>
      <c r="N343" s="24"/>
    </row>
    <row r="344" spans="2:14" s="1" customFormat="1" ht="59" customHeight="1" x14ac:dyDescent="0.35">
      <c r="B344" s="10">
        <v>0</v>
      </c>
      <c r="C344" s="10" t="s">
        <v>601</v>
      </c>
      <c r="D344" s="10" t="s">
        <v>602</v>
      </c>
      <c r="E344" s="10" t="s">
        <v>632</v>
      </c>
      <c r="F344" s="10" t="s">
        <v>15</v>
      </c>
      <c r="G344" s="10" t="s">
        <v>632</v>
      </c>
      <c r="H344" s="10" t="s">
        <v>632</v>
      </c>
      <c r="I344" s="11" t="s">
        <v>61</v>
      </c>
      <c r="J344" s="11" t="s">
        <v>47</v>
      </c>
      <c r="K344" s="11" t="s">
        <v>139</v>
      </c>
      <c r="L344" s="11" t="s">
        <v>49</v>
      </c>
      <c r="M344" s="24"/>
      <c r="N344" s="24"/>
    </row>
    <row r="345" spans="2:14" s="1" customFormat="1" ht="59" customHeight="1" x14ac:dyDescent="0.35">
      <c r="B345" s="10">
        <v>0</v>
      </c>
      <c r="C345" s="10" t="s">
        <v>601</v>
      </c>
      <c r="D345" s="10" t="s">
        <v>602</v>
      </c>
      <c r="E345" s="10" t="s">
        <v>633</v>
      </c>
      <c r="F345" s="10" t="s">
        <v>15</v>
      </c>
      <c r="G345" s="10" t="s">
        <v>633</v>
      </c>
      <c r="H345" s="10" t="s">
        <v>633</v>
      </c>
      <c r="I345" s="11" t="s">
        <v>61</v>
      </c>
      <c r="J345" s="11" t="s">
        <v>47</v>
      </c>
      <c r="K345" s="11" t="s">
        <v>139</v>
      </c>
      <c r="L345" s="11" t="s">
        <v>49</v>
      </c>
      <c r="M345" s="24"/>
      <c r="N345" s="24"/>
    </row>
    <row r="346" spans="2:14" s="1" customFormat="1" ht="59" customHeight="1" x14ac:dyDescent="0.35">
      <c r="B346" s="10">
        <v>0</v>
      </c>
      <c r="C346" s="10" t="s">
        <v>601</v>
      </c>
      <c r="D346" s="10" t="s">
        <v>602</v>
      </c>
      <c r="E346" s="10" t="s">
        <v>634</v>
      </c>
      <c r="F346" s="10" t="s">
        <v>15</v>
      </c>
      <c r="G346" s="10" t="s">
        <v>634</v>
      </c>
      <c r="H346" s="10" t="s">
        <v>634</v>
      </c>
      <c r="I346" s="11" t="s">
        <v>61</v>
      </c>
      <c r="J346" s="11" t="s">
        <v>47</v>
      </c>
      <c r="K346" s="11" t="s">
        <v>139</v>
      </c>
      <c r="L346" s="11" t="s">
        <v>62</v>
      </c>
      <c r="M346" s="24"/>
      <c r="N346" s="24"/>
    </row>
    <row r="347" spans="2:14" s="1" customFormat="1" x14ac:dyDescent="0.35">
      <c r="B347" s="22"/>
      <c r="C347" s="22"/>
      <c r="D347" s="22"/>
      <c r="E347" s="22"/>
      <c r="F347" s="22"/>
      <c r="G347" s="22"/>
      <c r="H347" s="22"/>
      <c r="I347" s="22"/>
      <c r="J347" s="22"/>
      <c r="K347" s="22"/>
      <c r="L347" s="22"/>
      <c r="M347" s="22"/>
      <c r="N347" s="22"/>
    </row>
    <row r="348" spans="2:14" s="1" customFormat="1" x14ac:dyDescent="0.35"/>
    <row r="349" spans="2:14" s="1" customFormat="1" x14ac:dyDescent="0.35"/>
    <row r="350" spans="2:14" s="1" customFormat="1" x14ac:dyDescent="0.35"/>
    <row r="351" spans="2:14" s="1" customFormat="1" x14ac:dyDescent="0.35"/>
    <row r="352" spans="2:14"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sheetData>
  <autoFilter ref="B10:M346" xr:uid="{89E78EB7-C3C2-4A19-ABC5-A1E97AB55340}"/>
  <mergeCells count="6">
    <mergeCell ref="B3:K8"/>
    <mergeCell ref="M5:P5"/>
    <mergeCell ref="M6:P6"/>
    <mergeCell ref="M7:P7"/>
    <mergeCell ref="M8:P8"/>
    <mergeCell ref="M4:P4"/>
  </mergeCells>
  <dataValidations count="1">
    <dataValidation type="list" allowBlank="1" showInputMessage="1" showErrorMessage="1" sqref="M11:M346" xr:uid="{7B34B6B2-EEDE-43E8-B574-E7C6A65BFFC6}">
      <formula1>"Yes,No,Under Review,Completed"</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08A2302-11B7-41A0-B5EE-AF616F75E462}">
          <x14:formula1>
            <xm:f>'High Level'!$C$18:$C$26</xm:f>
          </x14:formula1>
          <xm:sqref>F11:F346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DB28-536F-49D7-89BC-1229AB7760D7}">
  <sheetPr>
    <tabColor theme="0" tint="-0.34998626667073579"/>
  </sheetPr>
  <dimension ref="A1:AH605"/>
  <sheetViews>
    <sheetView zoomScale="70" zoomScaleNormal="70" workbookViewId="0"/>
  </sheetViews>
  <sheetFormatPr defaultColWidth="0" defaultRowHeight="14.5" zeroHeight="1" x14ac:dyDescent="0.35"/>
  <cols>
    <col min="1" max="1" width="3.1796875" customWidth="1"/>
    <col min="2" max="2" width="6.1796875" bestFit="1" customWidth="1"/>
    <col min="3" max="3" width="2.81640625" bestFit="1" customWidth="1"/>
    <col min="4" max="4" width="16.81640625" customWidth="1"/>
    <col min="5" max="6" width="36.1796875" customWidth="1"/>
    <col min="7" max="7" width="32.81640625" customWidth="1"/>
    <col min="8" max="8" width="42.81640625" customWidth="1"/>
    <col min="9" max="9" width="21.81640625" bestFit="1" customWidth="1"/>
    <col min="10" max="10" width="33.453125" bestFit="1" customWidth="1"/>
    <col min="11" max="11" width="17.54296875" customWidth="1"/>
    <col min="12" max="12" width="36.54296875" bestFit="1" customWidth="1"/>
    <col min="13" max="13" width="12.81640625" customWidth="1"/>
    <col min="14" max="14" width="41.54296875" customWidth="1"/>
    <col min="15" max="20" width="8.81640625" customWidth="1"/>
    <col min="21" max="34" width="0" hidden="1" customWidth="1"/>
    <col min="35" max="16384" width="8.81640625" hidden="1"/>
  </cols>
  <sheetData>
    <row r="1" spans="1:34" s="14" customFormat="1" ht="27" customHeight="1" x14ac:dyDescent="0.55000000000000004">
      <c r="A1" s="15" t="s">
        <v>792</v>
      </c>
    </row>
    <row r="2" spans="1:34" s="1" customFormat="1" x14ac:dyDescent="0.35">
      <c r="E2" s="17">
        <v>3</v>
      </c>
      <c r="F2" s="17"/>
      <c r="G2" s="17">
        <f>E2+1</f>
        <v>4</v>
      </c>
      <c r="H2" s="17">
        <f t="shared" ref="H2:AH2" si="0">G2+1</f>
        <v>5</v>
      </c>
      <c r="I2" s="17">
        <f t="shared" si="0"/>
        <v>6</v>
      </c>
      <c r="J2" s="17">
        <f t="shared" si="0"/>
        <v>7</v>
      </c>
      <c r="K2" s="17">
        <f t="shared" si="0"/>
        <v>8</v>
      </c>
      <c r="L2" s="17">
        <f t="shared" si="0"/>
        <v>9</v>
      </c>
      <c r="M2" s="17">
        <f t="shared" si="0"/>
        <v>10</v>
      </c>
      <c r="N2" s="17">
        <f t="shared" si="0"/>
        <v>11</v>
      </c>
      <c r="O2" s="17">
        <f t="shared" si="0"/>
        <v>12</v>
      </c>
      <c r="P2" s="17">
        <f t="shared" si="0"/>
        <v>13</v>
      </c>
      <c r="Q2" s="17">
        <f t="shared" si="0"/>
        <v>14</v>
      </c>
      <c r="R2" s="17">
        <f t="shared" si="0"/>
        <v>15</v>
      </c>
      <c r="S2" s="17">
        <f t="shared" si="0"/>
        <v>16</v>
      </c>
      <c r="T2" s="17">
        <f t="shared" si="0"/>
        <v>17</v>
      </c>
      <c r="U2" s="17">
        <f t="shared" si="0"/>
        <v>18</v>
      </c>
      <c r="V2" s="17">
        <f t="shared" si="0"/>
        <v>19</v>
      </c>
      <c r="W2" s="17">
        <f t="shared" si="0"/>
        <v>20</v>
      </c>
      <c r="X2" s="17">
        <f t="shared" si="0"/>
        <v>21</v>
      </c>
      <c r="Y2" s="17">
        <f t="shared" si="0"/>
        <v>22</v>
      </c>
      <c r="Z2" s="17">
        <f t="shared" si="0"/>
        <v>23</v>
      </c>
      <c r="AA2" s="17">
        <f t="shared" si="0"/>
        <v>24</v>
      </c>
      <c r="AB2" s="17">
        <f t="shared" si="0"/>
        <v>25</v>
      </c>
      <c r="AC2" s="17">
        <f t="shared" si="0"/>
        <v>26</v>
      </c>
      <c r="AD2" s="17">
        <f t="shared" si="0"/>
        <v>27</v>
      </c>
      <c r="AE2" s="17">
        <f t="shared" si="0"/>
        <v>28</v>
      </c>
      <c r="AF2" s="17">
        <f t="shared" si="0"/>
        <v>29</v>
      </c>
      <c r="AG2" s="17">
        <f t="shared" si="0"/>
        <v>30</v>
      </c>
      <c r="AH2" s="17">
        <f t="shared" si="0"/>
        <v>31</v>
      </c>
    </row>
    <row r="3" spans="1:34" s="1" customFormat="1" ht="14.5" customHeight="1" x14ac:dyDescent="0.35">
      <c r="B3" s="144" t="s">
        <v>804</v>
      </c>
      <c r="C3" s="144"/>
      <c r="D3" s="144"/>
      <c r="E3" s="144"/>
      <c r="F3" s="144"/>
      <c r="G3" s="144"/>
      <c r="H3" s="144"/>
      <c r="I3" s="144"/>
      <c r="J3" s="144"/>
      <c r="K3" s="144"/>
      <c r="L3" s="46"/>
      <c r="M3" s="46"/>
      <c r="N3" s="46"/>
      <c r="O3" s="46"/>
      <c r="P3" s="46"/>
    </row>
    <row r="4" spans="1:34" s="1" customFormat="1" x14ac:dyDescent="0.35">
      <c r="B4" s="144"/>
      <c r="C4" s="144"/>
      <c r="D4" s="144"/>
      <c r="E4" s="144"/>
      <c r="F4" s="144"/>
      <c r="G4" s="144"/>
      <c r="H4" s="144"/>
      <c r="I4" s="144"/>
      <c r="J4" s="144"/>
      <c r="K4" s="144"/>
      <c r="L4" s="57" t="s">
        <v>722</v>
      </c>
      <c r="M4" s="219" t="s">
        <v>723</v>
      </c>
      <c r="N4" s="220"/>
      <c r="O4" s="220"/>
      <c r="P4" s="221"/>
    </row>
    <row r="5" spans="1:34" s="1" customFormat="1" x14ac:dyDescent="0.35">
      <c r="B5" s="144"/>
      <c r="C5" s="144"/>
      <c r="D5" s="144"/>
      <c r="E5" s="144"/>
      <c r="F5" s="144"/>
      <c r="G5" s="144"/>
      <c r="H5" s="144"/>
      <c r="I5" s="144"/>
      <c r="J5" s="144"/>
      <c r="K5" s="144"/>
      <c r="L5" s="58" t="s">
        <v>37</v>
      </c>
      <c r="M5" s="217" t="s">
        <v>724</v>
      </c>
      <c r="N5" s="217"/>
      <c r="O5" s="217"/>
      <c r="P5" s="217"/>
    </row>
    <row r="6" spans="1:34" s="1" customFormat="1" x14ac:dyDescent="0.35">
      <c r="B6" s="144"/>
      <c r="C6" s="144"/>
      <c r="D6" s="144"/>
      <c r="E6" s="144"/>
      <c r="F6" s="144"/>
      <c r="G6" s="144"/>
      <c r="H6" s="144"/>
      <c r="I6" s="144"/>
      <c r="J6" s="144"/>
      <c r="K6" s="144"/>
      <c r="L6" s="58" t="s">
        <v>38</v>
      </c>
      <c r="M6" s="217" t="s">
        <v>725</v>
      </c>
      <c r="N6" s="217"/>
      <c r="O6" s="217"/>
      <c r="P6" s="217"/>
    </row>
    <row r="7" spans="1:34" s="1" customFormat="1" ht="45" customHeight="1" x14ac:dyDescent="0.35">
      <c r="B7" s="144"/>
      <c r="C7" s="144"/>
      <c r="D7" s="144"/>
      <c r="E7" s="144"/>
      <c r="F7" s="144"/>
      <c r="G7" s="144"/>
      <c r="H7" s="144"/>
      <c r="I7" s="144"/>
      <c r="J7" s="144"/>
      <c r="K7" s="144"/>
      <c r="L7" s="58" t="s">
        <v>39</v>
      </c>
      <c r="M7" s="218" t="s">
        <v>726</v>
      </c>
      <c r="N7" s="218"/>
      <c r="O7" s="218"/>
      <c r="P7" s="218"/>
    </row>
    <row r="8" spans="1:34" s="1" customFormat="1" ht="56" customHeight="1" x14ac:dyDescent="0.35">
      <c r="B8" s="144"/>
      <c r="C8" s="144"/>
      <c r="D8" s="144"/>
      <c r="E8" s="144"/>
      <c r="F8" s="144"/>
      <c r="G8" s="144"/>
      <c r="H8" s="144"/>
      <c r="I8" s="144"/>
      <c r="J8" s="144"/>
      <c r="K8" s="144"/>
      <c r="L8" s="58" t="s">
        <v>40</v>
      </c>
      <c r="M8" s="218" t="s">
        <v>727</v>
      </c>
      <c r="N8" s="218"/>
      <c r="O8" s="218"/>
      <c r="P8" s="218"/>
    </row>
    <row r="9" spans="1:34" s="1" customFormat="1" x14ac:dyDescent="0.35"/>
    <row r="10" spans="1:34" s="4" customFormat="1" ht="63" customHeight="1" x14ac:dyDescent="0.35">
      <c r="B10" s="12" t="s">
        <v>4</v>
      </c>
      <c r="C10" s="12" t="s">
        <v>32</v>
      </c>
      <c r="D10" s="12" t="s">
        <v>33</v>
      </c>
      <c r="E10" s="12" t="s">
        <v>34</v>
      </c>
      <c r="F10" s="12" t="s">
        <v>755</v>
      </c>
      <c r="G10" s="12" t="s">
        <v>35</v>
      </c>
      <c r="H10" s="12" t="s">
        <v>36</v>
      </c>
      <c r="I10" s="12" t="s">
        <v>37</v>
      </c>
      <c r="J10" s="12" t="s">
        <v>38</v>
      </c>
      <c r="K10" s="12" t="s">
        <v>39</v>
      </c>
      <c r="L10" s="12" t="s">
        <v>40</v>
      </c>
      <c r="M10" s="12" t="s">
        <v>635</v>
      </c>
      <c r="N10" s="12" t="s">
        <v>636</v>
      </c>
    </row>
    <row r="11" spans="1:34" s="1" customFormat="1" ht="29" x14ac:dyDescent="0.35">
      <c r="B11" s="10">
        <v>3</v>
      </c>
      <c r="C11" s="10">
        <v>1</v>
      </c>
      <c r="D11" s="10" t="s">
        <v>263</v>
      </c>
      <c r="E11" s="10" t="s">
        <v>264</v>
      </c>
      <c r="F11" s="10" t="s">
        <v>6</v>
      </c>
      <c r="G11" s="10" t="s">
        <v>265</v>
      </c>
      <c r="H11" s="10" t="s">
        <v>266</v>
      </c>
      <c r="I11" s="11" t="s">
        <v>61</v>
      </c>
      <c r="J11" s="11" t="s">
        <v>47</v>
      </c>
      <c r="K11" s="11" t="s">
        <v>48</v>
      </c>
      <c r="L11" s="11" t="s">
        <v>267</v>
      </c>
      <c r="M11" s="24"/>
      <c r="N11" s="24"/>
    </row>
    <row r="12" spans="1:34" s="1" customFormat="1" ht="29" x14ac:dyDescent="0.35">
      <c r="B12" s="10">
        <v>3</v>
      </c>
      <c r="C12" s="10">
        <v>1</v>
      </c>
      <c r="D12" s="10" t="s">
        <v>263</v>
      </c>
      <c r="E12" s="10" t="s">
        <v>264</v>
      </c>
      <c r="F12" s="10" t="s">
        <v>6</v>
      </c>
      <c r="G12" s="10" t="s">
        <v>265</v>
      </c>
      <c r="H12" s="10" t="s">
        <v>268</v>
      </c>
      <c r="I12" s="11" t="s">
        <v>61</v>
      </c>
      <c r="J12" s="11" t="s">
        <v>47</v>
      </c>
      <c r="K12" s="11" t="s">
        <v>48</v>
      </c>
      <c r="L12" s="11" t="s">
        <v>267</v>
      </c>
      <c r="M12" s="24"/>
      <c r="N12" s="24"/>
    </row>
    <row r="13" spans="1:34" s="1" customFormat="1" ht="29" x14ac:dyDescent="0.35">
      <c r="B13" s="10">
        <v>3</v>
      </c>
      <c r="C13" s="10">
        <v>1</v>
      </c>
      <c r="D13" s="10" t="s">
        <v>263</v>
      </c>
      <c r="E13" s="10" t="s">
        <v>264</v>
      </c>
      <c r="F13" s="10" t="s">
        <v>6</v>
      </c>
      <c r="G13" s="10" t="s">
        <v>265</v>
      </c>
      <c r="H13" s="10" t="s">
        <v>269</v>
      </c>
      <c r="I13" s="11" t="s">
        <v>61</v>
      </c>
      <c r="J13" s="11" t="s">
        <v>47</v>
      </c>
      <c r="K13" s="11" t="s">
        <v>48</v>
      </c>
      <c r="L13" s="11" t="s">
        <v>267</v>
      </c>
      <c r="M13" s="24"/>
      <c r="N13" s="24"/>
    </row>
    <row r="14" spans="1:34" s="1" customFormat="1" ht="29" x14ac:dyDescent="0.35">
      <c r="B14" s="10">
        <v>3</v>
      </c>
      <c r="C14" s="10">
        <v>1</v>
      </c>
      <c r="D14" s="10" t="s">
        <v>263</v>
      </c>
      <c r="E14" s="10" t="s">
        <v>264</v>
      </c>
      <c r="F14" s="10" t="s">
        <v>6</v>
      </c>
      <c r="G14" s="10" t="s">
        <v>265</v>
      </c>
      <c r="H14" s="10" t="s">
        <v>182</v>
      </c>
      <c r="I14" s="11" t="s">
        <v>61</v>
      </c>
      <c r="J14" s="11" t="s">
        <v>47</v>
      </c>
      <c r="K14" s="11" t="s">
        <v>48</v>
      </c>
      <c r="L14" s="11" t="s">
        <v>267</v>
      </c>
      <c r="M14" s="24"/>
      <c r="N14" s="24"/>
    </row>
    <row r="15" spans="1:34" s="1" customFormat="1" ht="29" x14ac:dyDescent="0.35">
      <c r="B15" s="10">
        <v>3</v>
      </c>
      <c r="C15" s="10">
        <v>1</v>
      </c>
      <c r="D15" s="10" t="s">
        <v>263</v>
      </c>
      <c r="E15" s="10" t="s">
        <v>270</v>
      </c>
      <c r="F15" s="10" t="s">
        <v>6</v>
      </c>
      <c r="G15" s="10" t="s">
        <v>271</v>
      </c>
      <c r="H15" s="10" t="s">
        <v>272</v>
      </c>
      <c r="I15" s="11" t="s">
        <v>61</v>
      </c>
      <c r="J15" s="11" t="s">
        <v>47</v>
      </c>
      <c r="K15" s="11" t="s">
        <v>48</v>
      </c>
      <c r="L15" s="11" t="s">
        <v>267</v>
      </c>
      <c r="M15" s="24"/>
      <c r="N15" s="24"/>
    </row>
    <row r="16" spans="1:34" s="1" customFormat="1" ht="29" x14ac:dyDescent="0.35">
      <c r="B16" s="10">
        <v>3</v>
      </c>
      <c r="C16" s="10">
        <v>1</v>
      </c>
      <c r="D16" s="10" t="s">
        <v>263</v>
      </c>
      <c r="E16" s="10" t="s">
        <v>270</v>
      </c>
      <c r="F16" s="10" t="s">
        <v>6</v>
      </c>
      <c r="G16" s="10" t="s">
        <v>271</v>
      </c>
      <c r="H16" s="10" t="s">
        <v>186</v>
      </c>
      <c r="I16" s="11" t="s">
        <v>61</v>
      </c>
      <c r="J16" s="11" t="s">
        <v>47</v>
      </c>
      <c r="K16" s="11" t="s">
        <v>48</v>
      </c>
      <c r="L16" s="11" t="s">
        <v>267</v>
      </c>
      <c r="M16" s="24"/>
      <c r="N16" s="24"/>
    </row>
    <row r="17" spans="2:14" s="1" customFormat="1" ht="29" x14ac:dyDescent="0.35">
      <c r="B17" s="10">
        <v>3</v>
      </c>
      <c r="C17" s="10">
        <v>1</v>
      </c>
      <c r="D17" s="10" t="s">
        <v>263</v>
      </c>
      <c r="E17" s="10" t="s">
        <v>270</v>
      </c>
      <c r="F17" s="10" t="s">
        <v>6</v>
      </c>
      <c r="G17" s="10" t="s">
        <v>271</v>
      </c>
      <c r="H17" s="10" t="s">
        <v>115</v>
      </c>
      <c r="I17" s="11" t="s">
        <v>61</v>
      </c>
      <c r="J17" s="11" t="s">
        <v>47</v>
      </c>
      <c r="K17" s="11" t="s">
        <v>48</v>
      </c>
      <c r="L17" s="11" t="s">
        <v>267</v>
      </c>
      <c r="M17" s="24"/>
      <c r="N17" s="24"/>
    </row>
    <row r="18" spans="2:14" s="1" customFormat="1" ht="29" x14ac:dyDescent="0.35">
      <c r="B18" s="10">
        <v>3</v>
      </c>
      <c r="C18" s="10">
        <v>1</v>
      </c>
      <c r="D18" s="10" t="s">
        <v>263</v>
      </c>
      <c r="E18" s="10" t="s">
        <v>270</v>
      </c>
      <c r="F18" s="10" t="s">
        <v>6</v>
      </c>
      <c r="G18" s="10" t="s">
        <v>271</v>
      </c>
      <c r="H18" s="10" t="s">
        <v>116</v>
      </c>
      <c r="I18" s="11" t="s">
        <v>61</v>
      </c>
      <c r="J18" s="11" t="s">
        <v>47</v>
      </c>
      <c r="K18" s="11" t="s">
        <v>48</v>
      </c>
      <c r="L18" s="11" t="s">
        <v>267</v>
      </c>
      <c r="M18" s="24"/>
      <c r="N18" s="24"/>
    </row>
    <row r="19" spans="2:14" s="1" customFormat="1" ht="29" x14ac:dyDescent="0.35">
      <c r="B19" s="10">
        <v>3</v>
      </c>
      <c r="C19" s="10">
        <v>1</v>
      </c>
      <c r="D19" s="10" t="s">
        <v>263</v>
      </c>
      <c r="E19" s="10" t="s">
        <v>270</v>
      </c>
      <c r="F19" s="10" t="s">
        <v>6</v>
      </c>
      <c r="G19" s="10" t="s">
        <v>271</v>
      </c>
      <c r="H19" s="10" t="s">
        <v>273</v>
      </c>
      <c r="I19" s="11" t="s">
        <v>61</v>
      </c>
      <c r="J19" s="11" t="s">
        <v>47</v>
      </c>
      <c r="K19" s="11" t="s">
        <v>48</v>
      </c>
      <c r="L19" s="11" t="s">
        <v>267</v>
      </c>
      <c r="M19" s="24"/>
      <c r="N19" s="24"/>
    </row>
    <row r="20" spans="2:14" s="1" customFormat="1" ht="29" x14ac:dyDescent="0.35">
      <c r="B20" s="10">
        <v>3</v>
      </c>
      <c r="C20" s="10">
        <v>1</v>
      </c>
      <c r="D20" s="10" t="s">
        <v>263</v>
      </c>
      <c r="E20" s="10" t="s">
        <v>274</v>
      </c>
      <c r="F20" s="10" t="s">
        <v>6</v>
      </c>
      <c r="G20" s="10" t="s">
        <v>275</v>
      </c>
      <c r="H20" s="10" t="s">
        <v>266</v>
      </c>
      <c r="I20" s="11" t="s">
        <v>61</v>
      </c>
      <c r="J20" s="11" t="s">
        <v>47</v>
      </c>
      <c r="K20" s="11" t="s">
        <v>48</v>
      </c>
      <c r="L20" s="11" t="s">
        <v>267</v>
      </c>
      <c r="M20" s="24"/>
      <c r="N20" s="24"/>
    </row>
    <row r="21" spans="2:14" s="1" customFormat="1" ht="29" x14ac:dyDescent="0.35">
      <c r="B21" s="10">
        <v>3</v>
      </c>
      <c r="C21" s="10">
        <v>1</v>
      </c>
      <c r="D21" s="10" t="s">
        <v>263</v>
      </c>
      <c r="E21" s="10" t="s">
        <v>274</v>
      </c>
      <c r="F21" s="10" t="s">
        <v>6</v>
      </c>
      <c r="G21" s="10" t="s">
        <v>275</v>
      </c>
      <c r="H21" s="10" t="s">
        <v>268</v>
      </c>
      <c r="I21" s="11" t="s">
        <v>61</v>
      </c>
      <c r="J21" s="11" t="s">
        <v>47</v>
      </c>
      <c r="K21" s="11" t="s">
        <v>48</v>
      </c>
      <c r="L21" s="11" t="s">
        <v>267</v>
      </c>
      <c r="M21" s="24"/>
      <c r="N21" s="24"/>
    </row>
    <row r="22" spans="2:14" s="1" customFormat="1" ht="29" x14ac:dyDescent="0.35">
      <c r="B22" s="10">
        <v>3</v>
      </c>
      <c r="C22" s="10">
        <v>1</v>
      </c>
      <c r="D22" s="10" t="s">
        <v>263</v>
      </c>
      <c r="E22" s="10" t="s">
        <v>274</v>
      </c>
      <c r="F22" s="10" t="s">
        <v>6</v>
      </c>
      <c r="G22" s="10" t="s">
        <v>275</v>
      </c>
      <c r="H22" s="10" t="s">
        <v>269</v>
      </c>
      <c r="I22" s="11" t="s">
        <v>61</v>
      </c>
      <c r="J22" s="11" t="s">
        <v>47</v>
      </c>
      <c r="K22" s="11" t="s">
        <v>48</v>
      </c>
      <c r="L22" s="11" t="s">
        <v>267</v>
      </c>
      <c r="M22" s="24"/>
      <c r="N22" s="24"/>
    </row>
    <row r="23" spans="2:14" s="1" customFormat="1" ht="29" x14ac:dyDescent="0.35">
      <c r="B23" s="10">
        <v>3</v>
      </c>
      <c r="C23" s="10">
        <v>1</v>
      </c>
      <c r="D23" s="10" t="s">
        <v>263</v>
      </c>
      <c r="E23" s="10" t="s">
        <v>274</v>
      </c>
      <c r="F23" s="10" t="s">
        <v>6</v>
      </c>
      <c r="G23" s="10" t="s">
        <v>275</v>
      </c>
      <c r="H23" s="10" t="s">
        <v>182</v>
      </c>
      <c r="I23" s="11" t="s">
        <v>61</v>
      </c>
      <c r="J23" s="11" t="s">
        <v>47</v>
      </c>
      <c r="K23" s="11" t="s">
        <v>48</v>
      </c>
      <c r="L23" s="11" t="s">
        <v>267</v>
      </c>
      <c r="M23" s="24"/>
      <c r="N23" s="24"/>
    </row>
    <row r="24" spans="2:14" s="1" customFormat="1" ht="29" x14ac:dyDescent="0.35">
      <c r="B24" s="10">
        <v>3</v>
      </c>
      <c r="C24" s="10">
        <v>1</v>
      </c>
      <c r="D24" s="10" t="s">
        <v>263</v>
      </c>
      <c r="E24" s="10" t="s">
        <v>276</v>
      </c>
      <c r="F24" s="10" t="s">
        <v>6</v>
      </c>
      <c r="G24" s="10" t="s">
        <v>277</v>
      </c>
      <c r="H24" s="10" t="s">
        <v>186</v>
      </c>
      <c r="I24" s="11" t="s">
        <v>61</v>
      </c>
      <c r="J24" s="11" t="s">
        <v>47</v>
      </c>
      <c r="K24" s="11" t="s">
        <v>48</v>
      </c>
      <c r="L24" s="11" t="s">
        <v>267</v>
      </c>
      <c r="M24" s="24"/>
      <c r="N24" s="24"/>
    </row>
    <row r="25" spans="2:14" s="1" customFormat="1" ht="29" x14ac:dyDescent="0.35">
      <c r="B25" s="10">
        <v>3</v>
      </c>
      <c r="C25" s="10">
        <v>1</v>
      </c>
      <c r="D25" s="10" t="s">
        <v>263</v>
      </c>
      <c r="E25" s="10" t="s">
        <v>276</v>
      </c>
      <c r="F25" s="10" t="s">
        <v>6</v>
      </c>
      <c r="G25" s="10" t="s">
        <v>277</v>
      </c>
      <c r="H25" s="10" t="s">
        <v>115</v>
      </c>
      <c r="I25" s="11" t="s">
        <v>61</v>
      </c>
      <c r="J25" s="11" t="s">
        <v>47</v>
      </c>
      <c r="K25" s="11" t="s">
        <v>48</v>
      </c>
      <c r="L25" s="11" t="s">
        <v>267</v>
      </c>
      <c r="M25" s="24"/>
      <c r="N25" s="24"/>
    </row>
    <row r="26" spans="2:14" s="1" customFormat="1" ht="29" x14ac:dyDescent="0.35">
      <c r="B26" s="10">
        <v>3</v>
      </c>
      <c r="C26" s="10">
        <v>1</v>
      </c>
      <c r="D26" s="10" t="s">
        <v>263</v>
      </c>
      <c r="E26" s="10" t="s">
        <v>276</v>
      </c>
      <c r="F26" s="10" t="s">
        <v>6</v>
      </c>
      <c r="G26" s="10" t="s">
        <v>277</v>
      </c>
      <c r="H26" s="10" t="s">
        <v>116</v>
      </c>
      <c r="I26" s="11" t="s">
        <v>61</v>
      </c>
      <c r="J26" s="11" t="s">
        <v>47</v>
      </c>
      <c r="K26" s="11" t="s">
        <v>48</v>
      </c>
      <c r="L26" s="11" t="s">
        <v>267</v>
      </c>
      <c r="M26" s="24"/>
      <c r="N26" s="24"/>
    </row>
    <row r="27" spans="2:14" s="1" customFormat="1" ht="29" x14ac:dyDescent="0.35">
      <c r="B27" s="10">
        <v>3</v>
      </c>
      <c r="C27" s="10">
        <v>1</v>
      </c>
      <c r="D27" s="10" t="s">
        <v>263</v>
      </c>
      <c r="E27" s="10" t="s">
        <v>278</v>
      </c>
      <c r="F27" s="10" t="s">
        <v>6</v>
      </c>
      <c r="G27" s="10" t="s">
        <v>279</v>
      </c>
      <c r="H27" s="10" t="s">
        <v>186</v>
      </c>
      <c r="I27" s="11" t="s">
        <v>61</v>
      </c>
      <c r="J27" s="11" t="s">
        <v>47</v>
      </c>
      <c r="K27" s="11" t="s">
        <v>48</v>
      </c>
      <c r="L27" s="11" t="s">
        <v>267</v>
      </c>
      <c r="M27" s="24"/>
      <c r="N27" s="24"/>
    </row>
    <row r="28" spans="2:14" s="1" customFormat="1" ht="29" x14ac:dyDescent="0.35">
      <c r="B28" s="10">
        <v>3</v>
      </c>
      <c r="C28" s="10">
        <v>1</v>
      </c>
      <c r="D28" s="10" t="s">
        <v>263</v>
      </c>
      <c r="E28" s="10" t="s">
        <v>278</v>
      </c>
      <c r="F28" s="10" t="s">
        <v>6</v>
      </c>
      <c r="G28" s="10" t="s">
        <v>279</v>
      </c>
      <c r="H28" s="10" t="s">
        <v>115</v>
      </c>
      <c r="I28" s="11" t="s">
        <v>61</v>
      </c>
      <c r="J28" s="11" t="s">
        <v>47</v>
      </c>
      <c r="K28" s="11" t="s">
        <v>48</v>
      </c>
      <c r="L28" s="11" t="s">
        <v>267</v>
      </c>
      <c r="M28" s="24"/>
      <c r="N28" s="24"/>
    </row>
    <row r="29" spans="2:14" s="1" customFormat="1" ht="29" x14ac:dyDescent="0.35">
      <c r="B29" s="10">
        <v>3</v>
      </c>
      <c r="C29" s="10">
        <v>1</v>
      </c>
      <c r="D29" s="10" t="s">
        <v>263</v>
      </c>
      <c r="E29" s="10" t="s">
        <v>278</v>
      </c>
      <c r="F29" s="10" t="s">
        <v>6</v>
      </c>
      <c r="G29" s="10" t="s">
        <v>279</v>
      </c>
      <c r="H29" s="10" t="s">
        <v>116</v>
      </c>
      <c r="I29" s="11" t="s">
        <v>61</v>
      </c>
      <c r="J29" s="11" t="s">
        <v>47</v>
      </c>
      <c r="K29" s="11" t="s">
        <v>48</v>
      </c>
      <c r="L29" s="11" t="s">
        <v>267</v>
      </c>
      <c r="M29" s="24"/>
      <c r="N29" s="24"/>
    </row>
    <row r="30" spans="2:14" s="1" customFormat="1" ht="29" x14ac:dyDescent="0.35">
      <c r="B30" s="10">
        <v>3</v>
      </c>
      <c r="C30" s="10">
        <v>1</v>
      </c>
      <c r="D30" s="10" t="s">
        <v>263</v>
      </c>
      <c r="E30" s="10" t="s">
        <v>280</v>
      </c>
      <c r="F30" s="10" t="s">
        <v>6</v>
      </c>
      <c r="G30" s="10" t="s">
        <v>281</v>
      </c>
      <c r="H30" s="10" t="s">
        <v>186</v>
      </c>
      <c r="I30" s="11" t="s">
        <v>61</v>
      </c>
      <c r="J30" s="11" t="s">
        <v>47</v>
      </c>
      <c r="K30" s="11" t="s">
        <v>48</v>
      </c>
      <c r="L30" s="11" t="s">
        <v>267</v>
      </c>
      <c r="M30" s="24"/>
      <c r="N30" s="24"/>
    </row>
    <row r="31" spans="2:14" s="1" customFormat="1" ht="29" x14ac:dyDescent="0.35">
      <c r="B31" s="10">
        <v>3</v>
      </c>
      <c r="C31" s="10">
        <v>1</v>
      </c>
      <c r="D31" s="10" t="s">
        <v>263</v>
      </c>
      <c r="E31" s="10" t="s">
        <v>280</v>
      </c>
      <c r="F31" s="10" t="s">
        <v>6</v>
      </c>
      <c r="G31" s="10" t="s">
        <v>281</v>
      </c>
      <c r="H31" s="10" t="s">
        <v>115</v>
      </c>
      <c r="I31" s="11" t="s">
        <v>61</v>
      </c>
      <c r="J31" s="11" t="s">
        <v>47</v>
      </c>
      <c r="K31" s="11" t="s">
        <v>48</v>
      </c>
      <c r="L31" s="11" t="s">
        <v>267</v>
      </c>
      <c r="M31" s="24"/>
      <c r="N31" s="24"/>
    </row>
    <row r="32" spans="2:14" s="1" customFormat="1" ht="29" x14ac:dyDescent="0.35">
      <c r="B32" s="10">
        <v>3</v>
      </c>
      <c r="C32" s="10">
        <v>1</v>
      </c>
      <c r="D32" s="10" t="s">
        <v>263</v>
      </c>
      <c r="E32" s="10" t="s">
        <v>280</v>
      </c>
      <c r="F32" s="10" t="s">
        <v>6</v>
      </c>
      <c r="G32" s="10" t="s">
        <v>281</v>
      </c>
      <c r="H32" s="10" t="s">
        <v>116</v>
      </c>
      <c r="I32" s="11" t="s">
        <v>61</v>
      </c>
      <c r="J32" s="11" t="s">
        <v>47</v>
      </c>
      <c r="K32" s="11" t="s">
        <v>48</v>
      </c>
      <c r="L32" s="11" t="s">
        <v>267</v>
      </c>
      <c r="M32" s="24"/>
      <c r="N32" s="24"/>
    </row>
    <row r="33" spans="2:14" s="1" customFormat="1" ht="29" x14ac:dyDescent="0.35">
      <c r="B33" s="10">
        <v>3</v>
      </c>
      <c r="C33" s="10">
        <v>1</v>
      </c>
      <c r="D33" s="10" t="s">
        <v>263</v>
      </c>
      <c r="E33" s="10" t="s">
        <v>280</v>
      </c>
      <c r="F33" s="10" t="s">
        <v>6</v>
      </c>
      <c r="G33" s="10" t="s">
        <v>282</v>
      </c>
      <c r="H33" s="10" t="s">
        <v>283</v>
      </c>
      <c r="I33" s="11" t="s">
        <v>61</v>
      </c>
      <c r="J33" s="11" t="s">
        <v>47</v>
      </c>
      <c r="K33" s="11" t="s">
        <v>48</v>
      </c>
      <c r="L33" s="11" t="s">
        <v>267</v>
      </c>
      <c r="M33" s="24"/>
      <c r="N33" s="24"/>
    </row>
    <row r="34" spans="2:14" s="1" customFormat="1" ht="29" x14ac:dyDescent="0.35">
      <c r="B34" s="10">
        <v>3</v>
      </c>
      <c r="C34" s="10">
        <v>1</v>
      </c>
      <c r="D34" s="10" t="s">
        <v>263</v>
      </c>
      <c r="E34" s="10" t="s">
        <v>280</v>
      </c>
      <c r="F34" s="10" t="s">
        <v>6</v>
      </c>
      <c r="G34" s="10" t="s">
        <v>282</v>
      </c>
      <c r="H34" s="10" t="s">
        <v>115</v>
      </c>
      <c r="I34" s="11" t="s">
        <v>61</v>
      </c>
      <c r="J34" s="11" t="s">
        <v>47</v>
      </c>
      <c r="K34" s="11" t="s">
        <v>48</v>
      </c>
      <c r="L34" s="11" t="s">
        <v>267</v>
      </c>
      <c r="M34" s="24"/>
      <c r="N34" s="24"/>
    </row>
    <row r="35" spans="2:14" s="1" customFormat="1" ht="29" x14ac:dyDescent="0.35">
      <c r="B35" s="10">
        <v>3</v>
      </c>
      <c r="C35" s="10">
        <v>1</v>
      </c>
      <c r="D35" s="10" t="s">
        <v>263</v>
      </c>
      <c r="E35" s="10" t="s">
        <v>280</v>
      </c>
      <c r="F35" s="10" t="s">
        <v>6</v>
      </c>
      <c r="G35" s="10" t="s">
        <v>282</v>
      </c>
      <c r="H35" s="10" t="s">
        <v>116</v>
      </c>
      <c r="I35" s="11" t="s">
        <v>61</v>
      </c>
      <c r="J35" s="11" t="s">
        <v>47</v>
      </c>
      <c r="K35" s="11" t="s">
        <v>48</v>
      </c>
      <c r="L35" s="11" t="s">
        <v>267</v>
      </c>
      <c r="M35" s="24"/>
      <c r="N35" s="24"/>
    </row>
    <row r="36" spans="2:14" s="1" customFormat="1" ht="29" x14ac:dyDescent="0.35">
      <c r="B36" s="10">
        <v>3</v>
      </c>
      <c r="C36" s="10">
        <v>1</v>
      </c>
      <c r="D36" s="10" t="s">
        <v>263</v>
      </c>
      <c r="E36" s="10" t="s">
        <v>284</v>
      </c>
      <c r="F36" s="10" t="s">
        <v>6</v>
      </c>
      <c r="G36" s="10" t="s">
        <v>285</v>
      </c>
      <c r="H36" s="10" t="s">
        <v>286</v>
      </c>
      <c r="I36" s="11" t="s">
        <v>61</v>
      </c>
      <c r="J36" s="11" t="s">
        <v>47</v>
      </c>
      <c r="K36" s="11" t="s">
        <v>48</v>
      </c>
      <c r="L36" s="11" t="s">
        <v>267</v>
      </c>
      <c r="M36" s="24"/>
      <c r="N36" s="24"/>
    </row>
    <row r="37" spans="2:14" s="1" customFormat="1" ht="29" x14ac:dyDescent="0.35">
      <c r="B37" s="10">
        <v>3</v>
      </c>
      <c r="C37" s="10">
        <v>1</v>
      </c>
      <c r="D37" s="10" t="s">
        <v>263</v>
      </c>
      <c r="E37" s="10" t="s">
        <v>287</v>
      </c>
      <c r="F37" s="10" t="s">
        <v>6</v>
      </c>
      <c r="G37" s="10" t="s">
        <v>288</v>
      </c>
      <c r="H37" s="10" t="s">
        <v>289</v>
      </c>
      <c r="I37" s="11" t="s">
        <v>61</v>
      </c>
      <c r="J37" s="11" t="s">
        <v>47</v>
      </c>
      <c r="K37" s="11" t="s">
        <v>48</v>
      </c>
      <c r="L37" s="11" t="s">
        <v>267</v>
      </c>
      <c r="M37" s="24"/>
      <c r="N37" s="24"/>
    </row>
    <row r="38" spans="2:14" s="1" customFormat="1" ht="29" x14ac:dyDescent="0.35">
      <c r="B38" s="10">
        <v>3</v>
      </c>
      <c r="C38" s="10">
        <v>1</v>
      </c>
      <c r="D38" s="10" t="s">
        <v>263</v>
      </c>
      <c r="E38" s="10" t="s">
        <v>287</v>
      </c>
      <c r="F38" s="10" t="s">
        <v>6</v>
      </c>
      <c r="G38" s="10" t="s">
        <v>288</v>
      </c>
      <c r="H38" s="10" t="s">
        <v>290</v>
      </c>
      <c r="I38" s="11" t="s">
        <v>61</v>
      </c>
      <c r="J38" s="11" t="s">
        <v>47</v>
      </c>
      <c r="K38" s="11" t="s">
        <v>48</v>
      </c>
      <c r="L38" s="11" t="s">
        <v>267</v>
      </c>
      <c r="M38" s="24"/>
      <c r="N38" s="24"/>
    </row>
    <row r="39" spans="2:14" s="1" customFormat="1" ht="29" x14ac:dyDescent="0.35">
      <c r="B39" s="10">
        <v>3</v>
      </c>
      <c r="C39" s="10">
        <v>1</v>
      </c>
      <c r="D39" s="10" t="s">
        <v>263</v>
      </c>
      <c r="E39" s="10" t="s">
        <v>291</v>
      </c>
      <c r="F39" s="10" t="s">
        <v>6</v>
      </c>
      <c r="G39" s="10" t="s">
        <v>292</v>
      </c>
      <c r="H39" s="10" t="s">
        <v>286</v>
      </c>
      <c r="I39" s="11" t="s">
        <v>61</v>
      </c>
      <c r="J39" s="11" t="s">
        <v>47</v>
      </c>
      <c r="K39" s="11" t="s">
        <v>48</v>
      </c>
      <c r="L39" s="11" t="s">
        <v>267</v>
      </c>
      <c r="M39" s="24"/>
      <c r="N39" s="24"/>
    </row>
    <row r="40" spans="2:14" s="1" customFormat="1" ht="43.5" x14ac:dyDescent="0.35">
      <c r="B40" s="10">
        <v>3</v>
      </c>
      <c r="C40" s="10">
        <v>1</v>
      </c>
      <c r="D40" s="10" t="s">
        <v>263</v>
      </c>
      <c r="E40" s="10" t="s">
        <v>293</v>
      </c>
      <c r="F40" s="10" t="s">
        <v>6</v>
      </c>
      <c r="G40" s="10" t="s">
        <v>294</v>
      </c>
      <c r="H40" s="10" t="s">
        <v>286</v>
      </c>
      <c r="I40" s="11" t="s">
        <v>61</v>
      </c>
      <c r="J40" s="11" t="s">
        <v>47</v>
      </c>
      <c r="K40" s="11" t="s">
        <v>48</v>
      </c>
      <c r="L40" s="11" t="s">
        <v>267</v>
      </c>
      <c r="M40" s="24"/>
      <c r="N40" s="24"/>
    </row>
    <row r="41" spans="2:14" s="1" customFormat="1" ht="29" x14ac:dyDescent="0.35">
      <c r="B41" s="10">
        <v>3</v>
      </c>
      <c r="C41" s="10">
        <v>1</v>
      </c>
      <c r="D41" s="10" t="s">
        <v>263</v>
      </c>
      <c r="E41" s="10" t="s">
        <v>295</v>
      </c>
      <c r="F41" s="10" t="s">
        <v>6</v>
      </c>
      <c r="G41" s="10" t="s">
        <v>296</v>
      </c>
      <c r="H41" s="10" t="s">
        <v>286</v>
      </c>
      <c r="I41" s="11" t="s">
        <v>61</v>
      </c>
      <c r="J41" s="11" t="s">
        <v>47</v>
      </c>
      <c r="K41" s="11" t="s">
        <v>48</v>
      </c>
      <c r="L41" s="11" t="s">
        <v>267</v>
      </c>
      <c r="M41" s="24"/>
      <c r="N41" s="24"/>
    </row>
    <row r="42" spans="2:14" s="1" customFormat="1" ht="29" x14ac:dyDescent="0.35">
      <c r="B42" s="10">
        <v>3</v>
      </c>
      <c r="C42" s="10">
        <v>1</v>
      </c>
      <c r="D42" s="10" t="s">
        <v>263</v>
      </c>
      <c r="E42" s="10" t="s">
        <v>297</v>
      </c>
      <c r="F42" s="10" t="s">
        <v>6</v>
      </c>
      <c r="G42" s="10" t="s">
        <v>223</v>
      </c>
      <c r="H42" s="10" t="s">
        <v>286</v>
      </c>
      <c r="I42" s="11" t="s">
        <v>61</v>
      </c>
      <c r="J42" s="11" t="s">
        <v>47</v>
      </c>
      <c r="K42" s="11" t="s">
        <v>48</v>
      </c>
      <c r="L42" s="11" t="s">
        <v>267</v>
      </c>
      <c r="M42" s="24"/>
      <c r="N42" s="24"/>
    </row>
    <row r="43" spans="2:14" s="1" customFormat="1" ht="43.5" x14ac:dyDescent="0.35">
      <c r="B43" s="10">
        <v>3</v>
      </c>
      <c r="C43" s="10">
        <v>1</v>
      </c>
      <c r="D43" s="10" t="s">
        <v>263</v>
      </c>
      <c r="E43" s="10" t="s">
        <v>298</v>
      </c>
      <c r="F43" s="10" t="s">
        <v>6</v>
      </c>
      <c r="G43" s="10" t="s">
        <v>299</v>
      </c>
      <c r="H43" s="10" t="s">
        <v>286</v>
      </c>
      <c r="I43" s="11" t="s">
        <v>61</v>
      </c>
      <c r="J43" s="11" t="s">
        <v>47</v>
      </c>
      <c r="K43" s="11" t="s">
        <v>48</v>
      </c>
      <c r="L43" s="11" t="s">
        <v>267</v>
      </c>
      <c r="M43" s="24"/>
      <c r="N43" s="24"/>
    </row>
    <row r="44" spans="2:14" s="1" customFormat="1" ht="29" x14ac:dyDescent="0.35">
      <c r="B44" s="10">
        <v>3</v>
      </c>
      <c r="C44" s="10">
        <v>1</v>
      </c>
      <c r="D44" s="10" t="s">
        <v>263</v>
      </c>
      <c r="E44" s="10" t="s">
        <v>300</v>
      </c>
      <c r="F44" s="10" t="s">
        <v>6</v>
      </c>
      <c r="G44" s="10" t="s">
        <v>301</v>
      </c>
      <c r="H44" s="10" t="s">
        <v>302</v>
      </c>
      <c r="I44" s="11" t="s">
        <v>61</v>
      </c>
      <c r="J44" s="11" t="s">
        <v>47</v>
      </c>
      <c r="K44" s="11" t="s">
        <v>48</v>
      </c>
      <c r="L44" s="11" t="s">
        <v>267</v>
      </c>
      <c r="M44" s="24"/>
      <c r="N44" s="24"/>
    </row>
    <row r="45" spans="2:14" s="1" customFormat="1" ht="29" x14ac:dyDescent="0.35">
      <c r="B45" s="10">
        <v>3</v>
      </c>
      <c r="C45" s="10">
        <v>1</v>
      </c>
      <c r="D45" s="10" t="s">
        <v>263</v>
      </c>
      <c r="E45" s="10" t="s">
        <v>300</v>
      </c>
      <c r="F45" s="10" t="s">
        <v>6</v>
      </c>
      <c r="G45" s="10" t="s">
        <v>301</v>
      </c>
      <c r="H45" s="10" t="s">
        <v>303</v>
      </c>
      <c r="I45" s="11" t="s">
        <v>61</v>
      </c>
      <c r="J45" s="11" t="s">
        <v>47</v>
      </c>
      <c r="K45" s="11" t="s">
        <v>48</v>
      </c>
      <c r="L45" s="11" t="s">
        <v>267</v>
      </c>
      <c r="M45" s="24"/>
      <c r="N45" s="24"/>
    </row>
    <row r="46" spans="2:14" s="1" customFormat="1" ht="29" x14ac:dyDescent="0.35">
      <c r="B46" s="10">
        <v>3</v>
      </c>
      <c r="C46" s="10">
        <v>1</v>
      </c>
      <c r="D46" s="10" t="s">
        <v>263</v>
      </c>
      <c r="E46" s="10" t="s">
        <v>304</v>
      </c>
      <c r="F46" s="10" t="s">
        <v>6</v>
      </c>
      <c r="G46" s="10" t="s">
        <v>305</v>
      </c>
      <c r="H46" s="10" t="s">
        <v>289</v>
      </c>
      <c r="I46" s="11" t="s">
        <v>61</v>
      </c>
      <c r="J46" s="11" t="s">
        <v>47</v>
      </c>
      <c r="K46" s="11" t="s">
        <v>48</v>
      </c>
      <c r="L46" s="11" t="s">
        <v>267</v>
      </c>
      <c r="M46" s="24"/>
      <c r="N46" s="24"/>
    </row>
    <row r="47" spans="2:14" s="1" customFormat="1" ht="29" x14ac:dyDescent="0.35">
      <c r="B47" s="10">
        <v>3</v>
      </c>
      <c r="C47" s="10">
        <v>1</v>
      </c>
      <c r="D47" s="10" t="s">
        <v>263</v>
      </c>
      <c r="E47" s="10" t="s">
        <v>304</v>
      </c>
      <c r="F47" s="10" t="s">
        <v>6</v>
      </c>
      <c r="G47" s="10" t="s">
        <v>305</v>
      </c>
      <c r="H47" s="10" t="s">
        <v>290</v>
      </c>
      <c r="I47" s="11" t="s">
        <v>61</v>
      </c>
      <c r="J47" s="11" t="s">
        <v>47</v>
      </c>
      <c r="K47" s="11" t="s">
        <v>48</v>
      </c>
      <c r="L47" s="11" t="s">
        <v>267</v>
      </c>
      <c r="M47" s="24"/>
      <c r="N47" s="24"/>
    </row>
    <row r="48" spans="2:14" s="1" customFormat="1" ht="29" x14ac:dyDescent="0.35">
      <c r="B48" s="10">
        <v>3</v>
      </c>
      <c r="C48" s="10">
        <v>1</v>
      </c>
      <c r="D48" s="10" t="s">
        <v>263</v>
      </c>
      <c r="E48" s="10" t="s">
        <v>306</v>
      </c>
      <c r="F48" s="10" t="s">
        <v>6</v>
      </c>
      <c r="G48" s="10" t="s">
        <v>307</v>
      </c>
      <c r="H48" s="10" t="s">
        <v>289</v>
      </c>
      <c r="I48" s="11" t="s">
        <v>61</v>
      </c>
      <c r="J48" s="11" t="s">
        <v>47</v>
      </c>
      <c r="K48" s="11" t="s">
        <v>48</v>
      </c>
      <c r="L48" s="11" t="s">
        <v>267</v>
      </c>
      <c r="M48" s="24"/>
      <c r="N48" s="24"/>
    </row>
    <row r="49" spans="2:14" s="1" customFormat="1" ht="29" x14ac:dyDescent="0.35">
      <c r="B49" s="10">
        <v>3</v>
      </c>
      <c r="C49" s="10">
        <v>1</v>
      </c>
      <c r="D49" s="10" t="s">
        <v>263</v>
      </c>
      <c r="E49" s="10" t="s">
        <v>306</v>
      </c>
      <c r="F49" s="10" t="s">
        <v>6</v>
      </c>
      <c r="G49" s="10" t="s">
        <v>307</v>
      </c>
      <c r="H49" s="10" t="s">
        <v>290</v>
      </c>
      <c r="I49" s="11" t="s">
        <v>61</v>
      </c>
      <c r="J49" s="11" t="s">
        <v>47</v>
      </c>
      <c r="K49" s="11" t="s">
        <v>48</v>
      </c>
      <c r="L49" s="11" t="s">
        <v>267</v>
      </c>
      <c r="M49" s="24"/>
      <c r="N49" s="24"/>
    </row>
    <row r="50" spans="2:14" s="1" customFormat="1" ht="43.5" x14ac:dyDescent="0.35">
      <c r="B50" s="10">
        <v>3</v>
      </c>
      <c r="C50" s="10">
        <v>1</v>
      </c>
      <c r="D50" s="10" t="s">
        <v>263</v>
      </c>
      <c r="E50" s="10" t="s">
        <v>308</v>
      </c>
      <c r="F50" s="10" t="s">
        <v>6</v>
      </c>
      <c r="G50" s="10" t="s">
        <v>309</v>
      </c>
      <c r="H50" s="10" t="s">
        <v>286</v>
      </c>
      <c r="I50" s="11" t="s">
        <v>61</v>
      </c>
      <c r="J50" s="11" t="s">
        <v>47</v>
      </c>
      <c r="K50" s="11" t="s">
        <v>48</v>
      </c>
      <c r="L50" s="11" t="s">
        <v>267</v>
      </c>
      <c r="M50" s="24"/>
      <c r="N50" s="24"/>
    </row>
    <row r="51" spans="2:14" s="1" customFormat="1" ht="29" x14ac:dyDescent="0.35">
      <c r="B51" s="10">
        <v>3</v>
      </c>
      <c r="C51" s="10">
        <v>1</v>
      </c>
      <c r="D51" s="10" t="s">
        <v>263</v>
      </c>
      <c r="E51" s="10" t="s">
        <v>310</v>
      </c>
      <c r="F51" s="10" t="s">
        <v>6</v>
      </c>
      <c r="G51" s="10" t="s">
        <v>311</v>
      </c>
      <c r="H51" s="10" t="s">
        <v>289</v>
      </c>
      <c r="I51" s="11" t="s">
        <v>61</v>
      </c>
      <c r="J51" s="11" t="s">
        <v>47</v>
      </c>
      <c r="K51" s="11" t="s">
        <v>48</v>
      </c>
      <c r="L51" s="11" t="s">
        <v>267</v>
      </c>
      <c r="M51" s="24"/>
      <c r="N51" s="24"/>
    </row>
    <row r="52" spans="2:14" s="1" customFormat="1" ht="29" x14ac:dyDescent="0.35">
      <c r="B52" s="10">
        <v>3</v>
      </c>
      <c r="C52" s="10">
        <v>1</v>
      </c>
      <c r="D52" s="10" t="s">
        <v>263</v>
      </c>
      <c r="E52" s="10" t="s">
        <v>310</v>
      </c>
      <c r="F52" s="10" t="s">
        <v>6</v>
      </c>
      <c r="G52" s="10" t="s">
        <v>311</v>
      </c>
      <c r="H52" s="10" t="s">
        <v>290</v>
      </c>
      <c r="I52" s="11" t="s">
        <v>61</v>
      </c>
      <c r="J52" s="11" t="s">
        <v>47</v>
      </c>
      <c r="K52" s="11" t="s">
        <v>48</v>
      </c>
      <c r="L52" s="11" t="s">
        <v>267</v>
      </c>
      <c r="M52" s="24"/>
      <c r="N52" s="24"/>
    </row>
    <row r="53" spans="2:14" s="1" customFormat="1" ht="29" x14ac:dyDescent="0.35">
      <c r="B53" s="10">
        <v>3</v>
      </c>
      <c r="C53" s="10">
        <v>1</v>
      </c>
      <c r="D53" s="10" t="s">
        <v>263</v>
      </c>
      <c r="E53" s="10" t="s">
        <v>312</v>
      </c>
      <c r="F53" s="10" t="s">
        <v>6</v>
      </c>
      <c r="G53" s="10" t="s">
        <v>313</v>
      </c>
      <c r="H53" s="10" t="s">
        <v>286</v>
      </c>
      <c r="I53" s="11" t="s">
        <v>61</v>
      </c>
      <c r="J53" s="11" t="s">
        <v>47</v>
      </c>
      <c r="K53" s="11" t="s">
        <v>48</v>
      </c>
      <c r="L53" s="11" t="s">
        <v>267</v>
      </c>
      <c r="M53" s="24"/>
      <c r="N53" s="24"/>
    </row>
    <row r="54" spans="2:14" s="1" customFormat="1" ht="43.5" x14ac:dyDescent="0.35">
      <c r="B54" s="10">
        <v>3</v>
      </c>
      <c r="C54" s="10">
        <v>1</v>
      </c>
      <c r="D54" s="10" t="s">
        <v>263</v>
      </c>
      <c r="E54" s="10" t="s">
        <v>314</v>
      </c>
      <c r="F54" s="10" t="s">
        <v>6</v>
      </c>
      <c r="G54" s="10" t="s">
        <v>315</v>
      </c>
      <c r="H54" s="10" t="s">
        <v>286</v>
      </c>
      <c r="I54" s="11" t="s">
        <v>61</v>
      </c>
      <c r="J54" s="11" t="s">
        <v>47</v>
      </c>
      <c r="K54" s="11" t="s">
        <v>48</v>
      </c>
      <c r="L54" s="11" t="s">
        <v>267</v>
      </c>
      <c r="M54" s="24"/>
      <c r="N54" s="24"/>
    </row>
    <row r="55" spans="2:14" s="1" customFormat="1" ht="29" x14ac:dyDescent="0.35">
      <c r="B55" s="10">
        <v>3</v>
      </c>
      <c r="C55" s="10">
        <v>1</v>
      </c>
      <c r="D55" s="10" t="s">
        <v>263</v>
      </c>
      <c r="E55" s="10" t="s">
        <v>316</v>
      </c>
      <c r="F55" s="10" t="s">
        <v>6</v>
      </c>
      <c r="G55" s="10" t="s">
        <v>317</v>
      </c>
      <c r="H55" s="10" t="s">
        <v>286</v>
      </c>
      <c r="I55" s="11" t="s">
        <v>61</v>
      </c>
      <c r="J55" s="11" t="s">
        <v>47</v>
      </c>
      <c r="K55" s="11" t="s">
        <v>48</v>
      </c>
      <c r="L55" s="11" t="s">
        <v>267</v>
      </c>
      <c r="M55" s="24"/>
      <c r="N55" s="24"/>
    </row>
    <row r="56" spans="2:14" s="1" customFormat="1" ht="29" x14ac:dyDescent="0.35">
      <c r="B56" s="10">
        <v>3</v>
      </c>
      <c r="C56" s="10">
        <v>1</v>
      </c>
      <c r="D56" s="10" t="s">
        <v>263</v>
      </c>
      <c r="E56" s="10" t="s">
        <v>318</v>
      </c>
      <c r="F56" s="10" t="s">
        <v>6</v>
      </c>
      <c r="G56" s="10" t="s">
        <v>319</v>
      </c>
      <c r="H56" s="10" t="s">
        <v>286</v>
      </c>
      <c r="I56" s="11" t="s">
        <v>61</v>
      </c>
      <c r="J56" s="11" t="s">
        <v>47</v>
      </c>
      <c r="K56" s="11" t="s">
        <v>48</v>
      </c>
      <c r="L56" s="11" t="s">
        <v>267</v>
      </c>
      <c r="M56" s="24"/>
      <c r="N56" s="24"/>
    </row>
    <row r="57" spans="2:14" s="1" customFormat="1" ht="29" x14ac:dyDescent="0.35">
      <c r="B57" s="10">
        <v>3</v>
      </c>
      <c r="C57" s="10">
        <v>1</v>
      </c>
      <c r="D57" s="10" t="s">
        <v>263</v>
      </c>
      <c r="E57" s="10" t="s">
        <v>320</v>
      </c>
      <c r="F57" s="10" t="s">
        <v>6</v>
      </c>
      <c r="G57" s="10" t="s">
        <v>321</v>
      </c>
      <c r="H57" s="10" t="s">
        <v>286</v>
      </c>
      <c r="I57" s="11" t="s">
        <v>61</v>
      </c>
      <c r="J57" s="11" t="s">
        <v>47</v>
      </c>
      <c r="K57" s="11" t="s">
        <v>48</v>
      </c>
      <c r="L57" s="11" t="s">
        <v>267</v>
      </c>
      <c r="M57" s="24"/>
      <c r="N57" s="24"/>
    </row>
    <row r="58" spans="2:14" s="1" customFormat="1" ht="29" x14ac:dyDescent="0.35">
      <c r="B58" s="10">
        <v>3</v>
      </c>
      <c r="C58" s="10">
        <v>1</v>
      </c>
      <c r="D58" s="10" t="s">
        <v>263</v>
      </c>
      <c r="E58" s="10" t="s">
        <v>322</v>
      </c>
      <c r="F58" s="10" t="s">
        <v>6</v>
      </c>
      <c r="G58" s="10" t="s">
        <v>323</v>
      </c>
      <c r="H58" s="10" t="s">
        <v>286</v>
      </c>
      <c r="I58" s="11" t="s">
        <v>61</v>
      </c>
      <c r="J58" s="11" t="s">
        <v>47</v>
      </c>
      <c r="K58" s="11" t="s">
        <v>48</v>
      </c>
      <c r="L58" s="11" t="s">
        <v>267</v>
      </c>
      <c r="M58" s="24"/>
      <c r="N58" s="24"/>
    </row>
    <row r="59" spans="2:14" s="1" customFormat="1" ht="58" x14ac:dyDescent="0.35">
      <c r="B59" s="10">
        <v>3</v>
      </c>
      <c r="C59" s="10">
        <v>1</v>
      </c>
      <c r="D59" s="10" t="s">
        <v>263</v>
      </c>
      <c r="E59" s="10" t="s">
        <v>324</v>
      </c>
      <c r="F59" s="10" t="s">
        <v>6</v>
      </c>
      <c r="G59" s="10" t="s">
        <v>325</v>
      </c>
      <c r="H59" s="10" t="s">
        <v>286</v>
      </c>
      <c r="I59" s="11" t="s">
        <v>61</v>
      </c>
      <c r="J59" s="11" t="s">
        <v>47</v>
      </c>
      <c r="K59" s="11" t="s">
        <v>48</v>
      </c>
      <c r="L59" s="11" t="s">
        <v>267</v>
      </c>
      <c r="M59" s="24"/>
      <c r="N59" s="24"/>
    </row>
    <row r="60" spans="2:14" s="1" customFormat="1" ht="29" x14ac:dyDescent="0.35">
      <c r="B60" s="10">
        <v>3</v>
      </c>
      <c r="C60" s="10">
        <v>1</v>
      </c>
      <c r="D60" s="10" t="s">
        <v>263</v>
      </c>
      <c r="E60" s="10" t="s">
        <v>326</v>
      </c>
      <c r="F60" s="10" t="s">
        <v>6</v>
      </c>
      <c r="G60" s="10" t="s">
        <v>327</v>
      </c>
      <c r="H60" s="10" t="s">
        <v>286</v>
      </c>
      <c r="I60" s="11" t="s">
        <v>61</v>
      </c>
      <c r="J60" s="11" t="s">
        <v>47</v>
      </c>
      <c r="K60" s="11" t="s">
        <v>48</v>
      </c>
      <c r="L60" s="11" t="s">
        <v>267</v>
      </c>
      <c r="M60" s="24"/>
      <c r="N60" s="24"/>
    </row>
    <row r="61" spans="2:14" s="1" customFormat="1" ht="29" x14ac:dyDescent="0.35">
      <c r="B61" s="10">
        <v>3</v>
      </c>
      <c r="C61" s="10">
        <v>1</v>
      </c>
      <c r="D61" s="10" t="s">
        <v>263</v>
      </c>
      <c r="E61" s="10" t="s">
        <v>328</v>
      </c>
      <c r="F61" s="10" t="s">
        <v>6</v>
      </c>
      <c r="G61" s="10" t="s">
        <v>329</v>
      </c>
      <c r="H61" s="10" t="s">
        <v>286</v>
      </c>
      <c r="I61" s="11" t="s">
        <v>61</v>
      </c>
      <c r="J61" s="11" t="s">
        <v>47</v>
      </c>
      <c r="K61" s="11" t="s">
        <v>48</v>
      </c>
      <c r="L61" s="11" t="s">
        <v>267</v>
      </c>
      <c r="M61" s="24"/>
      <c r="N61" s="24"/>
    </row>
    <row r="62" spans="2:14" s="1" customFormat="1" ht="29" x14ac:dyDescent="0.35">
      <c r="B62" s="10">
        <v>3</v>
      </c>
      <c r="C62" s="10">
        <v>1</v>
      </c>
      <c r="D62" s="10" t="s">
        <v>263</v>
      </c>
      <c r="E62" s="10" t="s">
        <v>330</v>
      </c>
      <c r="F62" s="10" t="s">
        <v>6</v>
      </c>
      <c r="G62" s="10" t="s">
        <v>331</v>
      </c>
      <c r="H62" s="10" t="s">
        <v>286</v>
      </c>
      <c r="I62" s="11" t="s">
        <v>61</v>
      </c>
      <c r="J62" s="11" t="s">
        <v>47</v>
      </c>
      <c r="K62" s="11" t="s">
        <v>48</v>
      </c>
      <c r="L62" s="11" t="s">
        <v>267</v>
      </c>
      <c r="M62" s="24"/>
      <c r="N62" s="24"/>
    </row>
    <row r="63" spans="2:14" s="1" customFormat="1" ht="29" x14ac:dyDescent="0.35">
      <c r="B63" s="10">
        <v>3</v>
      </c>
      <c r="C63" s="10">
        <v>1</v>
      </c>
      <c r="D63" s="10" t="s">
        <v>263</v>
      </c>
      <c r="E63" s="10" t="s">
        <v>332</v>
      </c>
      <c r="F63" s="10" t="s">
        <v>6</v>
      </c>
      <c r="G63" s="10" t="s">
        <v>333</v>
      </c>
      <c r="H63" s="10" t="s">
        <v>289</v>
      </c>
      <c r="I63" s="11" t="s">
        <v>61</v>
      </c>
      <c r="J63" s="11" t="s">
        <v>47</v>
      </c>
      <c r="K63" s="11" t="s">
        <v>48</v>
      </c>
      <c r="L63" s="11" t="s">
        <v>267</v>
      </c>
      <c r="M63" s="24"/>
      <c r="N63" s="24"/>
    </row>
    <row r="64" spans="2:14" s="1" customFormat="1" ht="29" x14ac:dyDescent="0.35">
      <c r="B64" s="10">
        <v>3</v>
      </c>
      <c r="C64" s="10">
        <v>1</v>
      </c>
      <c r="D64" s="10" t="s">
        <v>263</v>
      </c>
      <c r="E64" s="10" t="s">
        <v>332</v>
      </c>
      <c r="F64" s="10" t="s">
        <v>6</v>
      </c>
      <c r="G64" s="10" t="s">
        <v>333</v>
      </c>
      <c r="H64" s="10" t="s">
        <v>290</v>
      </c>
      <c r="I64" s="11" t="s">
        <v>61</v>
      </c>
      <c r="J64" s="11" t="s">
        <v>47</v>
      </c>
      <c r="K64" s="11" t="s">
        <v>48</v>
      </c>
      <c r="L64" s="11" t="s">
        <v>267</v>
      </c>
      <c r="M64" s="24"/>
      <c r="N64" s="24"/>
    </row>
    <row r="65" spans="2:14" s="1" customFormat="1" ht="29" x14ac:dyDescent="0.35">
      <c r="B65" s="10">
        <v>3</v>
      </c>
      <c r="C65" s="10">
        <v>1</v>
      </c>
      <c r="D65" s="10" t="s">
        <v>263</v>
      </c>
      <c r="E65" s="10" t="s">
        <v>334</v>
      </c>
      <c r="F65" s="10" t="s">
        <v>6</v>
      </c>
      <c r="G65" s="10" t="s">
        <v>335</v>
      </c>
      <c r="H65" s="10" t="s">
        <v>289</v>
      </c>
      <c r="I65" s="11" t="s">
        <v>61</v>
      </c>
      <c r="J65" s="11" t="s">
        <v>47</v>
      </c>
      <c r="K65" s="11" t="s">
        <v>48</v>
      </c>
      <c r="L65" s="11" t="s">
        <v>267</v>
      </c>
      <c r="M65" s="24"/>
      <c r="N65" s="24"/>
    </row>
    <row r="66" spans="2:14" s="1" customFormat="1" ht="29" x14ac:dyDescent="0.35">
      <c r="B66" s="10">
        <v>3</v>
      </c>
      <c r="C66" s="10">
        <v>1</v>
      </c>
      <c r="D66" s="10" t="s">
        <v>263</v>
      </c>
      <c r="E66" s="10" t="s">
        <v>334</v>
      </c>
      <c r="F66" s="10" t="s">
        <v>6</v>
      </c>
      <c r="G66" s="10" t="s">
        <v>335</v>
      </c>
      <c r="H66" s="10" t="s">
        <v>290</v>
      </c>
      <c r="I66" s="11" t="s">
        <v>61</v>
      </c>
      <c r="J66" s="11" t="s">
        <v>47</v>
      </c>
      <c r="K66" s="11" t="s">
        <v>48</v>
      </c>
      <c r="L66" s="11" t="s">
        <v>267</v>
      </c>
      <c r="M66" s="24"/>
      <c r="N66" s="24"/>
    </row>
    <row r="67" spans="2:14" s="1" customFormat="1" ht="29" x14ac:dyDescent="0.35">
      <c r="B67" s="10">
        <v>3</v>
      </c>
      <c r="C67" s="10">
        <v>1</v>
      </c>
      <c r="D67" s="10" t="s">
        <v>263</v>
      </c>
      <c r="E67" s="10" t="s">
        <v>336</v>
      </c>
      <c r="F67" s="10" t="s">
        <v>6</v>
      </c>
      <c r="G67" s="10" t="s">
        <v>337</v>
      </c>
      <c r="H67" s="10" t="s">
        <v>286</v>
      </c>
      <c r="I67" s="11" t="s">
        <v>61</v>
      </c>
      <c r="J67" s="11" t="s">
        <v>47</v>
      </c>
      <c r="K67" s="11" t="s">
        <v>48</v>
      </c>
      <c r="L67" s="11" t="s">
        <v>267</v>
      </c>
      <c r="M67" s="24"/>
      <c r="N67" s="24"/>
    </row>
    <row r="68" spans="2:14" s="1" customFormat="1" ht="29" x14ac:dyDescent="0.35">
      <c r="B68" s="10">
        <v>3</v>
      </c>
      <c r="C68" s="10">
        <v>1</v>
      </c>
      <c r="D68" s="10" t="s">
        <v>263</v>
      </c>
      <c r="E68" s="10" t="s">
        <v>338</v>
      </c>
      <c r="F68" s="10" t="s">
        <v>6</v>
      </c>
      <c r="G68" s="10" t="s">
        <v>339</v>
      </c>
      <c r="H68" s="10" t="s">
        <v>289</v>
      </c>
      <c r="I68" s="11" t="s">
        <v>61</v>
      </c>
      <c r="J68" s="11" t="s">
        <v>47</v>
      </c>
      <c r="K68" s="11" t="s">
        <v>48</v>
      </c>
      <c r="L68" s="11" t="s">
        <v>267</v>
      </c>
      <c r="M68" s="24"/>
      <c r="N68" s="24"/>
    </row>
    <row r="69" spans="2:14" s="1" customFormat="1" ht="29" x14ac:dyDescent="0.35">
      <c r="B69" s="10">
        <v>3</v>
      </c>
      <c r="C69" s="10">
        <v>1</v>
      </c>
      <c r="D69" s="10" t="s">
        <v>263</v>
      </c>
      <c r="E69" s="10" t="s">
        <v>338</v>
      </c>
      <c r="F69" s="10" t="s">
        <v>6</v>
      </c>
      <c r="G69" s="10" t="s">
        <v>339</v>
      </c>
      <c r="H69" s="10" t="s">
        <v>290</v>
      </c>
      <c r="I69" s="11" t="s">
        <v>61</v>
      </c>
      <c r="J69" s="11" t="s">
        <v>47</v>
      </c>
      <c r="K69" s="11" t="s">
        <v>48</v>
      </c>
      <c r="L69" s="11" t="s">
        <v>267</v>
      </c>
      <c r="M69" s="24"/>
      <c r="N69" s="24"/>
    </row>
    <row r="70" spans="2:14" s="1" customFormat="1" ht="29" x14ac:dyDescent="0.35">
      <c r="B70" s="10">
        <v>3</v>
      </c>
      <c r="C70" s="10">
        <v>1</v>
      </c>
      <c r="D70" s="10" t="s">
        <v>263</v>
      </c>
      <c r="E70" s="10" t="s">
        <v>340</v>
      </c>
      <c r="F70" s="10" t="s">
        <v>6</v>
      </c>
      <c r="G70" s="10" t="s">
        <v>341</v>
      </c>
      <c r="H70" s="10" t="s">
        <v>286</v>
      </c>
      <c r="I70" s="11" t="s">
        <v>61</v>
      </c>
      <c r="J70" s="11" t="s">
        <v>47</v>
      </c>
      <c r="K70" s="11" t="s">
        <v>48</v>
      </c>
      <c r="L70" s="11" t="s">
        <v>267</v>
      </c>
      <c r="M70" s="24"/>
      <c r="N70" s="24"/>
    </row>
    <row r="71" spans="2:14" s="1" customFormat="1" ht="43.5" x14ac:dyDescent="0.35">
      <c r="B71" s="10">
        <v>3</v>
      </c>
      <c r="C71" s="10">
        <v>1</v>
      </c>
      <c r="D71" s="10" t="s">
        <v>263</v>
      </c>
      <c r="E71" s="10" t="s">
        <v>342</v>
      </c>
      <c r="F71" s="10" t="s">
        <v>6</v>
      </c>
      <c r="G71" s="10" t="s">
        <v>343</v>
      </c>
      <c r="H71" s="10" t="s">
        <v>286</v>
      </c>
      <c r="I71" s="11" t="s">
        <v>61</v>
      </c>
      <c r="J71" s="11" t="s">
        <v>47</v>
      </c>
      <c r="K71" s="11" t="s">
        <v>48</v>
      </c>
      <c r="L71" s="11" t="s">
        <v>267</v>
      </c>
      <c r="M71" s="24"/>
      <c r="N71" s="24"/>
    </row>
    <row r="72" spans="2:14" s="1" customFormat="1" ht="29" x14ac:dyDescent="0.35">
      <c r="B72" s="10">
        <v>3</v>
      </c>
      <c r="C72" s="10">
        <v>1</v>
      </c>
      <c r="D72" s="10" t="s">
        <v>263</v>
      </c>
      <c r="E72" s="10" t="s">
        <v>344</v>
      </c>
      <c r="F72" s="10" t="s">
        <v>6</v>
      </c>
      <c r="G72" s="10" t="s">
        <v>345</v>
      </c>
      <c r="H72" s="10" t="s">
        <v>289</v>
      </c>
      <c r="I72" s="11" t="s">
        <v>61</v>
      </c>
      <c r="J72" s="11" t="s">
        <v>47</v>
      </c>
      <c r="K72" s="11" t="s">
        <v>48</v>
      </c>
      <c r="L72" s="11" t="s">
        <v>267</v>
      </c>
      <c r="M72" s="24"/>
      <c r="N72" s="24"/>
    </row>
    <row r="73" spans="2:14" s="1" customFormat="1" ht="29" x14ac:dyDescent="0.35">
      <c r="B73" s="10">
        <v>3</v>
      </c>
      <c r="C73" s="10">
        <v>1</v>
      </c>
      <c r="D73" s="10" t="s">
        <v>263</v>
      </c>
      <c r="E73" s="10" t="s">
        <v>344</v>
      </c>
      <c r="F73" s="10" t="s">
        <v>6</v>
      </c>
      <c r="G73" s="10" t="s">
        <v>345</v>
      </c>
      <c r="H73" s="10" t="s">
        <v>290</v>
      </c>
      <c r="I73" s="11" t="s">
        <v>61</v>
      </c>
      <c r="J73" s="11" t="s">
        <v>47</v>
      </c>
      <c r="K73" s="11" t="s">
        <v>48</v>
      </c>
      <c r="L73" s="11" t="s">
        <v>267</v>
      </c>
      <c r="M73" s="24"/>
      <c r="N73" s="24"/>
    </row>
    <row r="74" spans="2:14" s="1" customFormat="1" ht="29" x14ac:dyDescent="0.35">
      <c r="B74" s="10">
        <v>3</v>
      </c>
      <c r="C74" s="10">
        <v>1</v>
      </c>
      <c r="D74" s="10" t="s">
        <v>263</v>
      </c>
      <c r="E74" s="10" t="s">
        <v>346</v>
      </c>
      <c r="F74" s="10" t="s">
        <v>6</v>
      </c>
      <c r="G74" s="10" t="s">
        <v>347</v>
      </c>
      <c r="H74" s="10" t="s">
        <v>289</v>
      </c>
      <c r="I74" s="11" t="s">
        <v>61</v>
      </c>
      <c r="J74" s="11" t="s">
        <v>47</v>
      </c>
      <c r="K74" s="11" t="s">
        <v>48</v>
      </c>
      <c r="L74" s="11" t="s">
        <v>267</v>
      </c>
      <c r="M74" s="24"/>
      <c r="N74" s="24"/>
    </row>
    <row r="75" spans="2:14" s="1" customFormat="1" ht="29" x14ac:dyDescent="0.35">
      <c r="B75" s="10">
        <v>3</v>
      </c>
      <c r="C75" s="10">
        <v>1</v>
      </c>
      <c r="D75" s="10" t="s">
        <v>263</v>
      </c>
      <c r="E75" s="10" t="s">
        <v>346</v>
      </c>
      <c r="F75" s="10" t="s">
        <v>6</v>
      </c>
      <c r="G75" s="10" t="s">
        <v>347</v>
      </c>
      <c r="H75" s="10" t="s">
        <v>290</v>
      </c>
      <c r="I75" s="11" t="s">
        <v>61</v>
      </c>
      <c r="J75" s="11" t="s">
        <v>47</v>
      </c>
      <c r="K75" s="11" t="s">
        <v>48</v>
      </c>
      <c r="L75" s="11" t="s">
        <v>267</v>
      </c>
      <c r="M75" s="24"/>
      <c r="N75" s="24"/>
    </row>
    <row r="76" spans="2:14" s="1" customFormat="1" ht="29" x14ac:dyDescent="0.35">
      <c r="B76" s="10">
        <v>3</v>
      </c>
      <c r="C76" s="10">
        <v>1</v>
      </c>
      <c r="D76" s="10" t="s">
        <v>263</v>
      </c>
      <c r="E76" s="10" t="s">
        <v>348</v>
      </c>
      <c r="F76" s="10" t="s">
        <v>6</v>
      </c>
      <c r="G76" s="10" t="s">
        <v>349</v>
      </c>
      <c r="H76" s="10" t="s">
        <v>289</v>
      </c>
      <c r="I76" s="11" t="s">
        <v>61</v>
      </c>
      <c r="J76" s="11" t="s">
        <v>47</v>
      </c>
      <c r="K76" s="11" t="s">
        <v>48</v>
      </c>
      <c r="L76" s="11" t="s">
        <v>267</v>
      </c>
      <c r="M76" s="24"/>
      <c r="N76" s="24"/>
    </row>
    <row r="77" spans="2:14" s="1" customFormat="1" ht="29" x14ac:dyDescent="0.35">
      <c r="B77" s="10">
        <v>3</v>
      </c>
      <c r="C77" s="10">
        <v>1</v>
      </c>
      <c r="D77" s="10" t="s">
        <v>263</v>
      </c>
      <c r="E77" s="10" t="s">
        <v>348</v>
      </c>
      <c r="F77" s="10" t="s">
        <v>6</v>
      </c>
      <c r="G77" s="10" t="s">
        <v>349</v>
      </c>
      <c r="H77" s="10" t="s">
        <v>290</v>
      </c>
      <c r="I77" s="11" t="s">
        <v>61</v>
      </c>
      <c r="J77" s="11" t="s">
        <v>47</v>
      </c>
      <c r="K77" s="11" t="s">
        <v>48</v>
      </c>
      <c r="L77" s="11" t="s">
        <v>267</v>
      </c>
      <c r="M77" s="24"/>
      <c r="N77" s="24"/>
    </row>
    <row r="78" spans="2:14" s="1" customFormat="1" ht="29" x14ac:dyDescent="0.35">
      <c r="B78" s="10">
        <v>3</v>
      </c>
      <c r="C78" s="10">
        <v>1</v>
      </c>
      <c r="D78" s="10" t="s">
        <v>263</v>
      </c>
      <c r="E78" s="10" t="s">
        <v>350</v>
      </c>
      <c r="F78" s="10" t="s">
        <v>6</v>
      </c>
      <c r="G78" s="10" t="s">
        <v>351</v>
      </c>
      <c r="H78" s="10" t="s">
        <v>289</v>
      </c>
      <c r="I78" s="11" t="s">
        <v>61</v>
      </c>
      <c r="J78" s="11" t="s">
        <v>47</v>
      </c>
      <c r="K78" s="11" t="s">
        <v>48</v>
      </c>
      <c r="L78" s="11" t="s">
        <v>267</v>
      </c>
      <c r="M78" s="24"/>
      <c r="N78" s="24"/>
    </row>
    <row r="79" spans="2:14" s="1" customFormat="1" ht="29" x14ac:dyDescent="0.35">
      <c r="B79" s="10">
        <v>3</v>
      </c>
      <c r="C79" s="10">
        <v>1</v>
      </c>
      <c r="D79" s="10" t="s">
        <v>263</v>
      </c>
      <c r="E79" s="10" t="s">
        <v>350</v>
      </c>
      <c r="F79" s="10" t="s">
        <v>6</v>
      </c>
      <c r="G79" s="10" t="s">
        <v>351</v>
      </c>
      <c r="H79" s="10" t="s">
        <v>290</v>
      </c>
      <c r="I79" s="11" t="s">
        <v>61</v>
      </c>
      <c r="J79" s="11" t="s">
        <v>47</v>
      </c>
      <c r="K79" s="11" t="s">
        <v>48</v>
      </c>
      <c r="L79" s="11" t="s">
        <v>267</v>
      </c>
      <c r="M79" s="24"/>
      <c r="N79" s="24"/>
    </row>
    <row r="80" spans="2:14" s="1" customFormat="1" ht="29" x14ac:dyDescent="0.35">
      <c r="B80" s="10">
        <v>3</v>
      </c>
      <c r="C80" s="10">
        <v>1</v>
      </c>
      <c r="D80" s="10" t="s">
        <v>263</v>
      </c>
      <c r="E80" s="10" t="s">
        <v>352</v>
      </c>
      <c r="F80" s="10" t="s">
        <v>6</v>
      </c>
      <c r="G80" s="10" t="s">
        <v>353</v>
      </c>
      <c r="H80" s="10" t="s">
        <v>103</v>
      </c>
      <c r="I80" s="11" t="s">
        <v>61</v>
      </c>
      <c r="J80" s="11" t="s">
        <v>47</v>
      </c>
      <c r="K80" s="11" t="s">
        <v>48</v>
      </c>
      <c r="L80" s="11" t="s">
        <v>267</v>
      </c>
      <c r="M80" s="24"/>
      <c r="N80" s="24"/>
    </row>
    <row r="81" spans="2:14" s="1" customFormat="1" ht="29" x14ac:dyDescent="0.35">
      <c r="B81" s="10">
        <v>3</v>
      </c>
      <c r="C81" s="10">
        <v>1</v>
      </c>
      <c r="D81" s="10" t="s">
        <v>263</v>
      </c>
      <c r="E81" s="10" t="s">
        <v>352</v>
      </c>
      <c r="F81" s="10" t="s">
        <v>6</v>
      </c>
      <c r="G81" s="10" t="s">
        <v>353</v>
      </c>
      <c r="H81" s="10" t="s">
        <v>252</v>
      </c>
      <c r="I81" s="11" t="s">
        <v>61</v>
      </c>
      <c r="J81" s="11" t="s">
        <v>47</v>
      </c>
      <c r="K81" s="11" t="s">
        <v>48</v>
      </c>
      <c r="L81" s="11" t="s">
        <v>267</v>
      </c>
      <c r="M81" s="24"/>
      <c r="N81" s="24"/>
    </row>
    <row r="82" spans="2:14" s="1" customFormat="1" ht="29" x14ac:dyDescent="0.35">
      <c r="B82" s="10">
        <v>3</v>
      </c>
      <c r="C82" s="10">
        <v>1</v>
      </c>
      <c r="D82" s="10" t="s">
        <v>263</v>
      </c>
      <c r="E82" s="10" t="s">
        <v>352</v>
      </c>
      <c r="F82" s="10" t="s">
        <v>6</v>
      </c>
      <c r="G82" s="10" t="s">
        <v>353</v>
      </c>
      <c r="H82" s="10" t="s">
        <v>225</v>
      </c>
      <c r="I82" s="11" t="s">
        <v>61</v>
      </c>
      <c r="J82" s="11" t="s">
        <v>47</v>
      </c>
      <c r="K82" s="11" t="s">
        <v>48</v>
      </c>
      <c r="L82" s="11" t="s">
        <v>267</v>
      </c>
      <c r="M82" s="24"/>
      <c r="N82" s="24"/>
    </row>
    <row r="83" spans="2:14" s="1" customFormat="1" ht="29" x14ac:dyDescent="0.35">
      <c r="B83" s="10">
        <v>3</v>
      </c>
      <c r="C83" s="10">
        <v>1</v>
      </c>
      <c r="D83" s="10" t="s">
        <v>263</v>
      </c>
      <c r="E83" s="10" t="s">
        <v>352</v>
      </c>
      <c r="F83" s="10" t="s">
        <v>6</v>
      </c>
      <c r="G83" s="10" t="s">
        <v>353</v>
      </c>
      <c r="H83" s="10" t="s">
        <v>354</v>
      </c>
      <c r="I83" s="11" t="s">
        <v>61</v>
      </c>
      <c r="J83" s="11" t="s">
        <v>47</v>
      </c>
      <c r="K83" s="11" t="s">
        <v>48</v>
      </c>
      <c r="L83" s="11" t="s">
        <v>267</v>
      </c>
      <c r="M83" s="24"/>
      <c r="N83" s="24"/>
    </row>
    <row r="84" spans="2:14" s="1" customFormat="1" ht="29" x14ac:dyDescent="0.35">
      <c r="B84" s="10">
        <v>3</v>
      </c>
      <c r="C84" s="10">
        <v>1</v>
      </c>
      <c r="D84" s="10" t="s">
        <v>263</v>
      </c>
      <c r="E84" s="10" t="s">
        <v>355</v>
      </c>
      <c r="F84" s="10" t="s">
        <v>6</v>
      </c>
      <c r="G84" s="10" t="s">
        <v>356</v>
      </c>
      <c r="H84" s="10" t="s">
        <v>286</v>
      </c>
      <c r="I84" s="11" t="s">
        <v>61</v>
      </c>
      <c r="J84" s="11" t="s">
        <v>47</v>
      </c>
      <c r="K84" s="11" t="s">
        <v>48</v>
      </c>
      <c r="L84" s="11" t="s">
        <v>267</v>
      </c>
      <c r="M84" s="24"/>
      <c r="N84" s="24"/>
    </row>
    <row r="85" spans="2:14" s="1" customFormat="1" ht="72.5" x14ac:dyDescent="0.35">
      <c r="B85" s="10">
        <v>3</v>
      </c>
      <c r="C85" s="10">
        <v>1</v>
      </c>
      <c r="D85" s="10" t="s">
        <v>263</v>
      </c>
      <c r="E85" s="10" t="s">
        <v>357</v>
      </c>
      <c r="F85" s="10" t="s">
        <v>6</v>
      </c>
      <c r="G85" s="10" t="s">
        <v>358</v>
      </c>
      <c r="H85" s="10" t="s">
        <v>289</v>
      </c>
      <c r="I85" s="11" t="s">
        <v>61</v>
      </c>
      <c r="J85" s="11" t="s">
        <v>47</v>
      </c>
      <c r="K85" s="11" t="s">
        <v>48</v>
      </c>
      <c r="L85" s="11" t="s">
        <v>267</v>
      </c>
      <c r="M85" s="24"/>
      <c r="N85" s="24"/>
    </row>
    <row r="86" spans="2:14" s="1" customFormat="1" ht="72.5" x14ac:dyDescent="0.35">
      <c r="B86" s="10">
        <v>3</v>
      </c>
      <c r="C86" s="10">
        <v>1</v>
      </c>
      <c r="D86" s="10" t="s">
        <v>263</v>
      </c>
      <c r="E86" s="10" t="s">
        <v>357</v>
      </c>
      <c r="F86" s="10" t="s">
        <v>6</v>
      </c>
      <c r="G86" s="10" t="s">
        <v>358</v>
      </c>
      <c r="H86" s="10" t="s">
        <v>290</v>
      </c>
      <c r="I86" s="11" t="s">
        <v>61</v>
      </c>
      <c r="J86" s="11" t="s">
        <v>47</v>
      </c>
      <c r="K86" s="11" t="s">
        <v>48</v>
      </c>
      <c r="L86" s="11" t="s">
        <v>267</v>
      </c>
      <c r="M86" s="24"/>
      <c r="N86" s="24"/>
    </row>
    <row r="87" spans="2:14" s="1" customFormat="1" ht="29" x14ac:dyDescent="0.35">
      <c r="B87" s="10">
        <v>3</v>
      </c>
      <c r="C87" s="10">
        <v>1</v>
      </c>
      <c r="D87" s="10" t="s">
        <v>263</v>
      </c>
      <c r="E87" s="10" t="s">
        <v>359</v>
      </c>
      <c r="F87" s="10" t="s">
        <v>6</v>
      </c>
      <c r="G87" s="10" t="s">
        <v>360</v>
      </c>
      <c r="H87" s="10" t="s">
        <v>286</v>
      </c>
      <c r="I87" s="11" t="s">
        <v>61</v>
      </c>
      <c r="J87" s="11" t="s">
        <v>47</v>
      </c>
      <c r="K87" s="11" t="s">
        <v>48</v>
      </c>
      <c r="L87" s="11" t="s">
        <v>267</v>
      </c>
      <c r="M87" s="24"/>
      <c r="N87" s="24"/>
    </row>
    <row r="88" spans="2:14" s="1" customFormat="1" ht="43.5" x14ac:dyDescent="0.35">
      <c r="B88" s="10">
        <v>3</v>
      </c>
      <c r="C88" s="10">
        <v>1</v>
      </c>
      <c r="D88" s="10" t="s">
        <v>263</v>
      </c>
      <c r="E88" s="10" t="s">
        <v>361</v>
      </c>
      <c r="F88" s="10" t="s">
        <v>6</v>
      </c>
      <c r="G88" s="10" t="s">
        <v>362</v>
      </c>
      <c r="H88" s="10" t="s">
        <v>286</v>
      </c>
      <c r="I88" s="11" t="s">
        <v>61</v>
      </c>
      <c r="J88" s="11" t="s">
        <v>47</v>
      </c>
      <c r="K88" s="11" t="s">
        <v>48</v>
      </c>
      <c r="L88" s="11" t="s">
        <v>267</v>
      </c>
      <c r="M88" s="24"/>
      <c r="N88" s="24"/>
    </row>
    <row r="89" spans="2:14" s="1" customFormat="1" ht="29" x14ac:dyDescent="0.35">
      <c r="B89" s="10">
        <v>3</v>
      </c>
      <c r="C89" s="10">
        <v>1</v>
      </c>
      <c r="D89" s="10" t="s">
        <v>263</v>
      </c>
      <c r="E89" s="10" t="s">
        <v>363</v>
      </c>
      <c r="F89" s="10" t="s">
        <v>6</v>
      </c>
      <c r="G89" s="10" t="s">
        <v>364</v>
      </c>
      <c r="H89" s="10" t="s">
        <v>286</v>
      </c>
      <c r="I89" s="11" t="s">
        <v>61</v>
      </c>
      <c r="J89" s="11" t="s">
        <v>47</v>
      </c>
      <c r="K89" s="11" t="s">
        <v>48</v>
      </c>
      <c r="L89" s="11" t="s">
        <v>267</v>
      </c>
      <c r="M89" s="24"/>
      <c r="N89" s="24"/>
    </row>
    <row r="90" spans="2:14" s="1" customFormat="1" ht="43.5" x14ac:dyDescent="0.35">
      <c r="B90" s="10">
        <v>3</v>
      </c>
      <c r="C90" s="10">
        <v>1</v>
      </c>
      <c r="D90" s="10" t="s">
        <v>263</v>
      </c>
      <c r="E90" s="10" t="s">
        <v>365</v>
      </c>
      <c r="F90" s="10" t="s">
        <v>6</v>
      </c>
      <c r="G90" s="10" t="s">
        <v>366</v>
      </c>
      <c r="H90" s="10" t="s">
        <v>286</v>
      </c>
      <c r="I90" s="11" t="s">
        <v>61</v>
      </c>
      <c r="J90" s="11" t="s">
        <v>47</v>
      </c>
      <c r="K90" s="11" t="s">
        <v>48</v>
      </c>
      <c r="L90" s="11" t="s">
        <v>267</v>
      </c>
      <c r="M90" s="24"/>
      <c r="N90" s="24"/>
    </row>
    <row r="91" spans="2:14" s="1" customFormat="1" ht="43.5" x14ac:dyDescent="0.35">
      <c r="B91" s="10">
        <v>3</v>
      </c>
      <c r="C91" s="10">
        <v>1</v>
      </c>
      <c r="D91" s="10" t="s">
        <v>263</v>
      </c>
      <c r="E91" s="10" t="s">
        <v>367</v>
      </c>
      <c r="F91" s="10" t="s">
        <v>6</v>
      </c>
      <c r="G91" s="10" t="s">
        <v>368</v>
      </c>
      <c r="H91" s="10" t="s">
        <v>286</v>
      </c>
      <c r="I91" s="11" t="s">
        <v>61</v>
      </c>
      <c r="J91" s="11" t="s">
        <v>47</v>
      </c>
      <c r="K91" s="11" t="s">
        <v>48</v>
      </c>
      <c r="L91" s="11" t="s">
        <v>267</v>
      </c>
      <c r="M91" s="24"/>
      <c r="N91" s="24"/>
    </row>
    <row r="92" spans="2:14" s="1" customFormat="1" ht="29" x14ac:dyDescent="0.35">
      <c r="B92" s="10">
        <v>3</v>
      </c>
      <c r="C92" s="10">
        <v>1</v>
      </c>
      <c r="D92" s="10" t="s">
        <v>263</v>
      </c>
      <c r="E92" s="10" t="s">
        <v>369</v>
      </c>
      <c r="F92" s="10" t="s">
        <v>6</v>
      </c>
      <c r="G92" s="10" t="s">
        <v>370</v>
      </c>
      <c r="H92" s="10" t="s">
        <v>286</v>
      </c>
      <c r="I92" s="11" t="s">
        <v>61</v>
      </c>
      <c r="J92" s="11" t="s">
        <v>47</v>
      </c>
      <c r="K92" s="11" t="s">
        <v>48</v>
      </c>
      <c r="L92" s="11" t="s">
        <v>267</v>
      </c>
      <c r="M92" s="24"/>
      <c r="N92" s="24"/>
    </row>
    <row r="93" spans="2:14" s="1" customFormat="1" ht="29" x14ac:dyDescent="0.35">
      <c r="B93" s="10">
        <v>3</v>
      </c>
      <c r="C93" s="10">
        <v>1</v>
      </c>
      <c r="D93" s="10" t="s">
        <v>263</v>
      </c>
      <c r="E93" s="10" t="s">
        <v>371</v>
      </c>
      <c r="F93" s="10" t="s">
        <v>6</v>
      </c>
      <c r="G93" s="10" t="s">
        <v>372</v>
      </c>
      <c r="H93" s="10" t="s">
        <v>286</v>
      </c>
      <c r="I93" s="11" t="s">
        <v>61</v>
      </c>
      <c r="J93" s="11" t="s">
        <v>47</v>
      </c>
      <c r="K93" s="11" t="s">
        <v>48</v>
      </c>
      <c r="L93" s="11" t="s">
        <v>267</v>
      </c>
      <c r="M93" s="24"/>
      <c r="N93" s="24"/>
    </row>
    <row r="94" spans="2:14" s="1" customFormat="1" ht="29" x14ac:dyDescent="0.35">
      <c r="B94" s="10">
        <v>3</v>
      </c>
      <c r="C94" s="10">
        <v>1</v>
      </c>
      <c r="D94" s="10" t="s">
        <v>263</v>
      </c>
      <c r="E94" s="10" t="s">
        <v>373</v>
      </c>
      <c r="F94" s="10" t="s">
        <v>6</v>
      </c>
      <c r="G94" s="10" t="s">
        <v>374</v>
      </c>
      <c r="H94" s="10" t="s">
        <v>286</v>
      </c>
      <c r="I94" s="11" t="s">
        <v>61</v>
      </c>
      <c r="J94" s="11" t="s">
        <v>47</v>
      </c>
      <c r="K94" s="11" t="s">
        <v>48</v>
      </c>
      <c r="L94" s="11" t="s">
        <v>267</v>
      </c>
      <c r="M94" s="24"/>
      <c r="N94" s="24"/>
    </row>
    <row r="95" spans="2:14" s="1" customFormat="1" ht="29" x14ac:dyDescent="0.35">
      <c r="B95" s="10">
        <v>3</v>
      </c>
      <c r="C95" s="10">
        <v>1</v>
      </c>
      <c r="D95" s="10" t="s">
        <v>263</v>
      </c>
      <c r="E95" s="10" t="s">
        <v>375</v>
      </c>
      <c r="F95" s="10" t="s">
        <v>6</v>
      </c>
      <c r="G95" s="10" t="s">
        <v>376</v>
      </c>
      <c r="H95" s="10" t="s">
        <v>286</v>
      </c>
      <c r="I95" s="11" t="s">
        <v>61</v>
      </c>
      <c r="J95" s="11" t="s">
        <v>47</v>
      </c>
      <c r="K95" s="11" t="s">
        <v>48</v>
      </c>
      <c r="L95" s="11" t="s">
        <v>267</v>
      </c>
      <c r="M95" s="24"/>
      <c r="N95" s="24"/>
    </row>
    <row r="96" spans="2:14" s="1" customFormat="1" ht="29" x14ac:dyDescent="0.35">
      <c r="B96" s="10">
        <v>3</v>
      </c>
      <c r="C96" s="10">
        <v>1</v>
      </c>
      <c r="D96" s="10" t="s">
        <v>263</v>
      </c>
      <c r="E96" s="10" t="s">
        <v>377</v>
      </c>
      <c r="F96" s="10" t="s">
        <v>6</v>
      </c>
      <c r="G96" s="10" t="s">
        <v>378</v>
      </c>
      <c r="H96" s="10" t="s">
        <v>286</v>
      </c>
      <c r="I96" s="11" t="s">
        <v>61</v>
      </c>
      <c r="J96" s="11" t="s">
        <v>47</v>
      </c>
      <c r="K96" s="11" t="s">
        <v>48</v>
      </c>
      <c r="L96" s="11" t="s">
        <v>267</v>
      </c>
      <c r="M96" s="24"/>
      <c r="N96" s="24"/>
    </row>
    <row r="97" spans="2:14" s="1" customFormat="1" ht="29" x14ac:dyDescent="0.35">
      <c r="B97" s="10">
        <v>3</v>
      </c>
      <c r="C97" s="10">
        <v>1</v>
      </c>
      <c r="D97" s="10" t="s">
        <v>263</v>
      </c>
      <c r="E97" s="10" t="s">
        <v>379</v>
      </c>
      <c r="F97" s="10" t="s">
        <v>6</v>
      </c>
      <c r="G97" s="10" t="s">
        <v>380</v>
      </c>
      <c r="H97" s="10" t="s">
        <v>286</v>
      </c>
      <c r="I97" s="11" t="s">
        <v>61</v>
      </c>
      <c r="J97" s="11" t="s">
        <v>47</v>
      </c>
      <c r="K97" s="11" t="s">
        <v>48</v>
      </c>
      <c r="L97" s="11" t="s">
        <v>267</v>
      </c>
      <c r="M97" s="24"/>
      <c r="N97" s="24"/>
    </row>
    <row r="98" spans="2:14" s="1" customFormat="1" ht="29" x14ac:dyDescent="0.35">
      <c r="B98" s="10">
        <v>3</v>
      </c>
      <c r="C98" s="10">
        <v>1</v>
      </c>
      <c r="D98" s="10" t="s">
        <v>263</v>
      </c>
      <c r="E98" s="10" t="s">
        <v>381</v>
      </c>
      <c r="F98" s="10" t="s">
        <v>6</v>
      </c>
      <c r="G98" s="10" t="s">
        <v>382</v>
      </c>
      <c r="H98" s="10" t="s">
        <v>286</v>
      </c>
      <c r="I98" s="11" t="s">
        <v>61</v>
      </c>
      <c r="J98" s="11" t="s">
        <v>47</v>
      </c>
      <c r="K98" s="11" t="s">
        <v>48</v>
      </c>
      <c r="L98" s="11" t="s">
        <v>267</v>
      </c>
      <c r="M98" s="24"/>
      <c r="N98" s="24"/>
    </row>
    <row r="99" spans="2:14" s="1" customFormat="1" ht="29" x14ac:dyDescent="0.35">
      <c r="B99" s="10">
        <v>3</v>
      </c>
      <c r="C99" s="10">
        <v>1</v>
      </c>
      <c r="D99" s="10" t="s">
        <v>263</v>
      </c>
      <c r="E99" s="10" t="s">
        <v>383</v>
      </c>
      <c r="F99" s="10" t="s">
        <v>6</v>
      </c>
      <c r="G99" s="10" t="s">
        <v>384</v>
      </c>
      <c r="H99" s="10" t="s">
        <v>286</v>
      </c>
      <c r="I99" s="11" t="s">
        <v>61</v>
      </c>
      <c r="J99" s="11" t="s">
        <v>47</v>
      </c>
      <c r="K99" s="11" t="s">
        <v>48</v>
      </c>
      <c r="L99" s="11" t="s">
        <v>267</v>
      </c>
      <c r="M99" s="24"/>
      <c r="N99" s="24"/>
    </row>
    <row r="100" spans="2:14" s="1" customFormat="1" ht="29" x14ac:dyDescent="0.35">
      <c r="B100" s="10">
        <v>3</v>
      </c>
      <c r="C100" s="10">
        <v>1</v>
      </c>
      <c r="D100" s="10" t="s">
        <v>263</v>
      </c>
      <c r="E100" s="10" t="s">
        <v>385</v>
      </c>
      <c r="F100" s="10" t="s">
        <v>6</v>
      </c>
      <c r="G100" s="10" t="s">
        <v>386</v>
      </c>
      <c r="H100" s="10" t="s">
        <v>286</v>
      </c>
      <c r="I100" s="11" t="s">
        <v>61</v>
      </c>
      <c r="J100" s="11" t="s">
        <v>47</v>
      </c>
      <c r="K100" s="11" t="s">
        <v>48</v>
      </c>
      <c r="L100" s="11" t="s">
        <v>267</v>
      </c>
      <c r="M100" s="24"/>
      <c r="N100" s="24"/>
    </row>
    <row r="101" spans="2:14" s="1" customFormat="1" ht="58" x14ac:dyDescent="0.35">
      <c r="B101" s="10">
        <v>3</v>
      </c>
      <c r="C101" s="10">
        <v>1</v>
      </c>
      <c r="D101" s="10" t="s">
        <v>263</v>
      </c>
      <c r="E101" s="10" t="s">
        <v>387</v>
      </c>
      <c r="F101" s="10" t="s">
        <v>6</v>
      </c>
      <c r="G101" s="10" t="s">
        <v>388</v>
      </c>
      <c r="H101" s="10" t="s">
        <v>286</v>
      </c>
      <c r="I101" s="11" t="s">
        <v>61</v>
      </c>
      <c r="J101" s="11" t="s">
        <v>47</v>
      </c>
      <c r="K101" s="11" t="s">
        <v>48</v>
      </c>
      <c r="L101" s="11" t="s">
        <v>267</v>
      </c>
      <c r="M101" s="24"/>
      <c r="N101" s="24"/>
    </row>
    <row r="102" spans="2:14" s="1" customFormat="1" ht="29" x14ac:dyDescent="0.35">
      <c r="B102" s="10">
        <v>3</v>
      </c>
      <c r="C102" s="10">
        <v>1</v>
      </c>
      <c r="D102" s="10" t="s">
        <v>263</v>
      </c>
      <c r="E102" s="10" t="s">
        <v>389</v>
      </c>
      <c r="F102" s="10" t="s">
        <v>6</v>
      </c>
      <c r="G102" s="10" t="s">
        <v>390</v>
      </c>
      <c r="H102" s="10" t="s">
        <v>286</v>
      </c>
      <c r="I102" s="11" t="s">
        <v>61</v>
      </c>
      <c r="J102" s="11" t="s">
        <v>47</v>
      </c>
      <c r="K102" s="11" t="s">
        <v>48</v>
      </c>
      <c r="L102" s="11" t="s">
        <v>267</v>
      </c>
      <c r="M102" s="24"/>
      <c r="N102" s="24"/>
    </row>
    <row r="103" spans="2:14" s="1" customFormat="1" ht="29" x14ac:dyDescent="0.35">
      <c r="B103" s="10">
        <v>3</v>
      </c>
      <c r="C103" s="10">
        <v>1</v>
      </c>
      <c r="D103" s="10" t="s">
        <v>263</v>
      </c>
      <c r="E103" s="10" t="s">
        <v>391</v>
      </c>
      <c r="F103" s="10" t="s">
        <v>6</v>
      </c>
      <c r="G103" s="10" t="s">
        <v>392</v>
      </c>
      <c r="H103" s="10" t="s">
        <v>286</v>
      </c>
      <c r="I103" s="11" t="s">
        <v>61</v>
      </c>
      <c r="J103" s="11" t="s">
        <v>47</v>
      </c>
      <c r="K103" s="11" t="s">
        <v>48</v>
      </c>
      <c r="L103" s="11" t="s">
        <v>267</v>
      </c>
      <c r="M103" s="24"/>
      <c r="N103" s="24"/>
    </row>
    <row r="104" spans="2:14" s="1" customFormat="1" ht="72.5" x14ac:dyDescent="0.35">
      <c r="B104" s="10">
        <v>3</v>
      </c>
      <c r="C104" s="10">
        <v>1</v>
      </c>
      <c r="D104" s="10" t="s">
        <v>263</v>
      </c>
      <c r="E104" s="10" t="s">
        <v>393</v>
      </c>
      <c r="F104" s="10" t="s">
        <v>6</v>
      </c>
      <c r="G104" s="10" t="s">
        <v>394</v>
      </c>
      <c r="H104" s="10" t="s">
        <v>286</v>
      </c>
      <c r="I104" s="11" t="s">
        <v>61</v>
      </c>
      <c r="J104" s="11" t="s">
        <v>47</v>
      </c>
      <c r="K104" s="11" t="s">
        <v>48</v>
      </c>
      <c r="L104" s="11" t="s">
        <v>267</v>
      </c>
      <c r="M104" s="24"/>
      <c r="N104" s="24"/>
    </row>
    <row r="105" spans="2:14" s="1" customFormat="1" ht="43.5" x14ac:dyDescent="0.35">
      <c r="B105" s="10">
        <v>3</v>
      </c>
      <c r="C105" s="10">
        <v>1</v>
      </c>
      <c r="D105" s="10" t="s">
        <v>263</v>
      </c>
      <c r="E105" s="10" t="s">
        <v>395</v>
      </c>
      <c r="F105" s="10" t="s">
        <v>6</v>
      </c>
      <c r="G105" s="10" t="s">
        <v>396</v>
      </c>
      <c r="H105" s="10" t="s">
        <v>286</v>
      </c>
      <c r="I105" s="11" t="s">
        <v>61</v>
      </c>
      <c r="J105" s="11" t="s">
        <v>47</v>
      </c>
      <c r="K105" s="11" t="s">
        <v>48</v>
      </c>
      <c r="L105" s="11" t="s">
        <v>267</v>
      </c>
      <c r="M105" s="24"/>
      <c r="N105" s="24"/>
    </row>
    <row r="106" spans="2:14" s="1" customFormat="1" ht="29" x14ac:dyDescent="0.35">
      <c r="B106" s="10">
        <v>3</v>
      </c>
      <c r="C106" s="10">
        <v>1</v>
      </c>
      <c r="D106" s="10" t="s">
        <v>263</v>
      </c>
      <c r="E106" s="10" t="s">
        <v>397</v>
      </c>
      <c r="F106" s="10" t="s">
        <v>6</v>
      </c>
      <c r="G106" s="10" t="s">
        <v>398</v>
      </c>
      <c r="H106" s="10" t="s">
        <v>286</v>
      </c>
      <c r="I106" s="11" t="s">
        <v>61</v>
      </c>
      <c r="J106" s="11" t="s">
        <v>47</v>
      </c>
      <c r="K106" s="11" t="s">
        <v>48</v>
      </c>
      <c r="L106" s="11" t="s">
        <v>267</v>
      </c>
      <c r="M106" s="24"/>
      <c r="N106" s="24"/>
    </row>
    <row r="107" spans="2:14" s="1" customFormat="1" ht="29" x14ac:dyDescent="0.35">
      <c r="B107" s="10">
        <v>3</v>
      </c>
      <c r="C107" s="10">
        <v>1</v>
      </c>
      <c r="D107" s="10" t="s">
        <v>263</v>
      </c>
      <c r="E107" s="10" t="s">
        <v>399</v>
      </c>
      <c r="F107" s="10" t="s">
        <v>6</v>
      </c>
      <c r="G107" s="10" t="s">
        <v>400</v>
      </c>
      <c r="H107" s="10" t="s">
        <v>286</v>
      </c>
      <c r="I107" s="11" t="s">
        <v>61</v>
      </c>
      <c r="J107" s="11" t="s">
        <v>47</v>
      </c>
      <c r="K107" s="11" t="s">
        <v>48</v>
      </c>
      <c r="L107" s="11" t="s">
        <v>267</v>
      </c>
      <c r="M107" s="24"/>
      <c r="N107" s="24"/>
    </row>
    <row r="108" spans="2:14" s="1" customFormat="1" ht="29" x14ac:dyDescent="0.35">
      <c r="B108" s="10">
        <v>3</v>
      </c>
      <c r="C108" s="10">
        <v>1</v>
      </c>
      <c r="D108" s="10" t="s">
        <v>263</v>
      </c>
      <c r="E108" s="10" t="s">
        <v>401</v>
      </c>
      <c r="F108" s="10" t="s">
        <v>6</v>
      </c>
      <c r="G108" s="10" t="s">
        <v>402</v>
      </c>
      <c r="H108" s="10" t="s">
        <v>286</v>
      </c>
      <c r="I108" s="11" t="s">
        <v>61</v>
      </c>
      <c r="J108" s="11" t="s">
        <v>47</v>
      </c>
      <c r="K108" s="11" t="s">
        <v>48</v>
      </c>
      <c r="L108" s="11" t="s">
        <v>267</v>
      </c>
      <c r="M108" s="24"/>
      <c r="N108" s="24"/>
    </row>
    <row r="109" spans="2:14" s="1" customFormat="1" ht="29" x14ac:dyDescent="0.35">
      <c r="B109" s="10">
        <v>3</v>
      </c>
      <c r="C109" s="10">
        <v>1</v>
      </c>
      <c r="D109" s="10" t="s">
        <v>263</v>
      </c>
      <c r="E109" s="10" t="s">
        <v>403</v>
      </c>
      <c r="F109" s="10" t="s">
        <v>6</v>
      </c>
      <c r="G109" s="10" t="s">
        <v>404</v>
      </c>
      <c r="H109" s="10" t="s">
        <v>286</v>
      </c>
      <c r="I109" s="11" t="s">
        <v>61</v>
      </c>
      <c r="J109" s="11" t="s">
        <v>47</v>
      </c>
      <c r="K109" s="11" t="s">
        <v>48</v>
      </c>
      <c r="L109" s="11" t="s">
        <v>267</v>
      </c>
      <c r="M109" s="24"/>
      <c r="N109" s="24"/>
    </row>
    <row r="110" spans="2:14" s="1" customFormat="1" ht="43.5" x14ac:dyDescent="0.35">
      <c r="B110" s="10">
        <v>3</v>
      </c>
      <c r="C110" s="10">
        <v>1</v>
      </c>
      <c r="D110" s="10" t="s">
        <v>263</v>
      </c>
      <c r="E110" s="10" t="s">
        <v>405</v>
      </c>
      <c r="F110" s="10" t="s">
        <v>6</v>
      </c>
      <c r="G110" s="10" t="s">
        <v>406</v>
      </c>
      <c r="H110" s="10" t="s">
        <v>286</v>
      </c>
      <c r="I110" s="11" t="s">
        <v>61</v>
      </c>
      <c r="J110" s="11" t="s">
        <v>47</v>
      </c>
      <c r="K110" s="11" t="s">
        <v>48</v>
      </c>
      <c r="L110" s="11" t="s">
        <v>267</v>
      </c>
      <c r="M110" s="24"/>
      <c r="N110" s="24"/>
    </row>
    <row r="111" spans="2:14" s="1" customFormat="1" ht="29" x14ac:dyDescent="0.35">
      <c r="B111" s="10">
        <v>3</v>
      </c>
      <c r="C111" s="10">
        <v>1</v>
      </c>
      <c r="D111" s="10" t="s">
        <v>263</v>
      </c>
      <c r="E111" s="10" t="s">
        <v>407</v>
      </c>
      <c r="F111" s="10" t="s">
        <v>6</v>
      </c>
      <c r="G111" s="10" t="s">
        <v>408</v>
      </c>
      <c r="H111" s="10" t="s">
        <v>286</v>
      </c>
      <c r="I111" s="11" t="s">
        <v>61</v>
      </c>
      <c r="J111" s="11" t="s">
        <v>47</v>
      </c>
      <c r="K111" s="11" t="s">
        <v>48</v>
      </c>
      <c r="L111" s="11" t="s">
        <v>267</v>
      </c>
      <c r="M111" s="24"/>
      <c r="N111" s="24"/>
    </row>
    <row r="112" spans="2:14" s="1" customFormat="1" ht="29" x14ac:dyDescent="0.35">
      <c r="B112" s="10">
        <v>3</v>
      </c>
      <c r="C112" s="10">
        <v>1</v>
      </c>
      <c r="D112" s="10" t="s">
        <v>263</v>
      </c>
      <c r="E112" s="10" t="s">
        <v>409</v>
      </c>
      <c r="F112" s="10" t="s">
        <v>6</v>
      </c>
      <c r="G112" s="10" t="s">
        <v>410</v>
      </c>
      <c r="H112" s="10" t="s">
        <v>286</v>
      </c>
      <c r="I112" s="11" t="s">
        <v>61</v>
      </c>
      <c r="J112" s="11" t="s">
        <v>47</v>
      </c>
      <c r="K112" s="11" t="s">
        <v>48</v>
      </c>
      <c r="L112" s="11" t="s">
        <v>267</v>
      </c>
      <c r="M112" s="24"/>
      <c r="N112" s="24"/>
    </row>
    <row r="113" spans="2:14" s="1" customFormat="1" ht="43.5" x14ac:dyDescent="0.35">
      <c r="B113" s="10">
        <v>3</v>
      </c>
      <c r="C113" s="10">
        <v>1</v>
      </c>
      <c r="D113" s="10" t="s">
        <v>263</v>
      </c>
      <c r="E113" s="10" t="s">
        <v>411</v>
      </c>
      <c r="F113" s="10" t="s">
        <v>6</v>
      </c>
      <c r="G113" s="10" t="s">
        <v>412</v>
      </c>
      <c r="H113" s="10" t="s">
        <v>286</v>
      </c>
      <c r="I113" s="11" t="s">
        <v>61</v>
      </c>
      <c r="J113" s="11" t="s">
        <v>47</v>
      </c>
      <c r="K113" s="11" t="s">
        <v>48</v>
      </c>
      <c r="L113" s="11" t="s">
        <v>267</v>
      </c>
      <c r="M113" s="24"/>
      <c r="N113" s="24"/>
    </row>
    <row r="114" spans="2:14" s="1" customFormat="1" ht="29" x14ac:dyDescent="0.35">
      <c r="B114" s="10">
        <v>3</v>
      </c>
      <c r="C114" s="10">
        <v>1</v>
      </c>
      <c r="D114" s="10" t="s">
        <v>263</v>
      </c>
      <c r="E114" s="10" t="s">
        <v>413</v>
      </c>
      <c r="F114" s="10" t="s">
        <v>6</v>
      </c>
      <c r="G114" s="10" t="s">
        <v>414</v>
      </c>
      <c r="H114" s="10" t="s">
        <v>286</v>
      </c>
      <c r="I114" s="11" t="s">
        <v>61</v>
      </c>
      <c r="J114" s="11" t="s">
        <v>47</v>
      </c>
      <c r="K114" s="11" t="s">
        <v>48</v>
      </c>
      <c r="L114" s="11" t="s">
        <v>267</v>
      </c>
      <c r="M114" s="24"/>
      <c r="N114" s="24"/>
    </row>
    <row r="115" spans="2:14" s="1" customFormat="1" ht="29" x14ac:dyDescent="0.35">
      <c r="B115" s="10">
        <v>3</v>
      </c>
      <c r="C115" s="10">
        <v>1</v>
      </c>
      <c r="D115" s="10" t="s">
        <v>263</v>
      </c>
      <c r="E115" s="10" t="s">
        <v>415</v>
      </c>
      <c r="F115" s="10" t="s">
        <v>6</v>
      </c>
      <c r="G115" s="10" t="s">
        <v>416</v>
      </c>
      <c r="H115" s="10" t="s">
        <v>286</v>
      </c>
      <c r="I115" s="11" t="s">
        <v>61</v>
      </c>
      <c r="J115" s="11" t="s">
        <v>47</v>
      </c>
      <c r="K115" s="11" t="s">
        <v>48</v>
      </c>
      <c r="L115" s="11" t="s">
        <v>267</v>
      </c>
      <c r="M115" s="24"/>
      <c r="N115" s="24"/>
    </row>
    <row r="116" spans="2:14" s="1" customFormat="1" ht="29" x14ac:dyDescent="0.35">
      <c r="B116" s="10">
        <v>3</v>
      </c>
      <c r="C116" s="10">
        <v>1</v>
      </c>
      <c r="D116" s="10" t="s">
        <v>263</v>
      </c>
      <c r="E116" s="10" t="s">
        <v>417</v>
      </c>
      <c r="F116" s="10" t="s">
        <v>6</v>
      </c>
      <c r="G116" s="10" t="s">
        <v>418</v>
      </c>
      <c r="H116" s="10" t="s">
        <v>286</v>
      </c>
      <c r="I116" s="11" t="s">
        <v>61</v>
      </c>
      <c r="J116" s="11" t="s">
        <v>47</v>
      </c>
      <c r="K116" s="11" t="s">
        <v>48</v>
      </c>
      <c r="L116" s="11" t="s">
        <v>267</v>
      </c>
      <c r="M116" s="24"/>
      <c r="N116" s="24"/>
    </row>
    <row r="117" spans="2:14" s="1" customFormat="1" ht="29" x14ac:dyDescent="0.35">
      <c r="B117" s="10">
        <v>3</v>
      </c>
      <c r="C117" s="10">
        <v>1</v>
      </c>
      <c r="D117" s="10" t="s">
        <v>263</v>
      </c>
      <c r="E117" s="10" t="s">
        <v>419</v>
      </c>
      <c r="F117" s="10" t="s">
        <v>6</v>
      </c>
      <c r="G117" s="10" t="s">
        <v>420</v>
      </c>
      <c r="H117" s="10" t="s">
        <v>286</v>
      </c>
      <c r="I117" s="11" t="s">
        <v>61</v>
      </c>
      <c r="J117" s="11" t="s">
        <v>47</v>
      </c>
      <c r="K117" s="11" t="s">
        <v>48</v>
      </c>
      <c r="L117" s="11" t="s">
        <v>267</v>
      </c>
      <c r="M117" s="24"/>
      <c r="N117" s="24"/>
    </row>
    <row r="118" spans="2:14" s="1" customFormat="1" ht="43.5" x14ac:dyDescent="0.35">
      <c r="B118" s="10">
        <v>3</v>
      </c>
      <c r="C118" s="10">
        <v>1</v>
      </c>
      <c r="D118" s="10" t="s">
        <v>263</v>
      </c>
      <c r="E118" s="10" t="s">
        <v>421</v>
      </c>
      <c r="F118" s="10" t="s">
        <v>6</v>
      </c>
      <c r="G118" s="10" t="s">
        <v>422</v>
      </c>
      <c r="H118" s="10" t="s">
        <v>286</v>
      </c>
      <c r="I118" s="11" t="s">
        <v>61</v>
      </c>
      <c r="J118" s="11" t="s">
        <v>47</v>
      </c>
      <c r="K118" s="11" t="s">
        <v>48</v>
      </c>
      <c r="L118" s="11" t="s">
        <v>267</v>
      </c>
      <c r="M118" s="24"/>
      <c r="N118" s="24"/>
    </row>
    <row r="119" spans="2:14" s="1" customFormat="1" ht="29" x14ac:dyDescent="0.35">
      <c r="B119" s="10">
        <v>3</v>
      </c>
      <c r="C119" s="10">
        <v>1</v>
      </c>
      <c r="D119" s="10" t="s">
        <v>263</v>
      </c>
      <c r="E119" s="10" t="s">
        <v>423</v>
      </c>
      <c r="F119" s="10" t="s">
        <v>6</v>
      </c>
      <c r="G119" s="10" t="s">
        <v>424</v>
      </c>
      <c r="H119" s="10" t="s">
        <v>286</v>
      </c>
      <c r="I119" s="11" t="s">
        <v>61</v>
      </c>
      <c r="J119" s="11" t="s">
        <v>47</v>
      </c>
      <c r="K119" s="11" t="s">
        <v>48</v>
      </c>
      <c r="L119" s="11" t="s">
        <v>267</v>
      </c>
      <c r="M119" s="24"/>
      <c r="N119" s="24"/>
    </row>
    <row r="120" spans="2:14" s="1" customFormat="1" ht="43.5" x14ac:dyDescent="0.35">
      <c r="B120" s="10">
        <v>3</v>
      </c>
      <c r="C120" s="10">
        <v>1</v>
      </c>
      <c r="D120" s="10" t="s">
        <v>263</v>
      </c>
      <c r="E120" s="10" t="s">
        <v>425</v>
      </c>
      <c r="F120" s="10" t="s">
        <v>6</v>
      </c>
      <c r="G120" s="10" t="s">
        <v>426</v>
      </c>
      <c r="H120" s="10" t="s">
        <v>286</v>
      </c>
      <c r="I120" s="11" t="s">
        <v>61</v>
      </c>
      <c r="J120" s="11" t="s">
        <v>47</v>
      </c>
      <c r="K120" s="11" t="s">
        <v>48</v>
      </c>
      <c r="L120" s="11" t="s">
        <v>267</v>
      </c>
      <c r="M120" s="24"/>
      <c r="N120" s="24"/>
    </row>
    <row r="121" spans="2:14" s="1" customFormat="1" ht="29" x14ac:dyDescent="0.35">
      <c r="B121" s="10">
        <v>3</v>
      </c>
      <c r="C121" s="10">
        <v>1</v>
      </c>
      <c r="D121" s="10" t="s">
        <v>263</v>
      </c>
      <c r="E121" s="10" t="s">
        <v>427</v>
      </c>
      <c r="F121" s="10" t="s">
        <v>6</v>
      </c>
      <c r="G121" s="10" t="s">
        <v>428</v>
      </c>
      <c r="H121" s="10" t="s">
        <v>286</v>
      </c>
      <c r="I121" s="11" t="s">
        <v>61</v>
      </c>
      <c r="J121" s="11" t="s">
        <v>47</v>
      </c>
      <c r="K121" s="11" t="s">
        <v>48</v>
      </c>
      <c r="L121" s="11" t="s">
        <v>267</v>
      </c>
      <c r="M121" s="24"/>
      <c r="N121" s="24"/>
    </row>
    <row r="122" spans="2:14" s="1" customFormat="1" ht="29" x14ac:dyDescent="0.35">
      <c r="B122" s="10">
        <v>3</v>
      </c>
      <c r="C122" s="10">
        <v>1</v>
      </c>
      <c r="D122" s="10" t="s">
        <v>263</v>
      </c>
      <c r="E122" s="10" t="s">
        <v>429</v>
      </c>
      <c r="F122" s="10" t="s">
        <v>6</v>
      </c>
      <c r="G122" s="10" t="s">
        <v>430</v>
      </c>
      <c r="H122" s="10" t="s">
        <v>286</v>
      </c>
      <c r="I122" s="11" t="s">
        <v>61</v>
      </c>
      <c r="J122" s="11" t="s">
        <v>47</v>
      </c>
      <c r="K122" s="11" t="s">
        <v>48</v>
      </c>
      <c r="L122" s="11" t="s">
        <v>267</v>
      </c>
      <c r="M122" s="24"/>
      <c r="N122" s="24"/>
    </row>
    <row r="123" spans="2:14" s="1" customFormat="1" ht="29" x14ac:dyDescent="0.35">
      <c r="B123" s="10">
        <v>3</v>
      </c>
      <c r="C123" s="10">
        <v>1</v>
      </c>
      <c r="D123" s="10" t="s">
        <v>263</v>
      </c>
      <c r="E123" s="10" t="s">
        <v>431</v>
      </c>
      <c r="F123" s="10" t="s">
        <v>6</v>
      </c>
      <c r="G123" s="10" t="s">
        <v>432</v>
      </c>
      <c r="H123" s="10" t="s">
        <v>286</v>
      </c>
      <c r="I123" s="11" t="s">
        <v>61</v>
      </c>
      <c r="J123" s="11" t="s">
        <v>47</v>
      </c>
      <c r="K123" s="11" t="s">
        <v>48</v>
      </c>
      <c r="L123" s="11" t="s">
        <v>267</v>
      </c>
      <c r="M123" s="24"/>
      <c r="N123" s="24"/>
    </row>
    <row r="124" spans="2:14" s="1" customFormat="1" ht="29" x14ac:dyDescent="0.35">
      <c r="B124" s="10">
        <v>3</v>
      </c>
      <c r="C124" s="10">
        <v>1</v>
      </c>
      <c r="D124" s="10" t="s">
        <v>263</v>
      </c>
      <c r="E124" s="10" t="s">
        <v>433</v>
      </c>
      <c r="F124" s="10" t="s">
        <v>6</v>
      </c>
      <c r="G124" s="10" t="s">
        <v>434</v>
      </c>
      <c r="H124" s="10" t="s">
        <v>286</v>
      </c>
      <c r="I124" s="11" t="s">
        <v>61</v>
      </c>
      <c r="J124" s="11" t="s">
        <v>47</v>
      </c>
      <c r="K124" s="11" t="s">
        <v>48</v>
      </c>
      <c r="L124" s="11" t="s">
        <v>267</v>
      </c>
      <c r="M124" s="24"/>
      <c r="N124" s="24"/>
    </row>
    <row r="125" spans="2:14" s="1" customFormat="1" ht="29" x14ac:dyDescent="0.35">
      <c r="B125" s="10">
        <v>3</v>
      </c>
      <c r="C125" s="10">
        <v>1</v>
      </c>
      <c r="D125" s="10" t="s">
        <v>263</v>
      </c>
      <c r="E125" s="10" t="s">
        <v>435</v>
      </c>
      <c r="F125" s="10" t="s">
        <v>6</v>
      </c>
      <c r="G125" s="10" t="s">
        <v>436</v>
      </c>
      <c r="H125" s="10" t="s">
        <v>286</v>
      </c>
      <c r="I125" s="11" t="s">
        <v>61</v>
      </c>
      <c r="J125" s="11" t="s">
        <v>47</v>
      </c>
      <c r="K125" s="11" t="s">
        <v>48</v>
      </c>
      <c r="L125" s="11" t="s">
        <v>267</v>
      </c>
      <c r="M125" s="24"/>
      <c r="N125" s="24"/>
    </row>
    <row r="126" spans="2:14" s="1" customFormat="1" ht="43.5" x14ac:dyDescent="0.35">
      <c r="B126" s="10">
        <v>3</v>
      </c>
      <c r="C126" s="10">
        <v>1</v>
      </c>
      <c r="D126" s="10" t="s">
        <v>263</v>
      </c>
      <c r="E126" s="10" t="s">
        <v>437</v>
      </c>
      <c r="F126" s="10" t="s">
        <v>6</v>
      </c>
      <c r="G126" s="10" t="s">
        <v>438</v>
      </c>
      <c r="H126" s="10" t="s">
        <v>286</v>
      </c>
      <c r="I126" s="11" t="s">
        <v>61</v>
      </c>
      <c r="J126" s="11" t="s">
        <v>47</v>
      </c>
      <c r="K126" s="11" t="s">
        <v>48</v>
      </c>
      <c r="L126" s="11" t="s">
        <v>267</v>
      </c>
      <c r="M126" s="24"/>
      <c r="N126" s="24"/>
    </row>
    <row r="127" spans="2:14" s="1" customFormat="1" ht="29" x14ac:dyDescent="0.35">
      <c r="B127" s="10">
        <v>3</v>
      </c>
      <c r="C127" s="10">
        <v>1</v>
      </c>
      <c r="D127" s="10" t="s">
        <v>263</v>
      </c>
      <c r="E127" s="10" t="s">
        <v>439</v>
      </c>
      <c r="F127" s="10" t="s">
        <v>6</v>
      </c>
      <c r="G127" s="10" t="s">
        <v>440</v>
      </c>
      <c r="H127" s="10" t="s">
        <v>286</v>
      </c>
      <c r="I127" s="11" t="s">
        <v>61</v>
      </c>
      <c r="J127" s="11" t="s">
        <v>47</v>
      </c>
      <c r="K127" s="11" t="s">
        <v>48</v>
      </c>
      <c r="L127" s="11" t="s">
        <v>267</v>
      </c>
      <c r="M127" s="24"/>
      <c r="N127" s="24"/>
    </row>
    <row r="128" spans="2:14" s="1" customFormat="1" ht="29" x14ac:dyDescent="0.35">
      <c r="B128" s="10">
        <v>3</v>
      </c>
      <c r="C128" s="10">
        <v>1</v>
      </c>
      <c r="D128" s="10" t="s">
        <v>263</v>
      </c>
      <c r="E128" s="10" t="s">
        <v>441</v>
      </c>
      <c r="F128" s="10" t="s">
        <v>6</v>
      </c>
      <c r="G128" s="10" t="s">
        <v>442</v>
      </c>
      <c r="H128" s="10" t="s">
        <v>286</v>
      </c>
      <c r="I128" s="11" t="s">
        <v>61</v>
      </c>
      <c r="J128" s="11" t="s">
        <v>47</v>
      </c>
      <c r="K128" s="11" t="s">
        <v>48</v>
      </c>
      <c r="L128" s="11" t="s">
        <v>267</v>
      </c>
      <c r="M128" s="24"/>
      <c r="N128" s="24"/>
    </row>
    <row r="129" spans="2:14" s="1" customFormat="1" ht="29" x14ac:dyDescent="0.35">
      <c r="B129" s="10">
        <v>3</v>
      </c>
      <c r="C129" s="10">
        <v>1</v>
      </c>
      <c r="D129" s="10" t="s">
        <v>263</v>
      </c>
      <c r="E129" s="10" t="s">
        <v>443</v>
      </c>
      <c r="F129" s="10" t="s">
        <v>6</v>
      </c>
      <c r="G129" s="10" t="s">
        <v>444</v>
      </c>
      <c r="H129" s="10" t="s">
        <v>286</v>
      </c>
      <c r="I129" s="11" t="s">
        <v>61</v>
      </c>
      <c r="J129" s="11" t="s">
        <v>47</v>
      </c>
      <c r="K129" s="11" t="s">
        <v>48</v>
      </c>
      <c r="L129" s="11" t="s">
        <v>267</v>
      </c>
      <c r="M129" s="24"/>
      <c r="N129" s="24"/>
    </row>
    <row r="130" spans="2:14" s="1" customFormat="1" ht="29" x14ac:dyDescent="0.35">
      <c r="B130" s="10">
        <v>3</v>
      </c>
      <c r="C130" s="10">
        <v>1</v>
      </c>
      <c r="D130" s="10" t="s">
        <v>263</v>
      </c>
      <c r="E130" s="10" t="s">
        <v>445</v>
      </c>
      <c r="F130" s="10" t="s">
        <v>6</v>
      </c>
      <c r="G130" s="10" t="s">
        <v>446</v>
      </c>
      <c r="H130" s="10" t="s">
        <v>286</v>
      </c>
      <c r="I130" s="11" t="s">
        <v>61</v>
      </c>
      <c r="J130" s="11" t="s">
        <v>47</v>
      </c>
      <c r="K130" s="11" t="s">
        <v>48</v>
      </c>
      <c r="L130" s="11" t="s">
        <v>267</v>
      </c>
      <c r="M130" s="24"/>
      <c r="N130" s="24"/>
    </row>
    <row r="131" spans="2:14" s="1" customFormat="1" ht="43.5" x14ac:dyDescent="0.35">
      <c r="B131" s="10">
        <v>3</v>
      </c>
      <c r="C131" s="10">
        <v>1</v>
      </c>
      <c r="D131" s="10" t="s">
        <v>263</v>
      </c>
      <c r="E131" s="10" t="s">
        <v>447</v>
      </c>
      <c r="F131" s="10" t="s">
        <v>6</v>
      </c>
      <c r="G131" s="10" t="s">
        <v>448</v>
      </c>
      <c r="H131" s="10" t="s">
        <v>286</v>
      </c>
      <c r="I131" s="11" t="s">
        <v>61</v>
      </c>
      <c r="J131" s="11" t="s">
        <v>47</v>
      </c>
      <c r="K131" s="11" t="s">
        <v>48</v>
      </c>
      <c r="L131" s="11" t="s">
        <v>267</v>
      </c>
      <c r="M131" s="24"/>
      <c r="N131" s="24"/>
    </row>
    <row r="132" spans="2:14" s="1" customFormat="1" ht="29" x14ac:dyDescent="0.35">
      <c r="B132" s="10">
        <v>3</v>
      </c>
      <c r="C132" s="10">
        <v>1</v>
      </c>
      <c r="D132" s="10" t="s">
        <v>263</v>
      </c>
      <c r="E132" s="10" t="s">
        <v>449</v>
      </c>
      <c r="F132" s="10" t="s">
        <v>6</v>
      </c>
      <c r="G132" s="10" t="s">
        <v>450</v>
      </c>
      <c r="H132" s="10" t="s">
        <v>286</v>
      </c>
      <c r="I132" s="11" t="s">
        <v>61</v>
      </c>
      <c r="J132" s="11" t="s">
        <v>47</v>
      </c>
      <c r="K132" s="11" t="s">
        <v>48</v>
      </c>
      <c r="L132" s="11" t="s">
        <v>267</v>
      </c>
      <c r="M132" s="24"/>
      <c r="N132" s="24"/>
    </row>
    <row r="133" spans="2:14" s="1" customFormat="1" ht="43.5" x14ac:dyDescent="0.35">
      <c r="B133" s="10">
        <v>3</v>
      </c>
      <c r="C133" s="10">
        <v>1</v>
      </c>
      <c r="D133" s="10" t="s">
        <v>263</v>
      </c>
      <c r="E133" s="10" t="s">
        <v>451</v>
      </c>
      <c r="F133" s="10" t="s">
        <v>6</v>
      </c>
      <c r="G133" s="10" t="s">
        <v>452</v>
      </c>
      <c r="H133" s="10" t="s">
        <v>286</v>
      </c>
      <c r="I133" s="11" t="s">
        <v>61</v>
      </c>
      <c r="J133" s="11" t="s">
        <v>47</v>
      </c>
      <c r="K133" s="11" t="s">
        <v>48</v>
      </c>
      <c r="L133" s="11" t="s">
        <v>267</v>
      </c>
      <c r="M133" s="24"/>
      <c r="N133" s="24"/>
    </row>
    <row r="134" spans="2:14" s="1" customFormat="1" ht="43.5" x14ac:dyDescent="0.35">
      <c r="B134" s="10">
        <v>3</v>
      </c>
      <c r="C134" s="10">
        <v>1</v>
      </c>
      <c r="D134" s="10" t="s">
        <v>263</v>
      </c>
      <c r="E134" s="10" t="s">
        <v>453</v>
      </c>
      <c r="F134" s="10" t="s">
        <v>6</v>
      </c>
      <c r="G134" s="10" t="s">
        <v>454</v>
      </c>
      <c r="H134" s="10" t="s">
        <v>286</v>
      </c>
      <c r="I134" s="11" t="s">
        <v>61</v>
      </c>
      <c r="J134" s="11" t="s">
        <v>47</v>
      </c>
      <c r="K134" s="11" t="s">
        <v>48</v>
      </c>
      <c r="L134" s="11" t="s">
        <v>267</v>
      </c>
      <c r="M134" s="24"/>
      <c r="N134" s="24"/>
    </row>
    <row r="135" spans="2:14" s="1" customFormat="1" x14ac:dyDescent="0.35">
      <c r="B135" s="10">
        <v>3</v>
      </c>
      <c r="C135" s="10">
        <v>2</v>
      </c>
      <c r="D135" s="10" t="s">
        <v>8</v>
      </c>
      <c r="E135" s="10" t="s">
        <v>455</v>
      </c>
      <c r="F135" s="10" t="s">
        <v>8</v>
      </c>
      <c r="G135" s="10" t="s">
        <v>456</v>
      </c>
      <c r="H135" s="10" t="s">
        <v>457</v>
      </c>
      <c r="I135" s="11" t="s">
        <v>61</v>
      </c>
      <c r="J135" s="11" t="s">
        <v>47</v>
      </c>
      <c r="K135" s="11" t="s">
        <v>48</v>
      </c>
      <c r="L135" s="11" t="s">
        <v>267</v>
      </c>
      <c r="M135" s="24"/>
      <c r="N135" s="24"/>
    </row>
    <row r="136" spans="2:14" s="1" customFormat="1" x14ac:dyDescent="0.35">
      <c r="B136" s="10">
        <v>3</v>
      </c>
      <c r="C136" s="10">
        <v>2</v>
      </c>
      <c r="D136" s="10" t="s">
        <v>8</v>
      </c>
      <c r="E136" s="10" t="s">
        <v>458</v>
      </c>
      <c r="F136" s="10" t="s">
        <v>8</v>
      </c>
      <c r="G136" s="10" t="s">
        <v>459</v>
      </c>
      <c r="H136" s="10" t="s">
        <v>460</v>
      </c>
      <c r="I136" s="11" t="s">
        <v>61</v>
      </c>
      <c r="J136" s="11" t="s">
        <v>47</v>
      </c>
      <c r="K136" s="11" t="s">
        <v>139</v>
      </c>
      <c r="L136" s="11" t="s">
        <v>267</v>
      </c>
      <c r="M136" s="24"/>
      <c r="N136" s="24"/>
    </row>
    <row r="137" spans="2:14" s="1" customFormat="1" x14ac:dyDescent="0.35">
      <c r="B137" s="10">
        <v>3</v>
      </c>
      <c r="C137" s="10">
        <v>2</v>
      </c>
      <c r="D137" s="10" t="s">
        <v>8</v>
      </c>
      <c r="E137" s="10" t="s">
        <v>458</v>
      </c>
      <c r="F137" s="10" t="s">
        <v>8</v>
      </c>
      <c r="G137" s="10" t="s">
        <v>459</v>
      </c>
      <c r="H137" s="10" t="s">
        <v>461</v>
      </c>
      <c r="I137" s="11" t="s">
        <v>61</v>
      </c>
      <c r="J137" s="11" t="s">
        <v>47</v>
      </c>
      <c r="K137" s="11" t="s">
        <v>139</v>
      </c>
      <c r="L137" s="11" t="s">
        <v>267</v>
      </c>
      <c r="M137" s="24"/>
      <c r="N137" s="24"/>
    </row>
    <row r="138" spans="2:14" s="1" customFormat="1" x14ac:dyDescent="0.35">
      <c r="B138" s="10">
        <v>3</v>
      </c>
      <c r="C138" s="10">
        <v>2</v>
      </c>
      <c r="D138" s="10" t="s">
        <v>8</v>
      </c>
      <c r="E138" s="10" t="s">
        <v>458</v>
      </c>
      <c r="F138" s="10" t="s">
        <v>8</v>
      </c>
      <c r="G138" s="10" t="s">
        <v>459</v>
      </c>
      <c r="H138" s="10" t="s">
        <v>462</v>
      </c>
      <c r="I138" s="11" t="s">
        <v>61</v>
      </c>
      <c r="J138" s="11" t="s">
        <v>47</v>
      </c>
      <c r="K138" s="11" t="s">
        <v>139</v>
      </c>
      <c r="L138" s="11" t="s">
        <v>267</v>
      </c>
      <c r="M138" s="24"/>
      <c r="N138" s="24"/>
    </row>
    <row r="139" spans="2:14" s="1" customFormat="1" x14ac:dyDescent="0.35">
      <c r="B139" s="10">
        <v>3</v>
      </c>
      <c r="C139" s="10">
        <v>2</v>
      </c>
      <c r="D139" s="10" t="s">
        <v>8</v>
      </c>
      <c r="E139" s="10" t="s">
        <v>458</v>
      </c>
      <c r="F139" s="10" t="s">
        <v>8</v>
      </c>
      <c r="G139" s="10" t="s">
        <v>459</v>
      </c>
      <c r="H139" s="10" t="s">
        <v>463</v>
      </c>
      <c r="I139" s="11" t="s">
        <v>61</v>
      </c>
      <c r="J139" s="11" t="s">
        <v>47</v>
      </c>
      <c r="K139" s="11" t="s">
        <v>139</v>
      </c>
      <c r="L139" s="11" t="s">
        <v>267</v>
      </c>
      <c r="M139" s="24"/>
      <c r="N139" s="24"/>
    </row>
    <row r="140" spans="2:14" s="1" customFormat="1" ht="29" x14ac:dyDescent="0.35">
      <c r="B140" s="10">
        <v>3</v>
      </c>
      <c r="C140" s="10">
        <v>2</v>
      </c>
      <c r="D140" s="10" t="s">
        <v>8</v>
      </c>
      <c r="E140" s="10" t="s">
        <v>458</v>
      </c>
      <c r="F140" s="10" t="s">
        <v>8</v>
      </c>
      <c r="G140" s="10" t="s">
        <v>459</v>
      </c>
      <c r="H140" s="10" t="s">
        <v>464</v>
      </c>
      <c r="I140" s="11" t="s">
        <v>61</v>
      </c>
      <c r="J140" s="11" t="s">
        <v>47</v>
      </c>
      <c r="K140" s="11" t="s">
        <v>139</v>
      </c>
      <c r="L140" s="11" t="s">
        <v>267</v>
      </c>
      <c r="M140" s="24"/>
      <c r="N140" s="24"/>
    </row>
    <row r="141" spans="2:14" s="1" customFormat="1" x14ac:dyDescent="0.35">
      <c r="B141" s="10">
        <v>3</v>
      </c>
      <c r="C141" s="10">
        <v>2</v>
      </c>
      <c r="D141" s="10" t="s">
        <v>8</v>
      </c>
      <c r="E141" s="10" t="s">
        <v>458</v>
      </c>
      <c r="F141" s="10" t="s">
        <v>8</v>
      </c>
      <c r="G141" s="10" t="s">
        <v>459</v>
      </c>
      <c r="H141" s="10" t="s">
        <v>465</v>
      </c>
      <c r="I141" s="11" t="s">
        <v>61</v>
      </c>
      <c r="J141" s="11" t="s">
        <v>47</v>
      </c>
      <c r="K141" s="11" t="s">
        <v>139</v>
      </c>
      <c r="L141" s="11" t="s">
        <v>267</v>
      </c>
      <c r="M141" s="24"/>
      <c r="N141" s="24"/>
    </row>
    <row r="142" spans="2:14" s="1" customFormat="1" x14ac:dyDescent="0.35">
      <c r="B142" s="10">
        <v>3</v>
      </c>
      <c r="C142" s="10">
        <v>2</v>
      </c>
      <c r="D142" s="10" t="s">
        <v>8</v>
      </c>
      <c r="E142" s="10" t="s">
        <v>458</v>
      </c>
      <c r="F142" s="10" t="s">
        <v>8</v>
      </c>
      <c r="G142" s="10" t="s">
        <v>459</v>
      </c>
      <c r="H142" s="10" t="s">
        <v>466</v>
      </c>
      <c r="I142" s="11" t="s">
        <v>61</v>
      </c>
      <c r="J142" s="11" t="s">
        <v>47</v>
      </c>
      <c r="K142" s="11" t="s">
        <v>139</v>
      </c>
      <c r="L142" s="11" t="s">
        <v>267</v>
      </c>
      <c r="M142" s="24"/>
      <c r="N142" s="24"/>
    </row>
    <row r="143" spans="2:14" s="1" customFormat="1" x14ac:dyDescent="0.35">
      <c r="B143" s="10">
        <v>3</v>
      </c>
      <c r="C143" s="10">
        <v>2</v>
      </c>
      <c r="D143" s="10" t="s">
        <v>8</v>
      </c>
      <c r="E143" s="10" t="s">
        <v>458</v>
      </c>
      <c r="F143" s="10" t="s">
        <v>8</v>
      </c>
      <c r="G143" s="10" t="s">
        <v>459</v>
      </c>
      <c r="H143" s="10" t="s">
        <v>467</v>
      </c>
      <c r="I143" s="11" t="s">
        <v>61</v>
      </c>
      <c r="J143" s="11" t="s">
        <v>47</v>
      </c>
      <c r="K143" s="11" t="s">
        <v>139</v>
      </c>
      <c r="L143" s="11" t="s">
        <v>267</v>
      </c>
      <c r="M143" s="24"/>
      <c r="N143" s="24"/>
    </row>
    <row r="144" spans="2:14" s="1" customFormat="1" ht="29" x14ac:dyDescent="0.35">
      <c r="B144" s="10">
        <v>3</v>
      </c>
      <c r="C144" s="10">
        <v>2</v>
      </c>
      <c r="D144" s="10" t="s">
        <v>8</v>
      </c>
      <c r="E144" s="10" t="s">
        <v>458</v>
      </c>
      <c r="F144" s="10" t="s">
        <v>8</v>
      </c>
      <c r="G144" s="10" t="s">
        <v>459</v>
      </c>
      <c r="H144" s="10" t="s">
        <v>468</v>
      </c>
      <c r="I144" s="11" t="s">
        <v>61</v>
      </c>
      <c r="J144" s="11" t="s">
        <v>47</v>
      </c>
      <c r="K144" s="11" t="s">
        <v>139</v>
      </c>
      <c r="L144" s="11" t="s">
        <v>267</v>
      </c>
      <c r="M144" s="24"/>
      <c r="N144" s="24"/>
    </row>
    <row r="145" spans="2:14" s="1" customFormat="1" ht="29" x14ac:dyDescent="0.35">
      <c r="B145" s="10">
        <v>3</v>
      </c>
      <c r="C145" s="10">
        <v>2</v>
      </c>
      <c r="D145" s="10" t="s">
        <v>8</v>
      </c>
      <c r="E145" s="10" t="s">
        <v>469</v>
      </c>
      <c r="F145" s="10" t="s">
        <v>8</v>
      </c>
      <c r="G145" s="10" t="s">
        <v>470</v>
      </c>
      <c r="H145" s="10" t="s">
        <v>468</v>
      </c>
      <c r="I145" s="11" t="s">
        <v>61</v>
      </c>
      <c r="J145" s="11" t="s">
        <v>47</v>
      </c>
      <c r="K145" s="11" t="s">
        <v>139</v>
      </c>
      <c r="L145" s="11" t="s">
        <v>267</v>
      </c>
      <c r="M145" s="24"/>
      <c r="N145" s="24"/>
    </row>
    <row r="146" spans="2:14" s="1" customFormat="1" x14ac:dyDescent="0.35">
      <c r="B146" s="10">
        <v>3</v>
      </c>
      <c r="C146" s="10">
        <v>2</v>
      </c>
      <c r="D146" s="10" t="s">
        <v>8</v>
      </c>
      <c r="E146" s="10" t="s">
        <v>471</v>
      </c>
      <c r="F146" s="10" t="s">
        <v>8</v>
      </c>
      <c r="G146" s="10" t="s">
        <v>472</v>
      </c>
      <c r="H146" s="10" t="s">
        <v>457</v>
      </c>
      <c r="I146" s="11" t="s">
        <v>61</v>
      </c>
      <c r="J146" s="11" t="s">
        <v>47</v>
      </c>
      <c r="K146" s="11" t="s">
        <v>48</v>
      </c>
      <c r="L146" s="11" t="s">
        <v>267</v>
      </c>
      <c r="M146" s="24"/>
      <c r="N146" s="24"/>
    </row>
    <row r="147" spans="2:14" s="1" customFormat="1" ht="29" x14ac:dyDescent="0.35">
      <c r="B147" s="10">
        <v>3</v>
      </c>
      <c r="C147" s="10">
        <v>3</v>
      </c>
      <c r="D147" s="10" t="s">
        <v>473</v>
      </c>
      <c r="E147" s="10" t="s">
        <v>474</v>
      </c>
      <c r="F147" s="10" t="s">
        <v>17</v>
      </c>
      <c r="G147" s="10" t="s">
        <v>475</v>
      </c>
      <c r="H147" s="10" t="s">
        <v>457</v>
      </c>
      <c r="I147" s="11" t="s">
        <v>61</v>
      </c>
      <c r="J147" s="11" t="s">
        <v>47</v>
      </c>
      <c r="K147" s="11" t="s">
        <v>48</v>
      </c>
      <c r="L147" s="11" t="s">
        <v>267</v>
      </c>
      <c r="M147" s="24"/>
      <c r="N147" s="24"/>
    </row>
    <row r="148" spans="2:14" s="1" customFormat="1" ht="29" x14ac:dyDescent="0.35">
      <c r="B148" s="10">
        <v>3</v>
      </c>
      <c r="C148" s="10">
        <v>3</v>
      </c>
      <c r="D148" s="10" t="s">
        <v>473</v>
      </c>
      <c r="E148" s="10" t="s">
        <v>476</v>
      </c>
      <c r="F148" s="10" t="s">
        <v>17</v>
      </c>
      <c r="G148" s="10" t="s">
        <v>14</v>
      </c>
      <c r="H148" s="10" t="s">
        <v>457</v>
      </c>
      <c r="I148" s="11" t="s">
        <v>61</v>
      </c>
      <c r="J148" s="11" t="s">
        <v>47</v>
      </c>
      <c r="K148" s="11" t="s">
        <v>48</v>
      </c>
      <c r="L148" s="11" t="s">
        <v>267</v>
      </c>
      <c r="M148" s="24"/>
      <c r="N148" s="24"/>
    </row>
    <row r="149" spans="2:14" s="1" customFormat="1" ht="29" x14ac:dyDescent="0.35">
      <c r="B149" s="10">
        <v>3</v>
      </c>
      <c r="C149" s="10">
        <v>3</v>
      </c>
      <c r="D149" s="10" t="s">
        <v>473</v>
      </c>
      <c r="E149" s="10" t="s">
        <v>477</v>
      </c>
      <c r="F149" s="10" t="s">
        <v>17</v>
      </c>
      <c r="G149" s="10" t="s">
        <v>478</v>
      </c>
      <c r="H149" s="10" t="s">
        <v>457</v>
      </c>
      <c r="I149" s="11" t="s">
        <v>61</v>
      </c>
      <c r="J149" s="11" t="s">
        <v>47</v>
      </c>
      <c r="K149" s="11" t="s">
        <v>48</v>
      </c>
      <c r="L149" s="11" t="s">
        <v>267</v>
      </c>
      <c r="M149" s="24"/>
      <c r="N149" s="24"/>
    </row>
    <row r="150" spans="2:14" s="1" customFormat="1" ht="29" x14ac:dyDescent="0.35">
      <c r="B150" s="10">
        <v>3</v>
      </c>
      <c r="C150" s="10">
        <v>3</v>
      </c>
      <c r="D150" s="10" t="s">
        <v>473</v>
      </c>
      <c r="E150" s="10" t="s">
        <v>479</v>
      </c>
      <c r="F150" s="10" t="s">
        <v>17</v>
      </c>
      <c r="G150" s="10" t="s">
        <v>480</v>
      </c>
      <c r="H150" s="10" t="s">
        <v>457</v>
      </c>
      <c r="I150" s="11" t="s">
        <v>61</v>
      </c>
      <c r="J150" s="11" t="s">
        <v>47</v>
      </c>
      <c r="K150" s="11" t="s">
        <v>48</v>
      </c>
      <c r="L150" s="11" t="s">
        <v>267</v>
      </c>
      <c r="M150" s="24"/>
      <c r="N150" s="24"/>
    </row>
    <row r="151" spans="2:14" s="1" customFormat="1" ht="43.5" x14ac:dyDescent="0.35">
      <c r="B151" s="10">
        <v>3</v>
      </c>
      <c r="C151" s="10">
        <v>4</v>
      </c>
      <c r="D151" s="10" t="s">
        <v>481</v>
      </c>
      <c r="E151" s="10" t="s">
        <v>482</v>
      </c>
      <c r="F151" s="10" t="s">
        <v>7</v>
      </c>
      <c r="G151" s="10" t="s">
        <v>483</v>
      </c>
      <c r="H151" s="10" t="s">
        <v>164</v>
      </c>
      <c r="I151" s="11" t="s">
        <v>123</v>
      </c>
      <c r="J151" s="11" t="s">
        <v>47</v>
      </c>
      <c r="K151" s="11" t="s">
        <v>48</v>
      </c>
      <c r="L151" s="11" t="s">
        <v>267</v>
      </c>
      <c r="M151" s="24"/>
      <c r="N151" s="24"/>
    </row>
    <row r="152" spans="2:14" s="1" customFormat="1" ht="43.5" x14ac:dyDescent="0.35">
      <c r="B152" s="10">
        <v>3</v>
      </c>
      <c r="C152" s="10">
        <v>4</v>
      </c>
      <c r="D152" s="10" t="s">
        <v>481</v>
      </c>
      <c r="E152" s="10" t="s">
        <v>482</v>
      </c>
      <c r="F152" s="10" t="s">
        <v>7</v>
      </c>
      <c r="G152" s="10" t="s">
        <v>483</v>
      </c>
      <c r="H152" s="10" t="s">
        <v>161</v>
      </c>
      <c r="I152" s="11" t="s">
        <v>141</v>
      </c>
      <c r="J152" s="11" t="s">
        <v>142</v>
      </c>
      <c r="K152" s="11" t="s">
        <v>48</v>
      </c>
      <c r="L152" s="11" t="s">
        <v>267</v>
      </c>
      <c r="M152" s="24"/>
      <c r="N152" s="24"/>
    </row>
    <row r="153" spans="2:14" s="1" customFormat="1" ht="43.5" x14ac:dyDescent="0.35">
      <c r="B153" s="10">
        <v>3</v>
      </c>
      <c r="C153" s="10">
        <v>4</v>
      </c>
      <c r="D153" s="10" t="s">
        <v>481</v>
      </c>
      <c r="E153" s="10" t="s">
        <v>484</v>
      </c>
      <c r="F153" s="10" t="s">
        <v>7</v>
      </c>
      <c r="G153" s="10" t="s">
        <v>485</v>
      </c>
      <c r="H153" s="10" t="s">
        <v>156</v>
      </c>
      <c r="I153" s="11" t="s">
        <v>46</v>
      </c>
      <c r="J153" s="11" t="s">
        <v>47</v>
      </c>
      <c r="K153" s="11" t="s">
        <v>48</v>
      </c>
      <c r="L153" s="11" t="s">
        <v>267</v>
      </c>
      <c r="M153" s="24"/>
      <c r="N153" s="24"/>
    </row>
    <row r="154" spans="2:14" s="1" customFormat="1" ht="43.5" x14ac:dyDescent="0.35">
      <c r="B154" s="10">
        <v>3</v>
      </c>
      <c r="C154" s="10">
        <v>4</v>
      </c>
      <c r="D154" s="10" t="s">
        <v>481</v>
      </c>
      <c r="E154" s="10" t="s">
        <v>484</v>
      </c>
      <c r="F154" s="10" t="s">
        <v>7</v>
      </c>
      <c r="G154" s="10" t="s">
        <v>485</v>
      </c>
      <c r="H154" s="10" t="s">
        <v>486</v>
      </c>
      <c r="I154" s="11" t="s">
        <v>141</v>
      </c>
      <c r="J154" s="11" t="s">
        <v>142</v>
      </c>
      <c r="K154" s="11" t="s">
        <v>139</v>
      </c>
      <c r="L154" s="11" t="s">
        <v>267</v>
      </c>
      <c r="M154" s="24"/>
      <c r="N154" s="24"/>
    </row>
    <row r="155" spans="2:14" s="1" customFormat="1" ht="43.5" x14ac:dyDescent="0.35">
      <c r="B155" s="10">
        <v>3</v>
      </c>
      <c r="C155" s="10">
        <v>4</v>
      </c>
      <c r="D155" s="10" t="s">
        <v>481</v>
      </c>
      <c r="E155" s="10" t="s">
        <v>487</v>
      </c>
      <c r="F155" s="10" t="s">
        <v>7</v>
      </c>
      <c r="G155" s="10" t="s">
        <v>488</v>
      </c>
      <c r="H155" s="10" t="s">
        <v>138</v>
      </c>
      <c r="I155" s="11" t="s">
        <v>46</v>
      </c>
      <c r="J155" s="11" t="s">
        <v>47</v>
      </c>
      <c r="K155" s="11" t="s">
        <v>48</v>
      </c>
      <c r="L155" s="11" t="s">
        <v>267</v>
      </c>
      <c r="M155" s="24"/>
      <c r="N155" s="24"/>
    </row>
    <row r="156" spans="2:14" s="1" customFormat="1" ht="43.5" x14ac:dyDescent="0.35">
      <c r="B156" s="10">
        <v>3</v>
      </c>
      <c r="C156" s="10">
        <v>4</v>
      </c>
      <c r="D156" s="10" t="s">
        <v>481</v>
      </c>
      <c r="E156" s="10" t="s">
        <v>487</v>
      </c>
      <c r="F156" s="10" t="s">
        <v>7</v>
      </c>
      <c r="G156" s="10" t="s">
        <v>488</v>
      </c>
      <c r="H156" s="10" t="s">
        <v>140</v>
      </c>
      <c r="I156" s="11" t="s">
        <v>141</v>
      </c>
      <c r="J156" s="11" t="s">
        <v>142</v>
      </c>
      <c r="K156" s="11" t="s">
        <v>139</v>
      </c>
      <c r="L156" s="11" t="s">
        <v>267</v>
      </c>
      <c r="M156" s="24"/>
      <c r="N156" s="24"/>
    </row>
    <row r="157" spans="2:14" s="1" customFormat="1" ht="43.5" x14ac:dyDescent="0.35">
      <c r="B157" s="10">
        <v>3</v>
      </c>
      <c r="C157" s="10">
        <v>4</v>
      </c>
      <c r="D157" s="10" t="s">
        <v>481</v>
      </c>
      <c r="E157" s="10" t="s">
        <v>487</v>
      </c>
      <c r="F157" s="10" t="s">
        <v>7</v>
      </c>
      <c r="G157" s="10" t="s">
        <v>488</v>
      </c>
      <c r="H157" s="10" t="s">
        <v>143</v>
      </c>
      <c r="I157" s="11" t="s">
        <v>141</v>
      </c>
      <c r="J157" s="11" t="s">
        <v>142</v>
      </c>
      <c r="K157" s="11" t="s">
        <v>139</v>
      </c>
      <c r="L157" s="11" t="s">
        <v>267</v>
      </c>
      <c r="M157" s="24"/>
      <c r="N157" s="24"/>
    </row>
    <row r="158" spans="2:14" s="1" customFormat="1" ht="43.5" x14ac:dyDescent="0.35">
      <c r="B158" s="10">
        <v>3</v>
      </c>
      <c r="C158" s="10">
        <v>4</v>
      </c>
      <c r="D158" s="10" t="s">
        <v>481</v>
      </c>
      <c r="E158" s="10" t="s">
        <v>487</v>
      </c>
      <c r="F158" s="10" t="s">
        <v>7</v>
      </c>
      <c r="G158" s="10" t="s">
        <v>488</v>
      </c>
      <c r="H158" s="10" t="s">
        <v>126</v>
      </c>
      <c r="I158" s="11" t="s">
        <v>46</v>
      </c>
      <c r="J158" s="11" t="s">
        <v>47</v>
      </c>
      <c r="K158" s="11" t="s">
        <v>48</v>
      </c>
      <c r="L158" s="11" t="s">
        <v>267</v>
      </c>
      <c r="M158" s="24"/>
      <c r="N158" s="24"/>
    </row>
    <row r="159" spans="2:14" s="1" customFormat="1" ht="43.5" x14ac:dyDescent="0.35">
      <c r="B159" s="10">
        <v>3</v>
      </c>
      <c r="C159" s="10">
        <v>4</v>
      </c>
      <c r="D159" s="10" t="s">
        <v>481</v>
      </c>
      <c r="E159" s="10" t="s">
        <v>487</v>
      </c>
      <c r="F159" s="10" t="s">
        <v>7</v>
      </c>
      <c r="G159" s="10" t="s">
        <v>488</v>
      </c>
      <c r="H159" s="10" t="s">
        <v>127</v>
      </c>
      <c r="I159" s="11" t="s">
        <v>141</v>
      </c>
      <c r="J159" s="11" t="s">
        <v>142</v>
      </c>
      <c r="K159" s="11" t="s">
        <v>48</v>
      </c>
      <c r="L159" s="11" t="s">
        <v>267</v>
      </c>
      <c r="M159" s="24"/>
      <c r="N159" s="24"/>
    </row>
    <row r="160" spans="2:14" s="1" customFormat="1" ht="43.5" x14ac:dyDescent="0.35">
      <c r="B160" s="10">
        <v>3</v>
      </c>
      <c r="C160" s="10">
        <v>4</v>
      </c>
      <c r="D160" s="10" t="s">
        <v>481</v>
      </c>
      <c r="E160" s="10" t="s">
        <v>487</v>
      </c>
      <c r="F160" s="10" t="s">
        <v>7</v>
      </c>
      <c r="G160" s="10" t="s">
        <v>488</v>
      </c>
      <c r="H160" s="10" t="s">
        <v>128</v>
      </c>
      <c r="I160" s="11" t="s">
        <v>46</v>
      </c>
      <c r="J160" s="11" t="s">
        <v>47</v>
      </c>
      <c r="K160" s="11" t="s">
        <v>48</v>
      </c>
      <c r="L160" s="11" t="s">
        <v>267</v>
      </c>
      <c r="M160" s="24"/>
      <c r="N160" s="24"/>
    </row>
    <row r="161" spans="2:14" s="1" customFormat="1" ht="43.5" x14ac:dyDescent="0.35">
      <c r="B161" s="10">
        <v>3</v>
      </c>
      <c r="C161" s="10">
        <v>4</v>
      </c>
      <c r="D161" s="10" t="s">
        <v>481</v>
      </c>
      <c r="E161" s="10" t="s">
        <v>487</v>
      </c>
      <c r="F161" s="10" t="s">
        <v>7</v>
      </c>
      <c r="G161" s="10" t="s">
        <v>488</v>
      </c>
      <c r="H161" s="10" t="s">
        <v>129</v>
      </c>
      <c r="I161" s="11" t="s">
        <v>46</v>
      </c>
      <c r="J161" s="11" t="s">
        <v>47</v>
      </c>
      <c r="K161" s="11" t="s">
        <v>48</v>
      </c>
      <c r="L161" s="11" t="s">
        <v>267</v>
      </c>
      <c r="M161" s="24"/>
      <c r="N161" s="24"/>
    </row>
    <row r="162" spans="2:14" s="1" customFormat="1" ht="43.5" x14ac:dyDescent="0.35">
      <c r="B162" s="10">
        <v>3</v>
      </c>
      <c r="C162" s="10">
        <v>4</v>
      </c>
      <c r="D162" s="10" t="s">
        <v>481</v>
      </c>
      <c r="E162" s="10" t="s">
        <v>487</v>
      </c>
      <c r="F162" s="10" t="s">
        <v>7</v>
      </c>
      <c r="G162" s="10" t="s">
        <v>488</v>
      </c>
      <c r="H162" s="10" t="s">
        <v>130</v>
      </c>
      <c r="I162" s="11" t="s">
        <v>46</v>
      </c>
      <c r="J162" s="11" t="s">
        <v>47</v>
      </c>
      <c r="K162" s="11" t="s">
        <v>48</v>
      </c>
      <c r="L162" s="11" t="s">
        <v>267</v>
      </c>
      <c r="M162" s="24"/>
      <c r="N162" s="24"/>
    </row>
    <row r="163" spans="2:14" s="1" customFormat="1" ht="43.5" x14ac:dyDescent="0.35">
      <c r="B163" s="10">
        <v>3</v>
      </c>
      <c r="C163" s="10">
        <v>4</v>
      </c>
      <c r="D163" s="10" t="s">
        <v>481</v>
      </c>
      <c r="E163" s="10" t="s">
        <v>487</v>
      </c>
      <c r="F163" s="10" t="s">
        <v>7</v>
      </c>
      <c r="G163" s="10" t="s">
        <v>488</v>
      </c>
      <c r="H163" s="10" t="s">
        <v>131</v>
      </c>
      <c r="I163" s="11" t="s">
        <v>46</v>
      </c>
      <c r="J163" s="11" t="s">
        <v>47</v>
      </c>
      <c r="K163" s="11" t="s">
        <v>48</v>
      </c>
      <c r="L163" s="11" t="s">
        <v>267</v>
      </c>
      <c r="M163" s="24"/>
      <c r="N163" s="24"/>
    </row>
    <row r="164" spans="2:14" s="1" customFormat="1" ht="43.5" x14ac:dyDescent="0.35">
      <c r="B164" s="10">
        <v>3</v>
      </c>
      <c r="C164" s="10">
        <v>4</v>
      </c>
      <c r="D164" s="10" t="s">
        <v>481</v>
      </c>
      <c r="E164" s="10" t="s">
        <v>489</v>
      </c>
      <c r="F164" s="10" t="s">
        <v>7</v>
      </c>
      <c r="G164" s="10" t="s">
        <v>490</v>
      </c>
      <c r="H164" s="10" t="s">
        <v>160</v>
      </c>
      <c r="I164" s="11" t="s">
        <v>46</v>
      </c>
      <c r="J164" s="11" t="s">
        <v>47</v>
      </c>
      <c r="K164" s="11" t="s">
        <v>48</v>
      </c>
      <c r="L164" s="11" t="s">
        <v>267</v>
      </c>
      <c r="M164" s="24"/>
      <c r="N164" s="24"/>
    </row>
    <row r="165" spans="2:14" s="1" customFormat="1" ht="43.5" x14ac:dyDescent="0.35">
      <c r="B165" s="10">
        <v>3</v>
      </c>
      <c r="C165" s="10">
        <v>4</v>
      </c>
      <c r="D165" s="10" t="s">
        <v>481</v>
      </c>
      <c r="E165" s="10" t="s">
        <v>489</v>
      </c>
      <c r="F165" s="10" t="s">
        <v>7</v>
      </c>
      <c r="G165" s="10" t="s">
        <v>490</v>
      </c>
      <c r="H165" s="10" t="s">
        <v>161</v>
      </c>
      <c r="I165" s="11" t="s">
        <v>61</v>
      </c>
      <c r="J165" s="11" t="s">
        <v>47</v>
      </c>
      <c r="K165" s="11" t="s">
        <v>48</v>
      </c>
      <c r="L165" s="11" t="s">
        <v>267</v>
      </c>
      <c r="M165" s="24"/>
      <c r="N165" s="24"/>
    </row>
    <row r="166" spans="2:14" s="1" customFormat="1" ht="43.5" x14ac:dyDescent="0.35">
      <c r="B166" s="10">
        <v>3</v>
      </c>
      <c r="C166" s="10">
        <v>4</v>
      </c>
      <c r="D166" s="10" t="s">
        <v>481</v>
      </c>
      <c r="E166" s="10" t="s">
        <v>491</v>
      </c>
      <c r="F166" s="10" t="s">
        <v>7</v>
      </c>
      <c r="G166" s="10" t="s">
        <v>492</v>
      </c>
      <c r="H166" s="10" t="s">
        <v>286</v>
      </c>
      <c r="I166" s="11" t="s">
        <v>61</v>
      </c>
      <c r="J166" s="11" t="s">
        <v>47</v>
      </c>
      <c r="K166" s="11" t="s">
        <v>88</v>
      </c>
      <c r="L166" s="11" t="s">
        <v>267</v>
      </c>
      <c r="M166" s="24"/>
      <c r="N166" s="24"/>
    </row>
    <row r="167" spans="2:14" s="1" customFormat="1" ht="43.5" x14ac:dyDescent="0.35">
      <c r="B167" s="10">
        <v>3</v>
      </c>
      <c r="C167" s="10">
        <v>4</v>
      </c>
      <c r="D167" s="10" t="s">
        <v>481</v>
      </c>
      <c r="E167" s="10" t="s">
        <v>493</v>
      </c>
      <c r="F167" s="10" t="s">
        <v>7</v>
      </c>
      <c r="G167" s="10" t="s">
        <v>494</v>
      </c>
      <c r="H167" s="10" t="s">
        <v>286</v>
      </c>
      <c r="I167" s="11" t="s">
        <v>61</v>
      </c>
      <c r="J167" s="11" t="s">
        <v>47</v>
      </c>
      <c r="K167" s="11" t="s">
        <v>88</v>
      </c>
      <c r="L167" s="11" t="s">
        <v>267</v>
      </c>
      <c r="M167" s="24"/>
      <c r="N167" s="24"/>
    </row>
    <row r="168" spans="2:14" s="1" customFormat="1" ht="29" x14ac:dyDescent="0.35">
      <c r="B168" s="10">
        <v>3</v>
      </c>
      <c r="C168" s="10">
        <v>5</v>
      </c>
      <c r="D168" s="10" t="s">
        <v>495</v>
      </c>
      <c r="E168" s="10" t="s">
        <v>496</v>
      </c>
      <c r="F168" s="10" t="s">
        <v>18</v>
      </c>
      <c r="G168" s="10" t="s">
        <v>497</v>
      </c>
      <c r="H168" s="10" t="s">
        <v>498</v>
      </c>
      <c r="I168" s="11" t="s">
        <v>46</v>
      </c>
      <c r="J168" s="11" t="s">
        <v>47</v>
      </c>
      <c r="K168" s="11" t="s">
        <v>54</v>
      </c>
      <c r="L168" s="11" t="s">
        <v>267</v>
      </c>
      <c r="M168" s="24"/>
      <c r="N168" s="24"/>
    </row>
    <row r="169" spans="2:14" s="1" customFormat="1" ht="29" x14ac:dyDescent="0.35">
      <c r="B169" s="10">
        <v>3</v>
      </c>
      <c r="C169" s="10">
        <v>5</v>
      </c>
      <c r="D169" s="10" t="s">
        <v>495</v>
      </c>
      <c r="E169" s="10" t="s">
        <v>496</v>
      </c>
      <c r="F169" s="10" t="s">
        <v>18</v>
      </c>
      <c r="G169" s="10" t="s">
        <v>497</v>
      </c>
      <c r="H169" s="10" t="s">
        <v>499</v>
      </c>
      <c r="I169" s="11" t="s">
        <v>61</v>
      </c>
      <c r="J169" s="11" t="s">
        <v>47</v>
      </c>
      <c r="K169" s="11" t="s">
        <v>48</v>
      </c>
      <c r="L169" s="11" t="s">
        <v>267</v>
      </c>
      <c r="M169" s="24"/>
      <c r="N169" s="24"/>
    </row>
    <row r="170" spans="2:14" s="1" customFormat="1" ht="29" x14ac:dyDescent="0.35">
      <c r="B170" s="10">
        <v>3</v>
      </c>
      <c r="C170" s="10">
        <v>5</v>
      </c>
      <c r="D170" s="10" t="s">
        <v>495</v>
      </c>
      <c r="E170" s="10" t="s">
        <v>496</v>
      </c>
      <c r="F170" s="10" t="s">
        <v>18</v>
      </c>
      <c r="G170" s="10" t="s">
        <v>497</v>
      </c>
      <c r="H170" s="10" t="s">
        <v>500</v>
      </c>
      <c r="I170" s="11" t="s">
        <v>61</v>
      </c>
      <c r="J170" s="11" t="s">
        <v>47</v>
      </c>
      <c r="K170" s="11" t="s">
        <v>48</v>
      </c>
      <c r="L170" s="11" t="s">
        <v>267</v>
      </c>
      <c r="M170" s="24"/>
      <c r="N170" s="24"/>
    </row>
    <row r="171" spans="2:14" s="1" customFormat="1" ht="29" x14ac:dyDescent="0.35">
      <c r="B171" s="10">
        <v>3</v>
      </c>
      <c r="C171" s="10">
        <v>5</v>
      </c>
      <c r="D171" s="10" t="s">
        <v>495</v>
      </c>
      <c r="E171" s="10" t="s">
        <v>496</v>
      </c>
      <c r="F171" s="10" t="s">
        <v>18</v>
      </c>
      <c r="G171" s="10" t="s">
        <v>497</v>
      </c>
      <c r="H171" s="10" t="s">
        <v>501</v>
      </c>
      <c r="I171" s="11" t="s">
        <v>61</v>
      </c>
      <c r="J171" s="11" t="s">
        <v>47</v>
      </c>
      <c r="K171" s="11" t="s">
        <v>48</v>
      </c>
      <c r="L171" s="11" t="s">
        <v>267</v>
      </c>
      <c r="M171" s="24"/>
      <c r="N171" s="24"/>
    </row>
    <row r="172" spans="2:14" s="1" customFormat="1" ht="29" x14ac:dyDescent="0.35">
      <c r="B172" s="10">
        <v>3</v>
      </c>
      <c r="C172" s="10">
        <v>5</v>
      </c>
      <c r="D172" s="10" t="s">
        <v>495</v>
      </c>
      <c r="E172" s="10" t="s">
        <v>496</v>
      </c>
      <c r="F172" s="10" t="s">
        <v>18</v>
      </c>
      <c r="G172" s="10" t="s">
        <v>497</v>
      </c>
      <c r="H172" s="10" t="s">
        <v>502</v>
      </c>
      <c r="I172" s="11" t="s">
        <v>61</v>
      </c>
      <c r="J172" s="11" t="s">
        <v>47</v>
      </c>
      <c r="K172" s="11" t="s">
        <v>88</v>
      </c>
      <c r="L172" s="11" t="s">
        <v>267</v>
      </c>
      <c r="M172" s="24"/>
      <c r="N172" s="24"/>
    </row>
    <row r="173" spans="2:14" s="1" customFormat="1" ht="29" x14ac:dyDescent="0.35">
      <c r="B173" s="10">
        <v>3</v>
      </c>
      <c r="C173" s="10">
        <v>5</v>
      </c>
      <c r="D173" s="10" t="s">
        <v>495</v>
      </c>
      <c r="E173" s="10" t="s">
        <v>503</v>
      </c>
      <c r="F173" s="10" t="s">
        <v>18</v>
      </c>
      <c r="G173" s="10" t="s">
        <v>504</v>
      </c>
      <c r="H173" s="10" t="s">
        <v>498</v>
      </c>
      <c r="I173" s="11" t="s">
        <v>46</v>
      </c>
      <c r="J173" s="11" t="s">
        <v>47</v>
      </c>
      <c r="K173" s="11" t="s">
        <v>54</v>
      </c>
      <c r="L173" s="11" t="s">
        <v>267</v>
      </c>
      <c r="M173" s="24"/>
      <c r="N173" s="24"/>
    </row>
    <row r="174" spans="2:14" s="1" customFormat="1" ht="29" x14ac:dyDescent="0.35">
      <c r="B174" s="10">
        <v>3</v>
      </c>
      <c r="C174" s="10">
        <v>5</v>
      </c>
      <c r="D174" s="10" t="s">
        <v>495</v>
      </c>
      <c r="E174" s="10" t="s">
        <v>503</v>
      </c>
      <c r="F174" s="10" t="s">
        <v>18</v>
      </c>
      <c r="G174" s="10" t="s">
        <v>504</v>
      </c>
      <c r="H174" s="10" t="s">
        <v>499</v>
      </c>
      <c r="I174" s="11" t="s">
        <v>61</v>
      </c>
      <c r="J174" s="11" t="s">
        <v>47</v>
      </c>
      <c r="K174" s="11" t="s">
        <v>48</v>
      </c>
      <c r="L174" s="11" t="s">
        <v>267</v>
      </c>
      <c r="M174" s="24"/>
      <c r="N174" s="24"/>
    </row>
    <row r="175" spans="2:14" s="1" customFormat="1" ht="29" x14ac:dyDescent="0.35">
      <c r="B175" s="10">
        <v>3</v>
      </c>
      <c r="C175" s="10">
        <v>5</v>
      </c>
      <c r="D175" s="10" t="s">
        <v>495</v>
      </c>
      <c r="E175" s="10" t="s">
        <v>503</v>
      </c>
      <c r="F175" s="10" t="s">
        <v>18</v>
      </c>
      <c r="G175" s="10" t="s">
        <v>504</v>
      </c>
      <c r="H175" s="10" t="s">
        <v>500</v>
      </c>
      <c r="I175" s="11" t="s">
        <v>61</v>
      </c>
      <c r="J175" s="11" t="s">
        <v>47</v>
      </c>
      <c r="K175" s="11" t="s">
        <v>48</v>
      </c>
      <c r="L175" s="11" t="s">
        <v>267</v>
      </c>
      <c r="M175" s="24"/>
      <c r="N175" s="24"/>
    </row>
    <row r="176" spans="2:14" s="1" customFormat="1" ht="29" x14ac:dyDescent="0.35">
      <c r="B176" s="10">
        <v>3</v>
      </c>
      <c r="C176" s="10">
        <v>5</v>
      </c>
      <c r="D176" s="10" t="s">
        <v>495</v>
      </c>
      <c r="E176" s="10" t="s">
        <v>503</v>
      </c>
      <c r="F176" s="10" t="s">
        <v>18</v>
      </c>
      <c r="G176" s="10" t="s">
        <v>504</v>
      </c>
      <c r="H176" s="10" t="s">
        <v>501</v>
      </c>
      <c r="I176" s="11" t="s">
        <v>61</v>
      </c>
      <c r="J176" s="11" t="s">
        <v>47</v>
      </c>
      <c r="K176" s="11" t="s">
        <v>48</v>
      </c>
      <c r="L176" s="11" t="s">
        <v>267</v>
      </c>
      <c r="M176" s="24"/>
      <c r="N176" s="24"/>
    </row>
    <row r="177" spans="2:14" s="1" customFormat="1" ht="29" x14ac:dyDescent="0.35">
      <c r="B177" s="10">
        <v>3</v>
      </c>
      <c r="C177" s="10">
        <v>5</v>
      </c>
      <c r="D177" s="10" t="s">
        <v>495</v>
      </c>
      <c r="E177" s="10" t="s">
        <v>503</v>
      </c>
      <c r="F177" s="10" t="s">
        <v>18</v>
      </c>
      <c r="G177" s="10" t="s">
        <v>504</v>
      </c>
      <c r="H177" s="10" t="s">
        <v>502</v>
      </c>
      <c r="I177" s="11" t="s">
        <v>61</v>
      </c>
      <c r="J177" s="11" t="s">
        <v>47</v>
      </c>
      <c r="K177" s="11" t="s">
        <v>88</v>
      </c>
      <c r="L177" s="11" t="s">
        <v>267</v>
      </c>
      <c r="M177" s="24"/>
      <c r="N177" s="24"/>
    </row>
    <row r="178" spans="2:14" s="1" customFormat="1" ht="29" x14ac:dyDescent="0.35">
      <c r="B178" s="10">
        <v>3</v>
      </c>
      <c r="C178" s="10">
        <v>5</v>
      </c>
      <c r="D178" s="10" t="s">
        <v>495</v>
      </c>
      <c r="E178" s="10" t="s">
        <v>505</v>
      </c>
      <c r="F178" s="10" t="s">
        <v>18</v>
      </c>
      <c r="G178" s="10" t="s">
        <v>506</v>
      </c>
      <c r="H178" s="10" t="s">
        <v>498</v>
      </c>
      <c r="I178" s="11" t="s">
        <v>46</v>
      </c>
      <c r="J178" s="11" t="s">
        <v>47</v>
      </c>
      <c r="K178" s="11" t="s">
        <v>54</v>
      </c>
      <c r="L178" s="11" t="s">
        <v>267</v>
      </c>
      <c r="M178" s="24"/>
      <c r="N178" s="24"/>
    </row>
    <row r="179" spans="2:14" s="1" customFormat="1" ht="29" x14ac:dyDescent="0.35">
      <c r="B179" s="10">
        <v>3</v>
      </c>
      <c r="C179" s="10">
        <v>5</v>
      </c>
      <c r="D179" s="10" t="s">
        <v>495</v>
      </c>
      <c r="E179" s="10" t="s">
        <v>505</v>
      </c>
      <c r="F179" s="10" t="s">
        <v>18</v>
      </c>
      <c r="G179" s="10" t="s">
        <v>506</v>
      </c>
      <c r="H179" s="10" t="s">
        <v>499</v>
      </c>
      <c r="I179" s="11" t="s">
        <v>46</v>
      </c>
      <c r="J179" s="11" t="s">
        <v>47</v>
      </c>
      <c r="K179" s="11" t="s">
        <v>48</v>
      </c>
      <c r="L179" s="11" t="s">
        <v>267</v>
      </c>
      <c r="M179" s="24"/>
      <c r="N179" s="24"/>
    </row>
    <row r="180" spans="2:14" s="1" customFormat="1" ht="29" x14ac:dyDescent="0.35">
      <c r="B180" s="10">
        <v>3</v>
      </c>
      <c r="C180" s="10">
        <v>5</v>
      </c>
      <c r="D180" s="10" t="s">
        <v>495</v>
      </c>
      <c r="E180" s="10" t="s">
        <v>505</v>
      </c>
      <c r="F180" s="10" t="s">
        <v>18</v>
      </c>
      <c r="G180" s="10" t="s">
        <v>506</v>
      </c>
      <c r="H180" s="10" t="s">
        <v>500</v>
      </c>
      <c r="I180" s="11" t="s">
        <v>46</v>
      </c>
      <c r="J180" s="11" t="s">
        <v>47</v>
      </c>
      <c r="K180" s="11" t="s">
        <v>48</v>
      </c>
      <c r="L180" s="11" t="s">
        <v>267</v>
      </c>
      <c r="M180" s="24"/>
      <c r="N180" s="24"/>
    </row>
    <row r="181" spans="2:14" s="1" customFormat="1" ht="29" x14ac:dyDescent="0.35">
      <c r="B181" s="10">
        <v>3</v>
      </c>
      <c r="C181" s="10">
        <v>5</v>
      </c>
      <c r="D181" s="10" t="s">
        <v>495</v>
      </c>
      <c r="E181" s="10" t="s">
        <v>505</v>
      </c>
      <c r="F181" s="10" t="s">
        <v>18</v>
      </c>
      <c r="G181" s="10" t="s">
        <v>506</v>
      </c>
      <c r="H181" s="10" t="s">
        <v>501</v>
      </c>
      <c r="I181" s="11" t="s">
        <v>46</v>
      </c>
      <c r="J181" s="11" t="s">
        <v>47</v>
      </c>
      <c r="K181" s="11" t="s">
        <v>48</v>
      </c>
      <c r="L181" s="11" t="s">
        <v>267</v>
      </c>
      <c r="M181" s="24"/>
      <c r="N181" s="24"/>
    </row>
    <row r="182" spans="2:14" s="1" customFormat="1" ht="29" x14ac:dyDescent="0.35">
      <c r="B182" s="10">
        <v>3</v>
      </c>
      <c r="C182" s="10">
        <v>5</v>
      </c>
      <c r="D182" s="10" t="s">
        <v>495</v>
      </c>
      <c r="E182" s="10" t="s">
        <v>505</v>
      </c>
      <c r="F182" s="10" t="s">
        <v>18</v>
      </c>
      <c r="G182" s="10" t="s">
        <v>506</v>
      </c>
      <c r="H182" s="10" t="s">
        <v>507</v>
      </c>
      <c r="I182" s="11" t="s">
        <v>46</v>
      </c>
      <c r="J182" s="11" t="s">
        <v>47</v>
      </c>
      <c r="K182" s="11" t="s">
        <v>88</v>
      </c>
      <c r="L182" s="11" t="s">
        <v>267</v>
      </c>
      <c r="M182" s="24"/>
      <c r="N182" s="24"/>
    </row>
    <row r="183" spans="2:14" s="1" customFormat="1" ht="29" x14ac:dyDescent="0.35">
      <c r="B183" s="10">
        <v>3</v>
      </c>
      <c r="C183" s="10">
        <v>5</v>
      </c>
      <c r="D183" s="10" t="s">
        <v>495</v>
      </c>
      <c r="E183" s="10" t="s">
        <v>505</v>
      </c>
      <c r="F183" s="10" t="s">
        <v>18</v>
      </c>
      <c r="G183" s="10" t="s">
        <v>506</v>
      </c>
      <c r="H183" s="10" t="s">
        <v>508</v>
      </c>
      <c r="I183" s="11" t="s">
        <v>46</v>
      </c>
      <c r="J183" s="11" t="s">
        <v>47</v>
      </c>
      <c r="K183" s="11" t="s">
        <v>48</v>
      </c>
      <c r="L183" s="11" t="s">
        <v>267</v>
      </c>
      <c r="M183" s="24"/>
      <c r="N183" s="24"/>
    </row>
    <row r="184" spans="2:14" s="1" customFormat="1" ht="29" x14ac:dyDescent="0.35">
      <c r="B184" s="10">
        <v>3</v>
      </c>
      <c r="C184" s="10">
        <v>5</v>
      </c>
      <c r="D184" s="10" t="s">
        <v>495</v>
      </c>
      <c r="E184" s="10" t="s">
        <v>505</v>
      </c>
      <c r="F184" s="10" t="s">
        <v>18</v>
      </c>
      <c r="G184" s="10" t="s">
        <v>506</v>
      </c>
      <c r="H184" s="10" t="s">
        <v>509</v>
      </c>
      <c r="I184" s="11" t="s">
        <v>46</v>
      </c>
      <c r="J184" s="11" t="s">
        <v>47</v>
      </c>
      <c r="K184" s="11" t="s">
        <v>88</v>
      </c>
      <c r="L184" s="11" t="s">
        <v>267</v>
      </c>
      <c r="M184" s="24"/>
      <c r="N184" s="24"/>
    </row>
    <row r="185" spans="2:14" s="1" customFormat="1" ht="29" x14ac:dyDescent="0.35">
      <c r="B185" s="10">
        <v>3</v>
      </c>
      <c r="C185" s="10">
        <v>5</v>
      </c>
      <c r="D185" s="10" t="s">
        <v>495</v>
      </c>
      <c r="E185" s="10" t="s">
        <v>505</v>
      </c>
      <c r="F185" s="10" t="s">
        <v>18</v>
      </c>
      <c r="G185" s="10" t="s">
        <v>506</v>
      </c>
      <c r="H185" s="10" t="s">
        <v>502</v>
      </c>
      <c r="I185" s="11" t="s">
        <v>46</v>
      </c>
      <c r="J185" s="11" t="s">
        <v>47</v>
      </c>
      <c r="K185" s="11" t="s">
        <v>88</v>
      </c>
      <c r="L185" s="11" t="s">
        <v>267</v>
      </c>
      <c r="M185" s="24"/>
      <c r="N185" s="24"/>
    </row>
    <row r="186" spans="2:14" s="1" customFormat="1" ht="29" x14ac:dyDescent="0.35">
      <c r="B186" s="10">
        <v>3</v>
      </c>
      <c r="C186" s="10">
        <v>5</v>
      </c>
      <c r="D186" s="10" t="s">
        <v>495</v>
      </c>
      <c r="E186" s="10" t="s">
        <v>510</v>
      </c>
      <c r="F186" s="10" t="s">
        <v>18</v>
      </c>
      <c r="G186" s="10" t="s">
        <v>511</v>
      </c>
      <c r="H186" s="10" t="s">
        <v>498</v>
      </c>
      <c r="I186" s="11" t="s">
        <v>46</v>
      </c>
      <c r="J186" s="11" t="s">
        <v>47</v>
      </c>
      <c r="K186" s="11" t="s">
        <v>54</v>
      </c>
      <c r="L186" s="11" t="s">
        <v>267</v>
      </c>
      <c r="M186" s="24"/>
      <c r="N186" s="24"/>
    </row>
    <row r="187" spans="2:14" s="1" customFormat="1" ht="29" x14ac:dyDescent="0.35">
      <c r="B187" s="10">
        <v>3</v>
      </c>
      <c r="C187" s="10">
        <v>5</v>
      </c>
      <c r="D187" s="10" t="s">
        <v>495</v>
      </c>
      <c r="E187" s="10" t="s">
        <v>512</v>
      </c>
      <c r="F187" s="10" t="s">
        <v>18</v>
      </c>
      <c r="G187" s="10" t="s">
        <v>513</v>
      </c>
      <c r="H187" s="10" t="s">
        <v>498</v>
      </c>
      <c r="I187" s="11" t="s">
        <v>46</v>
      </c>
      <c r="J187" s="11" t="s">
        <v>47</v>
      </c>
      <c r="K187" s="11" t="s">
        <v>54</v>
      </c>
      <c r="L187" s="11" t="s">
        <v>267</v>
      </c>
      <c r="M187" s="24"/>
      <c r="N187" s="24"/>
    </row>
    <row r="188" spans="2:14" s="1" customFormat="1" ht="29" x14ac:dyDescent="0.35">
      <c r="B188" s="10">
        <v>3</v>
      </c>
      <c r="C188" s="10">
        <v>5</v>
      </c>
      <c r="D188" s="10" t="s">
        <v>495</v>
      </c>
      <c r="E188" s="10" t="s">
        <v>512</v>
      </c>
      <c r="F188" s="10" t="s">
        <v>18</v>
      </c>
      <c r="G188" s="10" t="s">
        <v>513</v>
      </c>
      <c r="H188" s="10" t="s">
        <v>513</v>
      </c>
      <c r="I188" s="11" t="s">
        <v>46</v>
      </c>
      <c r="J188" s="11" t="s">
        <v>47</v>
      </c>
      <c r="K188" s="11" t="s">
        <v>54</v>
      </c>
      <c r="L188" s="11" t="s">
        <v>267</v>
      </c>
      <c r="M188" s="24"/>
      <c r="N188" s="24"/>
    </row>
    <row r="189" spans="2:14" s="1" customFormat="1" ht="29" x14ac:dyDescent="0.35">
      <c r="B189" s="10">
        <v>3</v>
      </c>
      <c r="C189" s="10">
        <v>5</v>
      </c>
      <c r="D189" s="10" t="s">
        <v>495</v>
      </c>
      <c r="E189" s="10" t="s">
        <v>512</v>
      </c>
      <c r="F189" s="10" t="s">
        <v>18</v>
      </c>
      <c r="G189" s="10" t="s">
        <v>513</v>
      </c>
      <c r="H189" s="10" t="s">
        <v>182</v>
      </c>
      <c r="I189" s="11" t="s">
        <v>61</v>
      </c>
      <c r="J189" s="11" t="s">
        <v>47</v>
      </c>
      <c r="K189" s="11" t="s">
        <v>139</v>
      </c>
      <c r="L189" s="11" t="s">
        <v>267</v>
      </c>
      <c r="M189" s="24"/>
      <c r="N189" s="24"/>
    </row>
    <row r="190" spans="2:14" s="1" customFormat="1" ht="29" x14ac:dyDescent="0.35">
      <c r="B190" s="10">
        <v>3</v>
      </c>
      <c r="C190" s="10">
        <v>5</v>
      </c>
      <c r="D190" s="10" t="s">
        <v>495</v>
      </c>
      <c r="E190" s="10" t="s">
        <v>514</v>
      </c>
      <c r="F190" s="10" t="s">
        <v>18</v>
      </c>
      <c r="G190" s="10" t="s">
        <v>515</v>
      </c>
      <c r="H190" s="10" t="s">
        <v>498</v>
      </c>
      <c r="I190" s="11" t="s">
        <v>61</v>
      </c>
      <c r="J190" s="11" t="s">
        <v>47</v>
      </c>
      <c r="K190" s="11" t="s">
        <v>54</v>
      </c>
      <c r="L190" s="11" t="s">
        <v>267</v>
      </c>
      <c r="M190" s="24"/>
      <c r="N190" s="24"/>
    </row>
    <row r="191" spans="2:14" s="1" customFormat="1" ht="29" x14ac:dyDescent="0.35">
      <c r="B191" s="10">
        <v>3</v>
      </c>
      <c r="C191" s="10">
        <v>5</v>
      </c>
      <c r="D191" s="10" t="s">
        <v>495</v>
      </c>
      <c r="E191" s="10" t="s">
        <v>516</v>
      </c>
      <c r="F191" s="10" t="s">
        <v>18</v>
      </c>
      <c r="G191" s="10" t="s">
        <v>517</v>
      </c>
      <c r="H191" s="10" t="s">
        <v>498</v>
      </c>
      <c r="I191" s="11" t="s">
        <v>61</v>
      </c>
      <c r="J191" s="11" t="s">
        <v>47</v>
      </c>
      <c r="K191" s="11" t="s">
        <v>54</v>
      </c>
      <c r="L191" s="11" t="s">
        <v>267</v>
      </c>
      <c r="M191" s="24"/>
      <c r="N191" s="24"/>
    </row>
    <row r="192" spans="2:14" s="1" customFormat="1" x14ac:dyDescent="0.35">
      <c r="B192" s="10">
        <v>3</v>
      </c>
      <c r="C192" s="10">
        <v>6</v>
      </c>
      <c r="D192" s="10" t="s">
        <v>21</v>
      </c>
      <c r="E192" s="10" t="s">
        <v>518</v>
      </c>
      <c r="F192" s="10" t="s">
        <v>21</v>
      </c>
      <c r="G192" s="10" t="s">
        <v>518</v>
      </c>
      <c r="H192" s="10" t="s">
        <v>164</v>
      </c>
      <c r="I192" s="11" t="s">
        <v>46</v>
      </c>
      <c r="J192" s="11" t="s">
        <v>47</v>
      </c>
      <c r="K192" s="11" t="s">
        <v>88</v>
      </c>
      <c r="L192" s="11" t="s">
        <v>267</v>
      </c>
      <c r="M192" s="24"/>
      <c r="N192" s="24"/>
    </row>
    <row r="193" spans="2:14" s="1" customFormat="1" x14ac:dyDescent="0.35">
      <c r="B193" s="10">
        <v>3</v>
      </c>
      <c r="C193" s="10">
        <v>6</v>
      </c>
      <c r="D193" s="10" t="s">
        <v>21</v>
      </c>
      <c r="E193" s="10" t="s">
        <v>518</v>
      </c>
      <c r="F193" s="10" t="s">
        <v>21</v>
      </c>
      <c r="G193" s="10" t="s">
        <v>518</v>
      </c>
      <c r="H193" s="10" t="s">
        <v>161</v>
      </c>
      <c r="I193" s="11" t="s">
        <v>141</v>
      </c>
      <c r="J193" s="11" t="s">
        <v>142</v>
      </c>
      <c r="K193" s="11" t="s">
        <v>48</v>
      </c>
      <c r="L193" s="11" t="s">
        <v>267</v>
      </c>
      <c r="M193" s="24"/>
      <c r="N193" s="24"/>
    </row>
    <row r="194" spans="2:14" s="1" customFormat="1" x14ac:dyDescent="0.35">
      <c r="B194" s="10">
        <v>3</v>
      </c>
      <c r="C194" s="10">
        <v>6</v>
      </c>
      <c r="D194" s="10" t="s">
        <v>21</v>
      </c>
      <c r="E194" s="10" t="s">
        <v>519</v>
      </c>
      <c r="F194" s="10" t="s">
        <v>21</v>
      </c>
      <c r="G194" s="10" t="s">
        <v>519</v>
      </c>
      <c r="H194" s="10" t="s">
        <v>156</v>
      </c>
      <c r="I194" s="11" t="s">
        <v>46</v>
      </c>
      <c r="J194" s="11" t="s">
        <v>47</v>
      </c>
      <c r="K194" s="11" t="s">
        <v>139</v>
      </c>
      <c r="L194" s="11" t="s">
        <v>267</v>
      </c>
      <c r="M194" s="24"/>
      <c r="N194" s="24"/>
    </row>
    <row r="195" spans="2:14" s="1" customFormat="1" x14ac:dyDescent="0.35">
      <c r="B195" s="10">
        <v>3</v>
      </c>
      <c r="C195" s="10">
        <v>6</v>
      </c>
      <c r="D195" s="10" t="s">
        <v>21</v>
      </c>
      <c r="E195" s="10" t="s">
        <v>519</v>
      </c>
      <c r="F195" s="10" t="s">
        <v>21</v>
      </c>
      <c r="G195" s="10" t="s">
        <v>519</v>
      </c>
      <c r="H195" s="10" t="s">
        <v>486</v>
      </c>
      <c r="I195" s="11" t="s">
        <v>46</v>
      </c>
      <c r="J195" s="11" t="s">
        <v>47</v>
      </c>
      <c r="K195" s="11" t="s">
        <v>139</v>
      </c>
      <c r="L195" s="11" t="s">
        <v>267</v>
      </c>
      <c r="M195" s="24"/>
      <c r="N195" s="24"/>
    </row>
    <row r="196" spans="2:14" s="1" customFormat="1" x14ac:dyDescent="0.35">
      <c r="B196" s="10">
        <v>3</v>
      </c>
      <c r="C196" s="10">
        <v>6</v>
      </c>
      <c r="D196" s="10" t="s">
        <v>21</v>
      </c>
      <c r="E196" s="10" t="s">
        <v>519</v>
      </c>
      <c r="F196" s="10" t="s">
        <v>21</v>
      </c>
      <c r="G196" s="10" t="s">
        <v>519</v>
      </c>
      <c r="H196" s="10" t="s">
        <v>520</v>
      </c>
      <c r="I196" s="11" t="s">
        <v>46</v>
      </c>
      <c r="J196" s="11" t="s">
        <v>47</v>
      </c>
      <c r="K196" s="11" t="s">
        <v>139</v>
      </c>
      <c r="L196" s="11" t="s">
        <v>267</v>
      </c>
      <c r="M196" s="24"/>
      <c r="N196" s="24"/>
    </row>
    <row r="197" spans="2:14" s="1" customFormat="1" x14ac:dyDescent="0.35">
      <c r="B197" s="10">
        <v>3</v>
      </c>
      <c r="C197" s="10">
        <v>6</v>
      </c>
      <c r="D197" s="10" t="s">
        <v>21</v>
      </c>
      <c r="E197" s="10" t="s">
        <v>521</v>
      </c>
      <c r="F197" s="10" t="s">
        <v>21</v>
      </c>
      <c r="G197" s="10" t="s">
        <v>521</v>
      </c>
      <c r="H197" s="10" t="s">
        <v>160</v>
      </c>
      <c r="I197" s="11" t="s">
        <v>46</v>
      </c>
      <c r="J197" s="11" t="s">
        <v>47</v>
      </c>
      <c r="K197" s="11" t="s">
        <v>139</v>
      </c>
      <c r="L197" s="11" t="s">
        <v>267</v>
      </c>
      <c r="M197" s="24"/>
      <c r="N197" s="24"/>
    </row>
    <row r="198" spans="2:14" s="1" customFormat="1" x14ac:dyDescent="0.35">
      <c r="B198" s="10">
        <v>3</v>
      </c>
      <c r="C198" s="10">
        <v>6</v>
      </c>
      <c r="D198" s="10" t="s">
        <v>21</v>
      </c>
      <c r="E198" s="10" t="s">
        <v>521</v>
      </c>
      <c r="F198" s="10" t="s">
        <v>21</v>
      </c>
      <c r="G198" s="10" t="s">
        <v>521</v>
      </c>
      <c r="H198" s="10" t="s">
        <v>161</v>
      </c>
      <c r="I198" s="11" t="s">
        <v>141</v>
      </c>
      <c r="J198" s="11" t="s">
        <v>142</v>
      </c>
      <c r="K198" s="11" t="s">
        <v>48</v>
      </c>
      <c r="L198" s="11" t="s">
        <v>267</v>
      </c>
      <c r="M198" s="24"/>
      <c r="N198" s="24"/>
    </row>
    <row r="199" spans="2:14" s="1" customFormat="1" x14ac:dyDescent="0.35">
      <c r="B199" s="10">
        <v>3</v>
      </c>
      <c r="C199" s="10">
        <v>6</v>
      </c>
      <c r="D199" s="10" t="s">
        <v>21</v>
      </c>
      <c r="E199" s="10" t="s">
        <v>522</v>
      </c>
      <c r="F199" s="10" t="s">
        <v>21</v>
      </c>
      <c r="G199" s="10" t="s">
        <v>522</v>
      </c>
      <c r="H199" s="10" t="s">
        <v>520</v>
      </c>
      <c r="I199" s="11" t="s">
        <v>46</v>
      </c>
      <c r="J199" s="11" t="s">
        <v>47</v>
      </c>
      <c r="K199" s="11" t="s">
        <v>139</v>
      </c>
      <c r="L199" s="11" t="s">
        <v>267</v>
      </c>
      <c r="M199" s="24"/>
      <c r="N199" s="24"/>
    </row>
    <row r="200" spans="2:14" s="1" customFormat="1" x14ac:dyDescent="0.35">
      <c r="B200" s="10">
        <v>3</v>
      </c>
      <c r="C200" s="10">
        <v>6</v>
      </c>
      <c r="D200" s="10" t="s">
        <v>21</v>
      </c>
      <c r="E200" s="10" t="s">
        <v>522</v>
      </c>
      <c r="F200" s="10" t="s">
        <v>21</v>
      </c>
      <c r="G200" s="10" t="s">
        <v>522</v>
      </c>
      <c r="H200" s="10" t="s">
        <v>146</v>
      </c>
      <c r="I200" s="11" t="s">
        <v>46</v>
      </c>
      <c r="J200" s="11" t="s">
        <v>47</v>
      </c>
      <c r="K200" s="11" t="s">
        <v>139</v>
      </c>
      <c r="L200" s="11" t="s">
        <v>267</v>
      </c>
      <c r="M200" s="24"/>
      <c r="N200" s="24"/>
    </row>
    <row r="201" spans="2:14" s="1" customFormat="1" x14ac:dyDescent="0.35">
      <c r="B201" s="10">
        <v>3</v>
      </c>
      <c r="C201" s="10">
        <v>6</v>
      </c>
      <c r="D201" s="10" t="s">
        <v>21</v>
      </c>
      <c r="E201" s="10" t="s">
        <v>522</v>
      </c>
      <c r="F201" s="10" t="s">
        <v>21</v>
      </c>
      <c r="G201" s="10" t="s">
        <v>522</v>
      </c>
      <c r="H201" s="10" t="s">
        <v>147</v>
      </c>
      <c r="I201" s="11" t="s">
        <v>141</v>
      </c>
      <c r="J201" s="11" t="s">
        <v>142</v>
      </c>
      <c r="K201" s="11" t="s">
        <v>139</v>
      </c>
      <c r="L201" s="11" t="s">
        <v>267</v>
      </c>
      <c r="M201" s="24"/>
      <c r="N201" s="24"/>
    </row>
    <row r="202" spans="2:14" s="1" customFormat="1" x14ac:dyDescent="0.35">
      <c r="B202" s="10">
        <v>3</v>
      </c>
      <c r="C202" s="10">
        <v>6</v>
      </c>
      <c r="D202" s="10" t="s">
        <v>21</v>
      </c>
      <c r="E202" s="10" t="s">
        <v>522</v>
      </c>
      <c r="F202" s="10" t="s">
        <v>21</v>
      </c>
      <c r="G202" s="10" t="s">
        <v>522</v>
      </c>
      <c r="H202" s="10" t="s">
        <v>126</v>
      </c>
      <c r="I202" s="11" t="s">
        <v>46</v>
      </c>
      <c r="J202" s="11" t="s">
        <v>47</v>
      </c>
      <c r="K202" s="11" t="s">
        <v>54</v>
      </c>
      <c r="L202" s="11" t="s">
        <v>267</v>
      </c>
      <c r="M202" s="24"/>
      <c r="N202" s="24"/>
    </row>
    <row r="203" spans="2:14" s="1" customFormat="1" x14ac:dyDescent="0.35">
      <c r="B203" s="10">
        <v>3</v>
      </c>
      <c r="C203" s="10">
        <v>6</v>
      </c>
      <c r="D203" s="10" t="s">
        <v>21</v>
      </c>
      <c r="E203" s="10" t="s">
        <v>522</v>
      </c>
      <c r="F203" s="10" t="s">
        <v>21</v>
      </c>
      <c r="G203" s="10" t="s">
        <v>522</v>
      </c>
      <c r="H203" s="10" t="s">
        <v>127</v>
      </c>
      <c r="I203" s="11" t="s">
        <v>46</v>
      </c>
      <c r="J203" s="11" t="s">
        <v>47</v>
      </c>
      <c r="K203" s="11" t="s">
        <v>54</v>
      </c>
      <c r="L203" s="11" t="s">
        <v>267</v>
      </c>
      <c r="M203" s="24"/>
      <c r="N203" s="24"/>
    </row>
    <row r="204" spans="2:14" s="1" customFormat="1" x14ac:dyDescent="0.35">
      <c r="B204" s="10">
        <v>3</v>
      </c>
      <c r="C204" s="10">
        <v>6</v>
      </c>
      <c r="D204" s="10" t="s">
        <v>21</v>
      </c>
      <c r="E204" s="10" t="s">
        <v>522</v>
      </c>
      <c r="F204" s="10" t="s">
        <v>21</v>
      </c>
      <c r="G204" s="10" t="s">
        <v>522</v>
      </c>
      <c r="H204" s="10" t="s">
        <v>128</v>
      </c>
      <c r="I204" s="11" t="s">
        <v>46</v>
      </c>
      <c r="J204" s="11" t="s">
        <v>47</v>
      </c>
      <c r="K204" s="11" t="s">
        <v>54</v>
      </c>
      <c r="L204" s="11" t="s">
        <v>267</v>
      </c>
      <c r="M204" s="24"/>
      <c r="N204" s="24"/>
    </row>
    <row r="205" spans="2:14" s="1" customFormat="1" x14ac:dyDescent="0.35">
      <c r="B205" s="10">
        <v>3</v>
      </c>
      <c r="C205" s="10">
        <v>6</v>
      </c>
      <c r="D205" s="10" t="s">
        <v>21</v>
      </c>
      <c r="E205" s="10" t="s">
        <v>522</v>
      </c>
      <c r="F205" s="10" t="s">
        <v>21</v>
      </c>
      <c r="G205" s="10" t="s">
        <v>522</v>
      </c>
      <c r="H205" s="10" t="s">
        <v>129</v>
      </c>
      <c r="I205" s="11" t="s">
        <v>46</v>
      </c>
      <c r="J205" s="11" t="s">
        <v>47</v>
      </c>
      <c r="K205" s="11" t="s">
        <v>54</v>
      </c>
      <c r="L205" s="11" t="s">
        <v>267</v>
      </c>
      <c r="M205" s="24"/>
      <c r="N205" s="24"/>
    </row>
    <row r="206" spans="2:14" s="1" customFormat="1" ht="29" x14ac:dyDescent="0.35">
      <c r="B206" s="10">
        <v>3</v>
      </c>
      <c r="C206" s="10">
        <v>6</v>
      </c>
      <c r="D206" s="10" t="s">
        <v>21</v>
      </c>
      <c r="E206" s="10" t="s">
        <v>522</v>
      </c>
      <c r="F206" s="10" t="s">
        <v>21</v>
      </c>
      <c r="G206" s="10" t="s">
        <v>522</v>
      </c>
      <c r="H206" s="10" t="s">
        <v>130</v>
      </c>
      <c r="I206" s="11" t="s">
        <v>46</v>
      </c>
      <c r="J206" s="11" t="s">
        <v>47</v>
      </c>
      <c r="K206" s="11" t="s">
        <v>54</v>
      </c>
      <c r="L206" s="11" t="s">
        <v>267</v>
      </c>
      <c r="M206" s="24"/>
      <c r="N206" s="24"/>
    </row>
    <row r="207" spans="2:14" s="1" customFormat="1" x14ac:dyDescent="0.35">
      <c r="B207" s="10">
        <v>3</v>
      </c>
      <c r="C207" s="10">
        <v>6</v>
      </c>
      <c r="D207" s="10" t="s">
        <v>21</v>
      </c>
      <c r="E207" s="10" t="s">
        <v>522</v>
      </c>
      <c r="F207" s="10" t="s">
        <v>21</v>
      </c>
      <c r="G207" s="10" t="s">
        <v>522</v>
      </c>
      <c r="H207" s="10" t="s">
        <v>131</v>
      </c>
      <c r="I207" s="11" t="s">
        <v>46</v>
      </c>
      <c r="J207" s="11" t="s">
        <v>47</v>
      </c>
      <c r="K207" s="11" t="s">
        <v>54</v>
      </c>
      <c r="L207" s="11" t="s">
        <v>267</v>
      </c>
      <c r="M207" s="24"/>
      <c r="N207" s="24"/>
    </row>
    <row r="208" spans="2:14" s="1" customFormat="1" x14ac:dyDescent="0.35">
      <c r="B208" s="10">
        <v>3</v>
      </c>
      <c r="C208" s="10">
        <v>6</v>
      </c>
      <c r="D208" s="10" t="s">
        <v>21</v>
      </c>
      <c r="E208" s="10" t="s">
        <v>523</v>
      </c>
      <c r="F208" s="10" t="s">
        <v>21</v>
      </c>
      <c r="G208" s="10" t="s">
        <v>523</v>
      </c>
      <c r="H208" s="10" t="s">
        <v>121</v>
      </c>
      <c r="I208" s="11" t="s">
        <v>46</v>
      </c>
      <c r="J208" s="11" t="s">
        <v>47</v>
      </c>
      <c r="K208" s="11" t="s">
        <v>54</v>
      </c>
      <c r="L208" s="11" t="s">
        <v>267</v>
      </c>
      <c r="M208" s="24"/>
      <c r="N208" s="24"/>
    </row>
    <row r="209" spans="2:14" s="1" customFormat="1" x14ac:dyDescent="0.35">
      <c r="B209" s="10">
        <v>3</v>
      </c>
      <c r="C209" s="10">
        <v>6</v>
      </c>
      <c r="D209" s="10" t="s">
        <v>21</v>
      </c>
      <c r="E209" s="10" t="s">
        <v>523</v>
      </c>
      <c r="F209" s="10" t="s">
        <v>21</v>
      </c>
      <c r="G209" s="10" t="s">
        <v>523</v>
      </c>
      <c r="H209" s="10" t="s">
        <v>122</v>
      </c>
      <c r="I209" s="11" t="s">
        <v>46</v>
      </c>
      <c r="J209" s="11" t="s">
        <v>47</v>
      </c>
      <c r="K209" s="11" t="s">
        <v>139</v>
      </c>
      <c r="L209" s="11" t="s">
        <v>267</v>
      </c>
      <c r="M209" s="24"/>
      <c r="N209" s="24"/>
    </row>
    <row r="210" spans="2:14" s="1" customFormat="1" x14ac:dyDescent="0.35">
      <c r="B210" s="10">
        <v>3</v>
      </c>
      <c r="C210" s="10">
        <v>6</v>
      </c>
      <c r="D210" s="10" t="s">
        <v>21</v>
      </c>
      <c r="E210" s="10" t="s">
        <v>523</v>
      </c>
      <c r="F210" s="10" t="s">
        <v>21</v>
      </c>
      <c r="G210" s="10" t="s">
        <v>523</v>
      </c>
      <c r="H210" s="10" t="s">
        <v>124</v>
      </c>
      <c r="I210" s="11" t="s">
        <v>46</v>
      </c>
      <c r="J210" s="11" t="s">
        <v>47</v>
      </c>
      <c r="K210" s="11" t="s">
        <v>139</v>
      </c>
      <c r="L210" s="11" t="s">
        <v>267</v>
      </c>
      <c r="M210" s="24"/>
      <c r="N210" s="24"/>
    </row>
    <row r="211" spans="2:14" s="1" customFormat="1" x14ac:dyDescent="0.35">
      <c r="B211" s="10">
        <v>3</v>
      </c>
      <c r="C211" s="10">
        <v>6</v>
      </c>
      <c r="D211" s="10" t="s">
        <v>21</v>
      </c>
      <c r="E211" s="10" t="s">
        <v>524</v>
      </c>
      <c r="F211" s="10" t="s">
        <v>21</v>
      </c>
      <c r="G211" s="10" t="s">
        <v>524</v>
      </c>
      <c r="H211" s="10" t="s">
        <v>525</v>
      </c>
      <c r="I211" s="11" t="s">
        <v>46</v>
      </c>
      <c r="J211" s="11" t="s">
        <v>47</v>
      </c>
      <c r="K211" s="11" t="s">
        <v>139</v>
      </c>
      <c r="L211" s="11" t="s">
        <v>267</v>
      </c>
      <c r="M211" s="24"/>
      <c r="N211" s="24"/>
    </row>
    <row r="212" spans="2:14" s="1" customFormat="1" ht="29" x14ac:dyDescent="0.35">
      <c r="B212" s="10">
        <v>3</v>
      </c>
      <c r="C212" s="10">
        <v>7</v>
      </c>
      <c r="D212" s="10" t="s">
        <v>526</v>
      </c>
      <c r="E212" s="10" t="s">
        <v>527</v>
      </c>
      <c r="F212" s="10" t="s">
        <v>22</v>
      </c>
      <c r="G212" s="10" t="s">
        <v>527</v>
      </c>
      <c r="H212" s="10" t="s">
        <v>164</v>
      </c>
      <c r="I212" s="11" t="s">
        <v>46</v>
      </c>
      <c r="J212" s="11" t="s">
        <v>47</v>
      </c>
      <c r="K212" s="11" t="s">
        <v>54</v>
      </c>
      <c r="L212" s="11" t="s">
        <v>267</v>
      </c>
      <c r="M212" s="24"/>
      <c r="N212" s="24"/>
    </row>
    <row r="213" spans="2:14" s="1" customFormat="1" ht="29" x14ac:dyDescent="0.35">
      <c r="B213" s="10">
        <v>3</v>
      </c>
      <c r="C213" s="10">
        <v>7</v>
      </c>
      <c r="D213" s="10" t="s">
        <v>526</v>
      </c>
      <c r="E213" s="10" t="s">
        <v>527</v>
      </c>
      <c r="F213" s="10" t="s">
        <v>22</v>
      </c>
      <c r="G213" s="10" t="s">
        <v>527</v>
      </c>
      <c r="H213" s="10" t="s">
        <v>161</v>
      </c>
      <c r="I213" s="11" t="s">
        <v>141</v>
      </c>
      <c r="J213" s="11" t="s">
        <v>142</v>
      </c>
      <c r="K213" s="11" t="s">
        <v>48</v>
      </c>
      <c r="L213" s="11" t="s">
        <v>267</v>
      </c>
      <c r="M213" s="24"/>
      <c r="N213" s="24"/>
    </row>
    <row r="214" spans="2:14" s="1" customFormat="1" ht="29" x14ac:dyDescent="0.35">
      <c r="B214" s="10">
        <v>3</v>
      </c>
      <c r="C214" s="10">
        <v>7</v>
      </c>
      <c r="D214" s="10" t="s">
        <v>526</v>
      </c>
      <c r="E214" s="10" t="s">
        <v>528</v>
      </c>
      <c r="F214" s="10" t="s">
        <v>22</v>
      </c>
      <c r="G214" s="10" t="s">
        <v>528</v>
      </c>
      <c r="H214" s="10" t="s">
        <v>156</v>
      </c>
      <c r="I214" s="11" t="s">
        <v>46</v>
      </c>
      <c r="J214" s="11" t="s">
        <v>47</v>
      </c>
      <c r="K214" s="11" t="s">
        <v>54</v>
      </c>
      <c r="L214" s="11" t="s">
        <v>267</v>
      </c>
      <c r="M214" s="24"/>
      <c r="N214" s="24"/>
    </row>
    <row r="215" spans="2:14" s="1" customFormat="1" ht="29" x14ac:dyDescent="0.35">
      <c r="B215" s="10">
        <v>3</v>
      </c>
      <c r="C215" s="10">
        <v>7</v>
      </c>
      <c r="D215" s="10" t="s">
        <v>526</v>
      </c>
      <c r="E215" s="10" t="s">
        <v>528</v>
      </c>
      <c r="F215" s="10" t="s">
        <v>22</v>
      </c>
      <c r="G215" s="10" t="s">
        <v>528</v>
      </c>
      <c r="H215" s="10" t="s">
        <v>486</v>
      </c>
      <c r="I215" s="11" t="s">
        <v>46</v>
      </c>
      <c r="J215" s="11" t="s">
        <v>47</v>
      </c>
      <c r="K215" s="11" t="s">
        <v>54</v>
      </c>
      <c r="L215" s="11" t="s">
        <v>267</v>
      </c>
      <c r="M215" s="24"/>
      <c r="N215" s="24"/>
    </row>
    <row r="216" spans="2:14" s="1" customFormat="1" ht="29" x14ac:dyDescent="0.35">
      <c r="B216" s="10">
        <v>3</v>
      </c>
      <c r="C216" s="10">
        <v>7</v>
      </c>
      <c r="D216" s="10" t="s">
        <v>526</v>
      </c>
      <c r="E216" s="10" t="s">
        <v>528</v>
      </c>
      <c r="F216" s="10" t="s">
        <v>22</v>
      </c>
      <c r="G216" s="10" t="s">
        <v>528</v>
      </c>
      <c r="H216" s="10" t="s">
        <v>520</v>
      </c>
      <c r="I216" s="11" t="s">
        <v>46</v>
      </c>
      <c r="J216" s="11" t="s">
        <v>47</v>
      </c>
      <c r="K216" s="11" t="s">
        <v>54</v>
      </c>
      <c r="L216" s="11" t="s">
        <v>267</v>
      </c>
      <c r="M216" s="24"/>
      <c r="N216" s="24"/>
    </row>
    <row r="217" spans="2:14" s="1" customFormat="1" ht="29" x14ac:dyDescent="0.35">
      <c r="B217" s="10">
        <v>3</v>
      </c>
      <c r="C217" s="10">
        <v>7</v>
      </c>
      <c r="D217" s="10" t="s">
        <v>526</v>
      </c>
      <c r="E217" s="10" t="s">
        <v>529</v>
      </c>
      <c r="F217" s="10" t="s">
        <v>22</v>
      </c>
      <c r="G217" s="10" t="s">
        <v>529</v>
      </c>
      <c r="H217" s="10" t="s">
        <v>160</v>
      </c>
      <c r="I217" s="11" t="s">
        <v>46</v>
      </c>
      <c r="J217" s="11" t="s">
        <v>47</v>
      </c>
      <c r="K217" s="11" t="s">
        <v>54</v>
      </c>
      <c r="L217" s="11" t="s">
        <v>267</v>
      </c>
      <c r="M217" s="24"/>
      <c r="N217" s="24"/>
    </row>
    <row r="218" spans="2:14" s="1" customFormat="1" ht="29" x14ac:dyDescent="0.35">
      <c r="B218" s="10">
        <v>3</v>
      </c>
      <c r="C218" s="10">
        <v>7</v>
      </c>
      <c r="D218" s="10" t="s">
        <v>526</v>
      </c>
      <c r="E218" s="10" t="s">
        <v>529</v>
      </c>
      <c r="F218" s="10" t="s">
        <v>22</v>
      </c>
      <c r="G218" s="10" t="s">
        <v>529</v>
      </c>
      <c r="H218" s="10" t="s">
        <v>161</v>
      </c>
      <c r="I218" s="11" t="s">
        <v>141</v>
      </c>
      <c r="J218" s="11" t="s">
        <v>142</v>
      </c>
      <c r="K218" s="11" t="s">
        <v>48</v>
      </c>
      <c r="L218" s="11" t="s">
        <v>267</v>
      </c>
      <c r="M218" s="24"/>
      <c r="N218" s="24"/>
    </row>
    <row r="219" spans="2:14" s="1" customFormat="1" ht="29" x14ac:dyDescent="0.35">
      <c r="B219" s="10">
        <v>3</v>
      </c>
      <c r="C219" s="10">
        <v>7</v>
      </c>
      <c r="D219" s="10" t="s">
        <v>526</v>
      </c>
      <c r="E219" s="10" t="s">
        <v>530</v>
      </c>
      <c r="F219" s="10" t="s">
        <v>22</v>
      </c>
      <c r="G219" s="10" t="s">
        <v>530</v>
      </c>
      <c r="H219" s="10" t="s">
        <v>520</v>
      </c>
      <c r="I219" s="11" t="s">
        <v>46</v>
      </c>
      <c r="J219" s="11" t="s">
        <v>47</v>
      </c>
      <c r="K219" s="11" t="s">
        <v>54</v>
      </c>
      <c r="L219" s="11" t="s">
        <v>267</v>
      </c>
      <c r="M219" s="24"/>
      <c r="N219" s="24"/>
    </row>
    <row r="220" spans="2:14" s="1" customFormat="1" ht="29" x14ac:dyDescent="0.35">
      <c r="B220" s="10">
        <v>3</v>
      </c>
      <c r="C220" s="10">
        <v>7</v>
      </c>
      <c r="D220" s="10" t="s">
        <v>526</v>
      </c>
      <c r="E220" s="10" t="s">
        <v>530</v>
      </c>
      <c r="F220" s="10" t="s">
        <v>22</v>
      </c>
      <c r="G220" s="10" t="s">
        <v>530</v>
      </c>
      <c r="H220" s="10" t="s">
        <v>146</v>
      </c>
      <c r="I220" s="11" t="s">
        <v>46</v>
      </c>
      <c r="J220" s="11" t="s">
        <v>47</v>
      </c>
      <c r="K220" s="11" t="s">
        <v>54</v>
      </c>
      <c r="L220" s="11" t="s">
        <v>267</v>
      </c>
      <c r="M220" s="24"/>
      <c r="N220" s="24"/>
    </row>
    <row r="221" spans="2:14" s="1" customFormat="1" ht="29" x14ac:dyDescent="0.35">
      <c r="B221" s="10">
        <v>3</v>
      </c>
      <c r="C221" s="10">
        <v>7</v>
      </c>
      <c r="D221" s="10" t="s">
        <v>526</v>
      </c>
      <c r="E221" s="10" t="s">
        <v>530</v>
      </c>
      <c r="F221" s="10" t="s">
        <v>22</v>
      </c>
      <c r="G221" s="10" t="s">
        <v>530</v>
      </c>
      <c r="H221" s="10" t="s">
        <v>147</v>
      </c>
      <c r="I221" s="11" t="s">
        <v>141</v>
      </c>
      <c r="J221" s="11" t="s">
        <v>142</v>
      </c>
      <c r="K221" s="11" t="s">
        <v>139</v>
      </c>
      <c r="L221" s="11" t="s">
        <v>267</v>
      </c>
      <c r="M221" s="24"/>
      <c r="N221" s="24"/>
    </row>
    <row r="222" spans="2:14" s="1" customFormat="1" ht="29" x14ac:dyDescent="0.35">
      <c r="B222" s="10">
        <v>3</v>
      </c>
      <c r="C222" s="10">
        <v>7</v>
      </c>
      <c r="D222" s="10" t="s">
        <v>526</v>
      </c>
      <c r="E222" s="10" t="s">
        <v>530</v>
      </c>
      <c r="F222" s="10" t="s">
        <v>22</v>
      </c>
      <c r="G222" s="10" t="s">
        <v>530</v>
      </c>
      <c r="H222" s="10" t="s">
        <v>126</v>
      </c>
      <c r="I222" s="11" t="s">
        <v>46</v>
      </c>
      <c r="J222" s="11" t="s">
        <v>47</v>
      </c>
      <c r="K222" s="11" t="s">
        <v>54</v>
      </c>
      <c r="L222" s="11" t="s">
        <v>267</v>
      </c>
      <c r="M222" s="24"/>
      <c r="N222" s="24"/>
    </row>
    <row r="223" spans="2:14" s="1" customFormat="1" ht="29" x14ac:dyDescent="0.35">
      <c r="B223" s="10">
        <v>3</v>
      </c>
      <c r="C223" s="10">
        <v>7</v>
      </c>
      <c r="D223" s="10" t="s">
        <v>526</v>
      </c>
      <c r="E223" s="10" t="s">
        <v>530</v>
      </c>
      <c r="F223" s="10" t="s">
        <v>22</v>
      </c>
      <c r="G223" s="10" t="s">
        <v>530</v>
      </c>
      <c r="H223" s="10" t="s">
        <v>127</v>
      </c>
      <c r="I223" s="11" t="s">
        <v>46</v>
      </c>
      <c r="J223" s="11" t="s">
        <v>47</v>
      </c>
      <c r="K223" s="11" t="s">
        <v>54</v>
      </c>
      <c r="L223" s="11" t="s">
        <v>267</v>
      </c>
      <c r="M223" s="24"/>
      <c r="N223" s="24"/>
    </row>
    <row r="224" spans="2:14" s="1" customFormat="1" ht="29" x14ac:dyDescent="0.35">
      <c r="B224" s="10">
        <v>3</v>
      </c>
      <c r="C224" s="10">
        <v>7</v>
      </c>
      <c r="D224" s="10" t="s">
        <v>526</v>
      </c>
      <c r="E224" s="10" t="s">
        <v>530</v>
      </c>
      <c r="F224" s="10" t="s">
        <v>22</v>
      </c>
      <c r="G224" s="10" t="s">
        <v>530</v>
      </c>
      <c r="H224" s="10" t="s">
        <v>128</v>
      </c>
      <c r="I224" s="11" t="s">
        <v>46</v>
      </c>
      <c r="J224" s="11" t="s">
        <v>47</v>
      </c>
      <c r="K224" s="11" t="s">
        <v>54</v>
      </c>
      <c r="L224" s="11" t="s">
        <v>267</v>
      </c>
      <c r="M224" s="24"/>
      <c r="N224" s="24"/>
    </row>
    <row r="225" spans="2:14" s="1" customFormat="1" ht="29" x14ac:dyDescent="0.35">
      <c r="B225" s="10">
        <v>3</v>
      </c>
      <c r="C225" s="10">
        <v>7</v>
      </c>
      <c r="D225" s="10" t="s">
        <v>526</v>
      </c>
      <c r="E225" s="10" t="s">
        <v>530</v>
      </c>
      <c r="F225" s="10" t="s">
        <v>22</v>
      </c>
      <c r="G225" s="10" t="s">
        <v>530</v>
      </c>
      <c r="H225" s="10" t="s">
        <v>129</v>
      </c>
      <c r="I225" s="11" t="s">
        <v>46</v>
      </c>
      <c r="J225" s="11" t="s">
        <v>47</v>
      </c>
      <c r="K225" s="11" t="s">
        <v>54</v>
      </c>
      <c r="L225" s="11" t="s">
        <v>267</v>
      </c>
      <c r="M225" s="24"/>
      <c r="N225" s="24"/>
    </row>
    <row r="226" spans="2:14" s="1" customFormat="1" ht="29" x14ac:dyDescent="0.35">
      <c r="B226" s="10">
        <v>3</v>
      </c>
      <c r="C226" s="10">
        <v>7</v>
      </c>
      <c r="D226" s="10" t="s">
        <v>526</v>
      </c>
      <c r="E226" s="10" t="s">
        <v>530</v>
      </c>
      <c r="F226" s="10" t="s">
        <v>22</v>
      </c>
      <c r="G226" s="10" t="s">
        <v>530</v>
      </c>
      <c r="H226" s="10" t="s">
        <v>130</v>
      </c>
      <c r="I226" s="11" t="s">
        <v>46</v>
      </c>
      <c r="J226" s="11" t="s">
        <v>47</v>
      </c>
      <c r="K226" s="11" t="s">
        <v>54</v>
      </c>
      <c r="L226" s="11" t="s">
        <v>267</v>
      </c>
      <c r="M226" s="24"/>
      <c r="N226" s="24"/>
    </row>
    <row r="227" spans="2:14" s="1" customFormat="1" ht="29" x14ac:dyDescent="0.35">
      <c r="B227" s="10">
        <v>3</v>
      </c>
      <c r="C227" s="10">
        <v>7</v>
      </c>
      <c r="D227" s="10" t="s">
        <v>526</v>
      </c>
      <c r="E227" s="10" t="s">
        <v>530</v>
      </c>
      <c r="F227" s="10" t="s">
        <v>22</v>
      </c>
      <c r="G227" s="10" t="s">
        <v>530</v>
      </c>
      <c r="H227" s="10" t="s">
        <v>131</v>
      </c>
      <c r="I227" s="11" t="s">
        <v>46</v>
      </c>
      <c r="J227" s="11" t="s">
        <v>47</v>
      </c>
      <c r="K227" s="11" t="s">
        <v>54</v>
      </c>
      <c r="L227" s="11" t="s">
        <v>267</v>
      </c>
      <c r="M227" s="24"/>
      <c r="N227" s="24"/>
    </row>
    <row r="228" spans="2:14" s="1" customFormat="1" ht="29" x14ac:dyDescent="0.35">
      <c r="B228" s="10">
        <v>3</v>
      </c>
      <c r="C228" s="10">
        <v>7</v>
      </c>
      <c r="D228" s="10" t="s">
        <v>526</v>
      </c>
      <c r="E228" s="10" t="s">
        <v>531</v>
      </c>
      <c r="F228" s="10" t="s">
        <v>22</v>
      </c>
      <c r="G228" s="10" t="s">
        <v>531</v>
      </c>
      <c r="H228" s="10" t="s">
        <v>121</v>
      </c>
      <c r="I228" s="11" t="s">
        <v>46</v>
      </c>
      <c r="J228" s="11" t="s">
        <v>47</v>
      </c>
      <c r="K228" s="11" t="s">
        <v>54</v>
      </c>
      <c r="L228" s="11" t="s">
        <v>267</v>
      </c>
      <c r="M228" s="24"/>
      <c r="N228" s="24"/>
    </row>
    <row r="229" spans="2:14" s="1" customFormat="1" ht="29" x14ac:dyDescent="0.35">
      <c r="B229" s="10">
        <v>3</v>
      </c>
      <c r="C229" s="10">
        <v>7</v>
      </c>
      <c r="D229" s="10" t="s">
        <v>526</v>
      </c>
      <c r="E229" s="10" t="s">
        <v>531</v>
      </c>
      <c r="F229" s="10" t="s">
        <v>22</v>
      </c>
      <c r="G229" s="10" t="s">
        <v>531</v>
      </c>
      <c r="H229" s="10" t="s">
        <v>122</v>
      </c>
      <c r="I229" s="11" t="s">
        <v>46</v>
      </c>
      <c r="J229" s="11" t="s">
        <v>47</v>
      </c>
      <c r="K229" s="11" t="s">
        <v>54</v>
      </c>
      <c r="L229" s="11" t="s">
        <v>267</v>
      </c>
      <c r="M229" s="24"/>
      <c r="N229" s="24"/>
    </row>
    <row r="230" spans="2:14" s="1" customFormat="1" ht="29" x14ac:dyDescent="0.35">
      <c r="B230" s="10">
        <v>3</v>
      </c>
      <c r="C230" s="10">
        <v>7</v>
      </c>
      <c r="D230" s="10" t="s">
        <v>526</v>
      </c>
      <c r="E230" s="10" t="s">
        <v>531</v>
      </c>
      <c r="F230" s="10" t="s">
        <v>22</v>
      </c>
      <c r="G230" s="10" t="s">
        <v>531</v>
      </c>
      <c r="H230" s="10" t="s">
        <v>124</v>
      </c>
      <c r="I230" s="11" t="s">
        <v>46</v>
      </c>
      <c r="J230" s="11" t="s">
        <v>47</v>
      </c>
      <c r="K230" s="11" t="s">
        <v>54</v>
      </c>
      <c r="L230" s="11" t="s">
        <v>267</v>
      </c>
      <c r="M230" s="24"/>
      <c r="N230" s="24"/>
    </row>
    <row r="231" spans="2:14" s="1" customFormat="1" ht="29" x14ac:dyDescent="0.35">
      <c r="B231" s="10">
        <v>3</v>
      </c>
      <c r="C231" s="10">
        <v>7</v>
      </c>
      <c r="D231" s="10" t="s">
        <v>526</v>
      </c>
      <c r="E231" s="10" t="s">
        <v>532</v>
      </c>
      <c r="F231" s="10" t="s">
        <v>22</v>
      </c>
      <c r="G231" s="10" t="s">
        <v>532</v>
      </c>
      <c r="H231" s="10" t="s">
        <v>525</v>
      </c>
      <c r="I231" s="11" t="s">
        <v>46</v>
      </c>
      <c r="J231" s="11" t="s">
        <v>47</v>
      </c>
      <c r="K231" s="11" t="s">
        <v>54</v>
      </c>
      <c r="L231" s="11" t="s">
        <v>267</v>
      </c>
      <c r="M231" s="24"/>
      <c r="N231" s="24"/>
    </row>
    <row r="232" spans="2:14" s="1" customFormat="1" ht="29" x14ac:dyDescent="0.35">
      <c r="B232" s="10">
        <v>3</v>
      </c>
      <c r="C232" s="10">
        <v>7</v>
      </c>
      <c r="D232" s="10" t="s">
        <v>526</v>
      </c>
      <c r="E232" s="10" t="s">
        <v>533</v>
      </c>
      <c r="F232" s="10" t="s">
        <v>22</v>
      </c>
      <c r="G232" s="10" t="s">
        <v>533</v>
      </c>
      <c r="H232" s="10" t="s">
        <v>534</v>
      </c>
      <c r="I232" s="11" t="s">
        <v>46</v>
      </c>
      <c r="J232" s="11" t="s">
        <v>47</v>
      </c>
      <c r="K232" s="11" t="s">
        <v>54</v>
      </c>
      <c r="L232" s="11" t="s">
        <v>267</v>
      </c>
      <c r="M232" s="24"/>
      <c r="N232" s="24"/>
    </row>
    <row r="233" spans="2:14" s="1" customFormat="1" ht="29" x14ac:dyDescent="0.35">
      <c r="B233" s="10">
        <v>3</v>
      </c>
      <c r="C233" s="10">
        <v>8</v>
      </c>
      <c r="D233" s="10" t="s">
        <v>535</v>
      </c>
      <c r="E233" s="10" t="s">
        <v>536</v>
      </c>
      <c r="F233" s="10" t="s">
        <v>20</v>
      </c>
      <c r="G233" s="10" t="s">
        <v>536</v>
      </c>
      <c r="H233" s="10" t="s">
        <v>537</v>
      </c>
      <c r="I233" s="11" t="s">
        <v>46</v>
      </c>
      <c r="J233" s="11" t="s">
        <v>47</v>
      </c>
      <c r="K233" s="11" t="s">
        <v>88</v>
      </c>
      <c r="L233" s="11" t="s">
        <v>267</v>
      </c>
      <c r="M233" s="24"/>
      <c r="N233" s="24"/>
    </row>
    <row r="234" spans="2:14" s="1" customFormat="1" ht="29" x14ac:dyDescent="0.35">
      <c r="B234" s="10">
        <v>3</v>
      </c>
      <c r="C234" s="10">
        <v>8</v>
      </c>
      <c r="D234" s="10" t="s">
        <v>535</v>
      </c>
      <c r="E234" s="10" t="s">
        <v>538</v>
      </c>
      <c r="F234" s="10" t="s">
        <v>20</v>
      </c>
      <c r="G234" s="10" t="s">
        <v>538</v>
      </c>
      <c r="H234" s="10" t="s">
        <v>537</v>
      </c>
      <c r="I234" s="11" t="s">
        <v>46</v>
      </c>
      <c r="J234" s="11" t="s">
        <v>47</v>
      </c>
      <c r="K234" s="11" t="s">
        <v>88</v>
      </c>
      <c r="L234" s="11" t="s">
        <v>267</v>
      </c>
      <c r="M234" s="24"/>
      <c r="N234" s="24"/>
    </row>
    <row r="235" spans="2:14" s="1" customFormat="1" ht="29" x14ac:dyDescent="0.35">
      <c r="B235" s="10">
        <v>3</v>
      </c>
      <c r="C235" s="10">
        <v>8</v>
      </c>
      <c r="D235" s="10" t="s">
        <v>535</v>
      </c>
      <c r="E235" s="10" t="s">
        <v>539</v>
      </c>
      <c r="F235" s="10" t="s">
        <v>20</v>
      </c>
      <c r="G235" s="10" t="s">
        <v>539</v>
      </c>
      <c r="H235" s="10" t="s">
        <v>540</v>
      </c>
      <c r="I235" s="11" t="s">
        <v>46</v>
      </c>
      <c r="J235" s="11" t="s">
        <v>47</v>
      </c>
      <c r="K235" s="11" t="s">
        <v>88</v>
      </c>
      <c r="L235" s="11" t="s">
        <v>267</v>
      </c>
      <c r="M235" s="24"/>
      <c r="N235" s="24"/>
    </row>
    <row r="236" spans="2:14" s="1" customFormat="1" ht="29" x14ac:dyDescent="0.35">
      <c r="B236" s="10">
        <v>0</v>
      </c>
      <c r="C236" s="10" t="s">
        <v>541</v>
      </c>
      <c r="D236" s="10" t="s">
        <v>542</v>
      </c>
      <c r="E236" s="10" t="s">
        <v>15</v>
      </c>
      <c r="F236" s="10" t="s">
        <v>31</v>
      </c>
      <c r="G236" s="10" t="s">
        <v>15</v>
      </c>
      <c r="H236" s="10" t="s">
        <v>543</v>
      </c>
      <c r="I236" s="11" t="s">
        <v>61</v>
      </c>
      <c r="J236" s="11" t="s">
        <v>47</v>
      </c>
      <c r="K236" s="11" t="s">
        <v>139</v>
      </c>
      <c r="L236" s="11" t="s">
        <v>62</v>
      </c>
      <c r="M236" s="24"/>
      <c r="N236" s="24"/>
    </row>
    <row r="237" spans="2:14" s="1" customFormat="1" ht="29" x14ac:dyDescent="0.35">
      <c r="B237" s="10">
        <v>0</v>
      </c>
      <c r="C237" s="10" t="s">
        <v>541</v>
      </c>
      <c r="D237" s="10" t="s">
        <v>542</v>
      </c>
      <c r="E237" s="10" t="s">
        <v>544</v>
      </c>
      <c r="F237" s="10" t="s">
        <v>31</v>
      </c>
      <c r="G237" s="10" t="s">
        <v>544</v>
      </c>
      <c r="H237" s="10" t="s">
        <v>545</v>
      </c>
      <c r="I237" s="11" t="s">
        <v>61</v>
      </c>
      <c r="J237" s="11" t="s">
        <v>47</v>
      </c>
      <c r="K237" s="11" t="s">
        <v>88</v>
      </c>
      <c r="L237" s="11" t="s">
        <v>267</v>
      </c>
      <c r="M237" s="24"/>
      <c r="N237" s="24"/>
    </row>
    <row r="238" spans="2:14" s="1" customFormat="1" ht="29" x14ac:dyDescent="0.35">
      <c r="B238" s="10">
        <v>0</v>
      </c>
      <c r="C238" s="10" t="s">
        <v>541</v>
      </c>
      <c r="D238" s="10" t="s">
        <v>542</v>
      </c>
      <c r="E238" s="10" t="s">
        <v>546</v>
      </c>
      <c r="F238" s="10" t="s">
        <v>31</v>
      </c>
      <c r="G238" s="10" t="s">
        <v>546</v>
      </c>
      <c r="H238" s="10" t="s">
        <v>546</v>
      </c>
      <c r="I238" s="11" t="s">
        <v>61</v>
      </c>
      <c r="J238" s="11" t="s">
        <v>47</v>
      </c>
      <c r="K238" s="11" t="s">
        <v>88</v>
      </c>
      <c r="L238" s="11" t="s">
        <v>267</v>
      </c>
      <c r="M238" s="24"/>
      <c r="N238" s="24"/>
    </row>
    <row r="239" spans="2:14" s="1" customFormat="1" ht="29" x14ac:dyDescent="0.35">
      <c r="B239" s="10">
        <v>0</v>
      </c>
      <c r="C239" s="10" t="s">
        <v>541</v>
      </c>
      <c r="D239" s="10" t="s">
        <v>542</v>
      </c>
      <c r="E239" s="10" t="s">
        <v>547</v>
      </c>
      <c r="F239" s="10" t="s">
        <v>31</v>
      </c>
      <c r="G239" s="10" t="s">
        <v>547</v>
      </c>
      <c r="H239" s="10" t="s">
        <v>547</v>
      </c>
      <c r="I239" s="11" t="s">
        <v>61</v>
      </c>
      <c r="J239" s="11" t="s">
        <v>47</v>
      </c>
      <c r="K239" s="11" t="s">
        <v>88</v>
      </c>
      <c r="L239" s="11" t="s">
        <v>267</v>
      </c>
      <c r="M239" s="24"/>
      <c r="N239" s="24"/>
    </row>
    <row r="240" spans="2:14" s="1" customFormat="1" ht="29" x14ac:dyDescent="0.35">
      <c r="B240" s="10">
        <v>0</v>
      </c>
      <c r="C240" s="10" t="s">
        <v>541</v>
      </c>
      <c r="D240" s="10" t="s">
        <v>542</v>
      </c>
      <c r="E240" s="10" t="s">
        <v>548</v>
      </c>
      <c r="F240" s="10" t="s">
        <v>31</v>
      </c>
      <c r="G240" s="10" t="s">
        <v>548</v>
      </c>
      <c r="H240" s="10" t="s">
        <v>549</v>
      </c>
      <c r="I240" s="11" t="s">
        <v>61</v>
      </c>
      <c r="J240" s="11" t="s">
        <v>47</v>
      </c>
      <c r="K240" s="11" t="s">
        <v>139</v>
      </c>
      <c r="L240" s="11" t="s">
        <v>267</v>
      </c>
      <c r="M240" s="24"/>
      <c r="N240" s="24"/>
    </row>
    <row r="241" spans="2:14" s="1" customFormat="1" ht="29" x14ac:dyDescent="0.35">
      <c r="B241" s="10">
        <v>0</v>
      </c>
      <c r="C241" s="10" t="s">
        <v>541</v>
      </c>
      <c r="D241" s="10" t="s">
        <v>542</v>
      </c>
      <c r="E241" s="10" t="s">
        <v>548</v>
      </c>
      <c r="F241" s="10" t="s">
        <v>31</v>
      </c>
      <c r="G241" s="10" t="s">
        <v>548</v>
      </c>
      <c r="H241" s="10" t="s">
        <v>550</v>
      </c>
      <c r="I241" s="11" t="s">
        <v>61</v>
      </c>
      <c r="J241" s="11" t="s">
        <v>47</v>
      </c>
      <c r="K241" s="11" t="s">
        <v>139</v>
      </c>
      <c r="L241" s="11" t="s">
        <v>267</v>
      </c>
      <c r="M241" s="24"/>
      <c r="N241" s="24"/>
    </row>
    <row r="242" spans="2:14" s="1" customFormat="1" ht="29" x14ac:dyDescent="0.35">
      <c r="B242" s="10">
        <v>0</v>
      </c>
      <c r="C242" s="10" t="s">
        <v>541</v>
      </c>
      <c r="D242" s="10" t="s">
        <v>542</v>
      </c>
      <c r="E242" s="10" t="s">
        <v>548</v>
      </c>
      <c r="F242" s="10" t="s">
        <v>31</v>
      </c>
      <c r="G242" s="10" t="s">
        <v>548</v>
      </c>
      <c r="H242" s="10" t="s">
        <v>551</v>
      </c>
      <c r="I242" s="11" t="s">
        <v>61</v>
      </c>
      <c r="J242" s="11" t="s">
        <v>47</v>
      </c>
      <c r="K242" s="11" t="s">
        <v>139</v>
      </c>
      <c r="L242" s="11" t="s">
        <v>267</v>
      </c>
      <c r="M242" s="24"/>
      <c r="N242" s="24"/>
    </row>
    <row r="243" spans="2:14" s="1" customFormat="1" ht="29" x14ac:dyDescent="0.35">
      <c r="B243" s="10">
        <v>0</v>
      </c>
      <c r="C243" s="10" t="s">
        <v>541</v>
      </c>
      <c r="D243" s="10" t="s">
        <v>542</v>
      </c>
      <c r="E243" s="10" t="s">
        <v>548</v>
      </c>
      <c r="F243" s="10" t="s">
        <v>31</v>
      </c>
      <c r="G243" s="10" t="s">
        <v>548</v>
      </c>
      <c r="H243" s="10" t="s">
        <v>552</v>
      </c>
      <c r="I243" s="11" t="s">
        <v>61</v>
      </c>
      <c r="J243" s="11" t="s">
        <v>47</v>
      </c>
      <c r="K243" s="11" t="s">
        <v>139</v>
      </c>
      <c r="L243" s="11" t="s">
        <v>267</v>
      </c>
      <c r="M243" s="24"/>
      <c r="N243" s="24"/>
    </row>
    <row r="244" spans="2:14" s="1" customFormat="1" ht="29" x14ac:dyDescent="0.35">
      <c r="B244" s="10">
        <v>0</v>
      </c>
      <c r="C244" s="10" t="s">
        <v>541</v>
      </c>
      <c r="D244" s="10" t="s">
        <v>542</v>
      </c>
      <c r="E244" s="10" t="s">
        <v>548</v>
      </c>
      <c r="F244" s="10" t="s">
        <v>31</v>
      </c>
      <c r="G244" s="10" t="s">
        <v>548</v>
      </c>
      <c r="H244" s="10" t="s">
        <v>553</v>
      </c>
      <c r="I244" s="11" t="s">
        <v>61</v>
      </c>
      <c r="J244" s="11" t="s">
        <v>47</v>
      </c>
      <c r="K244" s="11" t="s">
        <v>139</v>
      </c>
      <c r="L244" s="11" t="s">
        <v>267</v>
      </c>
      <c r="M244" s="24"/>
      <c r="N244" s="24"/>
    </row>
    <row r="245" spans="2:14" s="1" customFormat="1" ht="29" x14ac:dyDescent="0.35">
      <c r="B245" s="10">
        <v>0</v>
      </c>
      <c r="C245" s="10" t="s">
        <v>541</v>
      </c>
      <c r="D245" s="10" t="s">
        <v>542</v>
      </c>
      <c r="E245" s="10" t="s">
        <v>554</v>
      </c>
      <c r="F245" s="10" t="s">
        <v>31</v>
      </c>
      <c r="G245" s="10" t="s">
        <v>554</v>
      </c>
      <c r="H245" s="10" t="s">
        <v>555</v>
      </c>
      <c r="I245" s="11" t="s">
        <v>61</v>
      </c>
      <c r="J245" s="11" t="s">
        <v>47</v>
      </c>
      <c r="K245" s="11" t="s">
        <v>48</v>
      </c>
      <c r="L245" s="11" t="s">
        <v>267</v>
      </c>
      <c r="M245" s="24"/>
      <c r="N245" s="24"/>
    </row>
    <row r="246" spans="2:14" s="1" customFormat="1" ht="29" x14ac:dyDescent="0.35">
      <c r="B246" s="10">
        <v>0</v>
      </c>
      <c r="C246" s="10" t="s">
        <v>541</v>
      </c>
      <c r="D246" s="10" t="s">
        <v>542</v>
      </c>
      <c r="E246" s="10" t="s">
        <v>554</v>
      </c>
      <c r="F246" s="10" t="s">
        <v>31</v>
      </c>
      <c r="G246" s="10" t="s">
        <v>554</v>
      </c>
      <c r="H246" s="10" t="s">
        <v>115</v>
      </c>
      <c r="I246" s="11" t="s">
        <v>61</v>
      </c>
      <c r="J246" s="11" t="s">
        <v>47</v>
      </c>
      <c r="K246" s="11" t="s">
        <v>48</v>
      </c>
      <c r="L246" s="11" t="s">
        <v>267</v>
      </c>
      <c r="M246" s="24"/>
      <c r="N246" s="24"/>
    </row>
    <row r="247" spans="2:14" s="1" customFormat="1" ht="29" x14ac:dyDescent="0.35">
      <c r="B247" s="10">
        <v>0</v>
      </c>
      <c r="C247" s="10" t="s">
        <v>541</v>
      </c>
      <c r="D247" s="10" t="s">
        <v>542</v>
      </c>
      <c r="E247" s="10" t="s">
        <v>554</v>
      </c>
      <c r="F247" s="10" t="s">
        <v>31</v>
      </c>
      <c r="G247" s="10" t="s">
        <v>554</v>
      </c>
      <c r="H247" s="10" t="s">
        <v>116</v>
      </c>
      <c r="I247" s="11" t="s">
        <v>61</v>
      </c>
      <c r="J247" s="11" t="s">
        <v>47</v>
      </c>
      <c r="K247" s="11" t="s">
        <v>48</v>
      </c>
      <c r="L247" s="11" t="s">
        <v>267</v>
      </c>
      <c r="M247" s="24"/>
      <c r="N247" s="24"/>
    </row>
    <row r="248" spans="2:14" s="1" customFormat="1" ht="29" x14ac:dyDescent="0.35">
      <c r="B248" s="10">
        <v>0</v>
      </c>
      <c r="C248" s="10" t="s">
        <v>541</v>
      </c>
      <c r="D248" s="10" t="s">
        <v>542</v>
      </c>
      <c r="E248" s="10" t="s">
        <v>554</v>
      </c>
      <c r="F248" s="10" t="s">
        <v>31</v>
      </c>
      <c r="G248" s="10" t="s">
        <v>554</v>
      </c>
      <c r="H248" s="10" t="s">
        <v>266</v>
      </c>
      <c r="I248" s="11" t="s">
        <v>61</v>
      </c>
      <c r="J248" s="11" t="s">
        <v>47</v>
      </c>
      <c r="K248" s="11" t="s">
        <v>48</v>
      </c>
      <c r="L248" s="11" t="s">
        <v>267</v>
      </c>
      <c r="M248" s="24"/>
      <c r="N248" s="24"/>
    </row>
    <row r="249" spans="2:14" s="1" customFormat="1" ht="29" x14ac:dyDescent="0.35">
      <c r="B249" s="10">
        <v>0</v>
      </c>
      <c r="C249" s="10" t="s">
        <v>541</v>
      </c>
      <c r="D249" s="10" t="s">
        <v>542</v>
      </c>
      <c r="E249" s="10" t="s">
        <v>554</v>
      </c>
      <c r="F249" s="10" t="s">
        <v>31</v>
      </c>
      <c r="G249" s="10" t="s">
        <v>554</v>
      </c>
      <c r="H249" s="10" t="s">
        <v>268</v>
      </c>
      <c r="I249" s="11" t="s">
        <v>61</v>
      </c>
      <c r="J249" s="11" t="s">
        <v>47</v>
      </c>
      <c r="K249" s="11" t="s">
        <v>48</v>
      </c>
      <c r="L249" s="11" t="s">
        <v>267</v>
      </c>
      <c r="M249" s="24"/>
      <c r="N249" s="24"/>
    </row>
    <row r="250" spans="2:14" s="1" customFormat="1" ht="29" x14ac:dyDescent="0.35">
      <c r="B250" s="10">
        <v>0</v>
      </c>
      <c r="C250" s="10" t="s">
        <v>541</v>
      </c>
      <c r="D250" s="10" t="s">
        <v>542</v>
      </c>
      <c r="E250" s="10" t="s">
        <v>554</v>
      </c>
      <c r="F250" s="10" t="s">
        <v>31</v>
      </c>
      <c r="G250" s="10" t="s">
        <v>554</v>
      </c>
      <c r="H250" s="10" t="s">
        <v>272</v>
      </c>
      <c r="I250" s="11" t="s">
        <v>61</v>
      </c>
      <c r="J250" s="11" t="s">
        <v>47</v>
      </c>
      <c r="K250" s="11" t="s">
        <v>48</v>
      </c>
      <c r="L250" s="11" t="s">
        <v>267</v>
      </c>
      <c r="M250" s="24"/>
      <c r="N250" s="24"/>
    </row>
    <row r="251" spans="2:14" s="1" customFormat="1" ht="29" x14ac:dyDescent="0.35">
      <c r="B251" s="10">
        <v>0</v>
      </c>
      <c r="C251" s="10" t="s">
        <v>541</v>
      </c>
      <c r="D251" s="10" t="s">
        <v>542</v>
      </c>
      <c r="E251" s="10" t="s">
        <v>554</v>
      </c>
      <c r="F251" s="10" t="s">
        <v>31</v>
      </c>
      <c r="G251" s="10" t="s">
        <v>554</v>
      </c>
      <c r="H251" s="10" t="s">
        <v>556</v>
      </c>
      <c r="I251" s="11" t="s">
        <v>61</v>
      </c>
      <c r="J251" s="11" t="s">
        <v>47</v>
      </c>
      <c r="K251" s="11" t="s">
        <v>48</v>
      </c>
      <c r="L251" s="11" t="s">
        <v>267</v>
      </c>
      <c r="M251" s="24"/>
      <c r="N251" s="24"/>
    </row>
    <row r="252" spans="2:14" s="1" customFormat="1" ht="29" x14ac:dyDescent="0.35">
      <c r="B252" s="10">
        <v>0</v>
      </c>
      <c r="C252" s="10" t="s">
        <v>541</v>
      </c>
      <c r="D252" s="10" t="s">
        <v>542</v>
      </c>
      <c r="E252" s="10" t="s">
        <v>554</v>
      </c>
      <c r="F252" s="10" t="s">
        <v>31</v>
      </c>
      <c r="G252" s="10" t="s">
        <v>554</v>
      </c>
      <c r="H252" s="10" t="s">
        <v>557</v>
      </c>
      <c r="I252" s="11" t="s">
        <v>61</v>
      </c>
      <c r="J252" s="11" t="s">
        <v>47</v>
      </c>
      <c r="K252" s="11" t="s">
        <v>48</v>
      </c>
      <c r="L252" s="11" t="s">
        <v>267</v>
      </c>
      <c r="M252" s="24"/>
      <c r="N252" s="24"/>
    </row>
    <row r="253" spans="2:14" s="1" customFormat="1" ht="29" x14ac:dyDescent="0.35">
      <c r="B253" s="10">
        <v>0</v>
      </c>
      <c r="C253" s="10" t="s">
        <v>541</v>
      </c>
      <c r="D253" s="10" t="s">
        <v>542</v>
      </c>
      <c r="E253" s="10" t="s">
        <v>554</v>
      </c>
      <c r="F253" s="10" t="s">
        <v>31</v>
      </c>
      <c r="G253" s="10" t="s">
        <v>554</v>
      </c>
      <c r="H253" s="10" t="s">
        <v>186</v>
      </c>
      <c r="I253" s="11" t="s">
        <v>61</v>
      </c>
      <c r="J253" s="11" t="s">
        <v>47</v>
      </c>
      <c r="K253" s="11" t="s">
        <v>48</v>
      </c>
      <c r="L253" s="11" t="s">
        <v>267</v>
      </c>
      <c r="M253" s="24"/>
      <c r="N253" s="24"/>
    </row>
    <row r="254" spans="2:14" s="1" customFormat="1" ht="29" x14ac:dyDescent="0.35">
      <c r="B254" s="10">
        <v>0</v>
      </c>
      <c r="C254" s="10" t="s">
        <v>541</v>
      </c>
      <c r="D254" s="10" t="s">
        <v>542</v>
      </c>
      <c r="E254" s="10" t="s">
        <v>554</v>
      </c>
      <c r="F254" s="10" t="s">
        <v>31</v>
      </c>
      <c r="G254" s="10" t="s">
        <v>554</v>
      </c>
      <c r="H254" s="10" t="s">
        <v>283</v>
      </c>
      <c r="I254" s="11" t="s">
        <v>61</v>
      </c>
      <c r="J254" s="11" t="s">
        <v>47</v>
      </c>
      <c r="K254" s="11" t="s">
        <v>48</v>
      </c>
      <c r="L254" s="11" t="s">
        <v>267</v>
      </c>
      <c r="M254" s="24"/>
      <c r="N254" s="24"/>
    </row>
    <row r="255" spans="2:14" s="1" customFormat="1" ht="29" x14ac:dyDescent="0.35">
      <c r="B255" s="10">
        <v>0</v>
      </c>
      <c r="C255" s="10" t="s">
        <v>541</v>
      </c>
      <c r="D255" s="10" t="s">
        <v>542</v>
      </c>
      <c r="E255" s="10" t="s">
        <v>554</v>
      </c>
      <c r="F255" s="10" t="s">
        <v>31</v>
      </c>
      <c r="G255" s="10" t="s">
        <v>554</v>
      </c>
      <c r="H255" s="10" t="s">
        <v>558</v>
      </c>
      <c r="I255" s="11" t="s">
        <v>61</v>
      </c>
      <c r="J255" s="11" t="s">
        <v>47</v>
      </c>
      <c r="K255" s="11" t="s">
        <v>48</v>
      </c>
      <c r="L255" s="11" t="s">
        <v>267</v>
      </c>
      <c r="M255" s="24"/>
      <c r="N255" s="24"/>
    </row>
    <row r="256" spans="2:14" s="1" customFormat="1" ht="29" x14ac:dyDescent="0.35">
      <c r="B256" s="10">
        <v>0</v>
      </c>
      <c r="C256" s="10" t="s">
        <v>541</v>
      </c>
      <c r="D256" s="10" t="s">
        <v>542</v>
      </c>
      <c r="E256" s="10" t="s">
        <v>554</v>
      </c>
      <c r="F256" s="10" t="s">
        <v>31</v>
      </c>
      <c r="G256" s="10" t="s">
        <v>554</v>
      </c>
      <c r="H256" s="10" t="s">
        <v>559</v>
      </c>
      <c r="I256" s="11" t="s">
        <v>61</v>
      </c>
      <c r="J256" s="11" t="s">
        <v>47</v>
      </c>
      <c r="K256" s="11" t="s">
        <v>48</v>
      </c>
      <c r="L256" s="11" t="s">
        <v>267</v>
      </c>
      <c r="M256" s="24"/>
      <c r="N256" s="24"/>
    </row>
    <row r="257" spans="2:14" s="1" customFormat="1" ht="29" x14ac:dyDescent="0.35">
      <c r="B257" s="10">
        <v>0</v>
      </c>
      <c r="C257" s="10" t="s">
        <v>541</v>
      </c>
      <c r="D257" s="10" t="s">
        <v>542</v>
      </c>
      <c r="E257" s="10" t="s">
        <v>554</v>
      </c>
      <c r="F257" s="10" t="s">
        <v>31</v>
      </c>
      <c r="G257" s="10" t="s">
        <v>554</v>
      </c>
      <c r="H257" s="10" t="s">
        <v>560</v>
      </c>
      <c r="I257" s="11" t="s">
        <v>61</v>
      </c>
      <c r="J257" s="11" t="s">
        <v>47</v>
      </c>
      <c r="K257" s="11" t="s">
        <v>48</v>
      </c>
      <c r="L257" s="11" t="s">
        <v>267</v>
      </c>
      <c r="M257" s="24"/>
      <c r="N257" s="24"/>
    </row>
    <row r="258" spans="2:14" s="1" customFormat="1" ht="29" x14ac:dyDescent="0.35">
      <c r="B258" s="10">
        <v>0</v>
      </c>
      <c r="C258" s="10" t="s">
        <v>541</v>
      </c>
      <c r="D258" s="10" t="s">
        <v>542</v>
      </c>
      <c r="E258" s="10" t="s">
        <v>554</v>
      </c>
      <c r="F258" s="10" t="s">
        <v>31</v>
      </c>
      <c r="G258" s="10" t="s">
        <v>554</v>
      </c>
      <c r="H258" s="10" t="s">
        <v>273</v>
      </c>
      <c r="I258" s="11" t="s">
        <v>61</v>
      </c>
      <c r="J258" s="11" t="s">
        <v>47</v>
      </c>
      <c r="K258" s="11" t="s">
        <v>48</v>
      </c>
      <c r="L258" s="11" t="s">
        <v>267</v>
      </c>
      <c r="M258" s="24"/>
      <c r="N258" s="24"/>
    </row>
    <row r="259" spans="2:14" s="1" customFormat="1" ht="29" x14ac:dyDescent="0.35">
      <c r="B259" s="10">
        <v>0</v>
      </c>
      <c r="C259" s="10" t="s">
        <v>541</v>
      </c>
      <c r="D259" s="10" t="s">
        <v>542</v>
      </c>
      <c r="E259" s="10" t="s">
        <v>554</v>
      </c>
      <c r="F259" s="10" t="s">
        <v>31</v>
      </c>
      <c r="G259" s="10" t="s">
        <v>554</v>
      </c>
      <c r="H259" s="10" t="s">
        <v>561</v>
      </c>
      <c r="I259" s="11" t="s">
        <v>61</v>
      </c>
      <c r="J259" s="11" t="s">
        <v>47</v>
      </c>
      <c r="K259" s="11" t="s">
        <v>48</v>
      </c>
      <c r="L259" s="11" t="s">
        <v>267</v>
      </c>
      <c r="M259" s="24"/>
      <c r="N259" s="24"/>
    </row>
    <row r="260" spans="2:14" s="1" customFormat="1" ht="29" x14ac:dyDescent="0.35">
      <c r="B260" s="10">
        <v>0</v>
      </c>
      <c r="C260" s="10" t="s">
        <v>541</v>
      </c>
      <c r="D260" s="10" t="s">
        <v>542</v>
      </c>
      <c r="E260" s="10" t="s">
        <v>562</v>
      </c>
      <c r="F260" s="10" t="s">
        <v>31</v>
      </c>
      <c r="G260" s="10" t="s">
        <v>562</v>
      </c>
      <c r="H260" s="10" t="s">
        <v>563</v>
      </c>
      <c r="I260" s="11" t="s">
        <v>141</v>
      </c>
      <c r="J260" s="11" t="s">
        <v>196</v>
      </c>
      <c r="K260" s="11" t="s">
        <v>139</v>
      </c>
      <c r="L260" s="11" t="s">
        <v>62</v>
      </c>
      <c r="M260" s="24"/>
      <c r="N260" s="24"/>
    </row>
    <row r="261" spans="2:14" s="1" customFormat="1" ht="29" x14ac:dyDescent="0.35">
      <c r="B261" s="10">
        <v>0</v>
      </c>
      <c r="C261" s="10" t="s">
        <v>541</v>
      </c>
      <c r="D261" s="10" t="s">
        <v>542</v>
      </c>
      <c r="E261" s="10" t="s">
        <v>562</v>
      </c>
      <c r="F261" s="10" t="s">
        <v>31</v>
      </c>
      <c r="G261" s="10" t="s">
        <v>562</v>
      </c>
      <c r="H261" s="10" t="s">
        <v>564</v>
      </c>
      <c r="I261" s="11" t="s">
        <v>141</v>
      </c>
      <c r="J261" s="11" t="s">
        <v>196</v>
      </c>
      <c r="K261" s="11" t="s">
        <v>139</v>
      </c>
      <c r="L261" s="11" t="s">
        <v>62</v>
      </c>
      <c r="M261" s="24"/>
      <c r="N261" s="24"/>
    </row>
    <row r="262" spans="2:14" s="1" customFormat="1" ht="29" x14ac:dyDescent="0.35">
      <c r="B262" s="10">
        <v>0</v>
      </c>
      <c r="C262" s="10" t="s">
        <v>541</v>
      </c>
      <c r="D262" s="10" t="s">
        <v>542</v>
      </c>
      <c r="E262" s="10" t="s">
        <v>562</v>
      </c>
      <c r="F262" s="10" t="s">
        <v>31</v>
      </c>
      <c r="G262" s="10" t="s">
        <v>562</v>
      </c>
      <c r="H262" s="10" t="s">
        <v>565</v>
      </c>
      <c r="I262" s="11" t="s">
        <v>141</v>
      </c>
      <c r="J262" s="11" t="s">
        <v>196</v>
      </c>
      <c r="K262" s="11" t="s">
        <v>139</v>
      </c>
      <c r="L262" s="11" t="s">
        <v>62</v>
      </c>
      <c r="M262" s="24"/>
      <c r="N262" s="24"/>
    </row>
    <row r="263" spans="2:14" s="1" customFormat="1" ht="29" x14ac:dyDescent="0.35">
      <c r="B263" s="10">
        <v>0</v>
      </c>
      <c r="C263" s="10" t="s">
        <v>541</v>
      </c>
      <c r="D263" s="10" t="s">
        <v>542</v>
      </c>
      <c r="E263" s="10" t="s">
        <v>562</v>
      </c>
      <c r="F263" s="10" t="s">
        <v>31</v>
      </c>
      <c r="G263" s="10" t="s">
        <v>562</v>
      </c>
      <c r="H263" s="10" t="s">
        <v>566</v>
      </c>
      <c r="I263" s="11" t="s">
        <v>141</v>
      </c>
      <c r="J263" s="11" t="s">
        <v>196</v>
      </c>
      <c r="K263" s="11" t="s">
        <v>139</v>
      </c>
      <c r="L263" s="11" t="s">
        <v>62</v>
      </c>
      <c r="M263" s="24"/>
      <c r="N263" s="24"/>
    </row>
    <row r="264" spans="2:14" s="1" customFormat="1" ht="29" x14ac:dyDescent="0.35">
      <c r="B264" s="10">
        <v>0</v>
      </c>
      <c r="C264" s="10" t="s">
        <v>541</v>
      </c>
      <c r="D264" s="10" t="s">
        <v>542</v>
      </c>
      <c r="E264" s="10" t="s">
        <v>562</v>
      </c>
      <c r="F264" s="10" t="s">
        <v>31</v>
      </c>
      <c r="G264" s="10" t="s">
        <v>562</v>
      </c>
      <c r="H264" s="10" t="s">
        <v>567</v>
      </c>
      <c r="I264" s="11" t="s">
        <v>141</v>
      </c>
      <c r="J264" s="11" t="s">
        <v>196</v>
      </c>
      <c r="K264" s="11" t="s">
        <v>139</v>
      </c>
      <c r="L264" s="11" t="s">
        <v>62</v>
      </c>
      <c r="M264" s="24"/>
      <c r="N264" s="24"/>
    </row>
    <row r="265" spans="2:14" s="1" customFormat="1" ht="29" x14ac:dyDescent="0.35">
      <c r="B265" s="10">
        <v>0</v>
      </c>
      <c r="C265" s="10" t="s">
        <v>541</v>
      </c>
      <c r="D265" s="10" t="s">
        <v>542</v>
      </c>
      <c r="E265" s="10" t="s">
        <v>568</v>
      </c>
      <c r="F265" s="10" t="s">
        <v>31</v>
      </c>
      <c r="G265" s="10" t="s">
        <v>568</v>
      </c>
      <c r="H265" s="10" t="s">
        <v>565</v>
      </c>
      <c r="I265" s="11" t="s">
        <v>141</v>
      </c>
      <c r="J265" s="11" t="s">
        <v>196</v>
      </c>
      <c r="K265" s="11" t="s">
        <v>139</v>
      </c>
      <c r="L265" s="11" t="s">
        <v>62</v>
      </c>
      <c r="M265" s="24"/>
      <c r="N265" s="24"/>
    </row>
    <row r="266" spans="2:14" s="1" customFormat="1" ht="29" x14ac:dyDescent="0.35">
      <c r="B266" s="10">
        <v>0</v>
      </c>
      <c r="C266" s="10" t="s">
        <v>541</v>
      </c>
      <c r="D266" s="10" t="s">
        <v>542</v>
      </c>
      <c r="E266" s="10" t="s">
        <v>568</v>
      </c>
      <c r="F266" s="10" t="s">
        <v>31</v>
      </c>
      <c r="G266" s="10" t="s">
        <v>568</v>
      </c>
      <c r="H266" s="10" t="s">
        <v>569</v>
      </c>
      <c r="I266" s="11" t="s">
        <v>141</v>
      </c>
      <c r="J266" s="11" t="s">
        <v>196</v>
      </c>
      <c r="K266" s="11" t="s">
        <v>139</v>
      </c>
      <c r="L266" s="11" t="s">
        <v>62</v>
      </c>
      <c r="M266" s="24"/>
      <c r="N266" s="24"/>
    </row>
    <row r="267" spans="2:14" s="1" customFormat="1" ht="29" x14ac:dyDescent="0.35">
      <c r="B267" s="10">
        <v>0</v>
      </c>
      <c r="C267" s="10" t="s">
        <v>541</v>
      </c>
      <c r="D267" s="10" t="s">
        <v>542</v>
      </c>
      <c r="E267" s="10" t="s">
        <v>568</v>
      </c>
      <c r="F267" s="10" t="s">
        <v>31</v>
      </c>
      <c r="G267" s="10" t="s">
        <v>568</v>
      </c>
      <c r="H267" s="10" t="s">
        <v>570</v>
      </c>
      <c r="I267" s="11" t="s">
        <v>141</v>
      </c>
      <c r="J267" s="11" t="s">
        <v>196</v>
      </c>
      <c r="K267" s="11" t="s">
        <v>139</v>
      </c>
      <c r="L267" s="11" t="s">
        <v>62</v>
      </c>
      <c r="M267" s="24"/>
      <c r="N267" s="24"/>
    </row>
    <row r="268" spans="2:14" s="1" customFormat="1" ht="29" x14ac:dyDescent="0.35">
      <c r="B268" s="10">
        <v>0</v>
      </c>
      <c r="C268" s="10" t="s">
        <v>541</v>
      </c>
      <c r="D268" s="10" t="s">
        <v>542</v>
      </c>
      <c r="E268" s="10" t="s">
        <v>568</v>
      </c>
      <c r="F268" s="10" t="s">
        <v>31</v>
      </c>
      <c r="G268" s="10" t="s">
        <v>568</v>
      </c>
      <c r="H268" s="10" t="s">
        <v>571</v>
      </c>
      <c r="I268" s="11" t="s">
        <v>141</v>
      </c>
      <c r="J268" s="11" t="s">
        <v>196</v>
      </c>
      <c r="K268" s="11" t="s">
        <v>139</v>
      </c>
      <c r="L268" s="11" t="s">
        <v>62</v>
      </c>
      <c r="M268" s="24"/>
      <c r="N268" s="24"/>
    </row>
    <row r="269" spans="2:14" s="1" customFormat="1" ht="29" x14ac:dyDescent="0.35">
      <c r="B269" s="10">
        <v>0</v>
      </c>
      <c r="C269" s="10" t="s">
        <v>541</v>
      </c>
      <c r="D269" s="10" t="s">
        <v>542</v>
      </c>
      <c r="E269" s="10" t="s">
        <v>572</v>
      </c>
      <c r="F269" s="10" t="s">
        <v>31</v>
      </c>
      <c r="G269" s="10" t="s">
        <v>573</v>
      </c>
      <c r="H269" s="10" t="s">
        <v>573</v>
      </c>
      <c r="I269" s="11" t="s">
        <v>46</v>
      </c>
      <c r="J269" s="11" t="s">
        <v>47</v>
      </c>
      <c r="K269" s="11" t="s">
        <v>54</v>
      </c>
      <c r="L269" s="11" t="s">
        <v>267</v>
      </c>
      <c r="M269" s="24"/>
      <c r="N269" s="24"/>
    </row>
    <row r="270" spans="2:14" s="1" customFormat="1" ht="29" x14ac:dyDescent="0.35">
      <c r="B270" s="10">
        <v>0</v>
      </c>
      <c r="C270" s="10" t="s">
        <v>541</v>
      </c>
      <c r="D270" s="10" t="s">
        <v>542</v>
      </c>
      <c r="E270" s="10" t="s">
        <v>572</v>
      </c>
      <c r="F270" s="10" t="s">
        <v>31</v>
      </c>
      <c r="G270" s="10" t="s">
        <v>574</v>
      </c>
      <c r="H270" s="10" t="s">
        <v>574</v>
      </c>
      <c r="I270" s="11" t="s">
        <v>46</v>
      </c>
      <c r="J270" s="11" t="s">
        <v>47</v>
      </c>
      <c r="K270" s="11" t="s">
        <v>54</v>
      </c>
      <c r="L270" s="11" t="s">
        <v>267</v>
      </c>
      <c r="M270" s="24"/>
      <c r="N270" s="24"/>
    </row>
    <row r="271" spans="2:14" s="1" customFormat="1" ht="29" x14ac:dyDescent="0.35">
      <c r="B271" s="10">
        <v>0</v>
      </c>
      <c r="C271" s="10" t="s">
        <v>541</v>
      </c>
      <c r="D271" s="10" t="s">
        <v>542</v>
      </c>
      <c r="E271" s="10" t="s">
        <v>572</v>
      </c>
      <c r="F271" s="10" t="s">
        <v>31</v>
      </c>
      <c r="G271" s="10" t="s">
        <v>575</v>
      </c>
      <c r="H271" s="10" t="s">
        <v>575</v>
      </c>
      <c r="I271" s="11" t="s">
        <v>46</v>
      </c>
      <c r="J271" s="11" t="s">
        <v>47</v>
      </c>
      <c r="K271" s="11" t="s">
        <v>54</v>
      </c>
      <c r="L271" s="11" t="s">
        <v>267</v>
      </c>
      <c r="M271" s="24"/>
      <c r="N271" s="24"/>
    </row>
    <row r="272" spans="2:14" s="1" customFormat="1" ht="29" x14ac:dyDescent="0.35">
      <c r="B272" s="10">
        <v>0</v>
      </c>
      <c r="C272" s="10" t="s">
        <v>541</v>
      </c>
      <c r="D272" s="10" t="s">
        <v>542</v>
      </c>
      <c r="E272" s="10" t="s">
        <v>572</v>
      </c>
      <c r="F272" s="10" t="s">
        <v>31</v>
      </c>
      <c r="G272" s="10" t="s">
        <v>576</v>
      </c>
      <c r="H272" s="10" t="s">
        <v>576</v>
      </c>
      <c r="I272" s="11" t="s">
        <v>61</v>
      </c>
      <c r="J272" s="11" t="s">
        <v>47</v>
      </c>
      <c r="K272" s="11" t="s">
        <v>139</v>
      </c>
      <c r="L272" s="11" t="s">
        <v>267</v>
      </c>
      <c r="M272" s="24"/>
      <c r="N272" s="24"/>
    </row>
    <row r="273" spans="2:14" s="1" customFormat="1" ht="29" x14ac:dyDescent="0.35">
      <c r="B273" s="10">
        <v>0</v>
      </c>
      <c r="C273" s="10" t="s">
        <v>541</v>
      </c>
      <c r="D273" s="10" t="s">
        <v>542</v>
      </c>
      <c r="E273" s="10" t="s">
        <v>572</v>
      </c>
      <c r="F273" s="10" t="s">
        <v>31</v>
      </c>
      <c r="G273" s="10" t="s">
        <v>577</v>
      </c>
      <c r="H273" s="10" t="s">
        <v>577</v>
      </c>
      <c r="I273" s="11" t="s">
        <v>61</v>
      </c>
      <c r="J273" s="11" t="s">
        <v>47</v>
      </c>
      <c r="K273" s="11" t="s">
        <v>54</v>
      </c>
      <c r="L273" s="11" t="s">
        <v>267</v>
      </c>
      <c r="M273" s="24"/>
      <c r="N273" s="24"/>
    </row>
    <row r="274" spans="2:14" s="1" customFormat="1" ht="29" x14ac:dyDescent="0.35">
      <c r="B274" s="10">
        <v>0</v>
      </c>
      <c r="C274" s="10" t="s">
        <v>541</v>
      </c>
      <c r="D274" s="10" t="s">
        <v>542</v>
      </c>
      <c r="E274" s="10" t="s">
        <v>572</v>
      </c>
      <c r="F274" s="10" t="s">
        <v>31</v>
      </c>
      <c r="G274" s="10" t="s">
        <v>578</v>
      </c>
      <c r="H274" s="10" t="s">
        <v>578</v>
      </c>
      <c r="I274" s="11" t="s">
        <v>61</v>
      </c>
      <c r="J274" s="11" t="s">
        <v>47</v>
      </c>
      <c r="K274" s="11" t="s">
        <v>54</v>
      </c>
      <c r="L274" s="11" t="s">
        <v>267</v>
      </c>
      <c r="M274" s="24"/>
      <c r="N274" s="24"/>
    </row>
    <row r="275" spans="2:14" s="1" customFormat="1" ht="29" x14ac:dyDescent="0.35">
      <c r="B275" s="10">
        <v>0</v>
      </c>
      <c r="C275" s="10" t="s">
        <v>541</v>
      </c>
      <c r="D275" s="10" t="s">
        <v>542</v>
      </c>
      <c r="E275" s="10" t="s">
        <v>572</v>
      </c>
      <c r="F275" s="10" t="s">
        <v>31</v>
      </c>
      <c r="G275" s="10" t="s">
        <v>579</v>
      </c>
      <c r="H275" s="10" t="s">
        <v>579</v>
      </c>
      <c r="I275" s="11" t="s">
        <v>61</v>
      </c>
      <c r="J275" s="11" t="s">
        <v>47</v>
      </c>
      <c r="K275" s="11" t="s">
        <v>139</v>
      </c>
      <c r="L275" s="11" t="s">
        <v>267</v>
      </c>
      <c r="M275" s="24"/>
      <c r="N275" s="24"/>
    </row>
    <row r="276" spans="2:14" s="1" customFormat="1" ht="29" x14ac:dyDescent="0.35">
      <c r="B276" s="10">
        <v>0</v>
      </c>
      <c r="C276" s="10" t="s">
        <v>541</v>
      </c>
      <c r="D276" s="10" t="s">
        <v>542</v>
      </c>
      <c r="E276" s="10" t="s">
        <v>572</v>
      </c>
      <c r="F276" s="10" t="s">
        <v>31</v>
      </c>
      <c r="G276" s="10" t="s">
        <v>580</v>
      </c>
      <c r="H276" s="10" t="s">
        <v>580</v>
      </c>
      <c r="I276" s="11" t="s">
        <v>61</v>
      </c>
      <c r="J276" s="11" t="s">
        <v>47</v>
      </c>
      <c r="K276" s="11" t="s">
        <v>54</v>
      </c>
      <c r="L276" s="11" t="s">
        <v>267</v>
      </c>
      <c r="M276" s="24"/>
      <c r="N276" s="24"/>
    </row>
    <row r="277" spans="2:14" s="1" customFormat="1" ht="29" x14ac:dyDescent="0.35">
      <c r="B277" s="10">
        <v>0</v>
      </c>
      <c r="C277" s="10" t="s">
        <v>541</v>
      </c>
      <c r="D277" s="10" t="s">
        <v>542</v>
      </c>
      <c r="E277" s="10" t="s">
        <v>572</v>
      </c>
      <c r="F277" s="10" t="s">
        <v>31</v>
      </c>
      <c r="G277" s="10" t="s">
        <v>581</v>
      </c>
      <c r="H277" s="10" t="s">
        <v>581</v>
      </c>
      <c r="I277" s="11" t="s">
        <v>61</v>
      </c>
      <c r="J277" s="11" t="s">
        <v>47</v>
      </c>
      <c r="K277" s="11" t="s">
        <v>54</v>
      </c>
      <c r="L277" s="11" t="s">
        <v>267</v>
      </c>
      <c r="M277" s="24"/>
      <c r="N277" s="24"/>
    </row>
    <row r="278" spans="2:14" s="1" customFormat="1" x14ac:dyDescent="0.35">
      <c r="B278" s="10">
        <v>0</v>
      </c>
      <c r="C278" s="10" t="s">
        <v>582</v>
      </c>
      <c r="D278" s="10" t="s">
        <v>583</v>
      </c>
      <c r="E278" s="10" t="s">
        <v>584</v>
      </c>
      <c r="F278" s="10" t="s">
        <v>31</v>
      </c>
      <c r="G278" s="10" t="s">
        <v>584</v>
      </c>
      <c r="H278" s="10" t="s">
        <v>585</v>
      </c>
      <c r="I278" s="11" t="s">
        <v>61</v>
      </c>
      <c r="J278" s="11" t="s">
        <v>47</v>
      </c>
      <c r="K278" s="11" t="s">
        <v>139</v>
      </c>
      <c r="L278" s="11" t="s">
        <v>267</v>
      </c>
      <c r="M278" s="24"/>
      <c r="N278" s="24"/>
    </row>
    <row r="279" spans="2:14" s="1" customFormat="1" x14ac:dyDescent="0.35">
      <c r="B279" s="10">
        <v>0</v>
      </c>
      <c r="C279" s="10" t="s">
        <v>582</v>
      </c>
      <c r="D279" s="10" t="s">
        <v>583</v>
      </c>
      <c r="E279" s="10" t="s">
        <v>584</v>
      </c>
      <c r="F279" s="10" t="s">
        <v>31</v>
      </c>
      <c r="G279" s="10" t="s">
        <v>584</v>
      </c>
      <c r="H279" s="10" t="s">
        <v>586</v>
      </c>
      <c r="I279" s="11" t="s">
        <v>61</v>
      </c>
      <c r="J279" s="11" t="s">
        <v>47</v>
      </c>
      <c r="K279" s="11" t="s">
        <v>139</v>
      </c>
      <c r="L279" s="11" t="s">
        <v>267</v>
      </c>
      <c r="M279" s="24"/>
      <c r="N279" s="24"/>
    </row>
    <row r="280" spans="2:14" s="1" customFormat="1" x14ac:dyDescent="0.35">
      <c r="B280" s="10">
        <v>0</v>
      </c>
      <c r="C280" s="10" t="s">
        <v>582</v>
      </c>
      <c r="D280" s="10" t="s">
        <v>583</v>
      </c>
      <c r="E280" s="10" t="s">
        <v>584</v>
      </c>
      <c r="F280" s="10" t="s">
        <v>31</v>
      </c>
      <c r="G280" s="10" t="s">
        <v>584</v>
      </c>
      <c r="H280" s="10" t="s">
        <v>587</v>
      </c>
      <c r="I280" s="11" t="s">
        <v>61</v>
      </c>
      <c r="J280" s="11" t="s">
        <v>47</v>
      </c>
      <c r="K280" s="11" t="s">
        <v>139</v>
      </c>
      <c r="L280" s="11" t="s">
        <v>267</v>
      </c>
      <c r="M280" s="24"/>
      <c r="N280" s="24"/>
    </row>
    <row r="281" spans="2:14" s="1" customFormat="1" x14ac:dyDescent="0.35">
      <c r="B281" s="10">
        <v>0</v>
      </c>
      <c r="C281" s="10" t="s">
        <v>582</v>
      </c>
      <c r="D281" s="10" t="s">
        <v>583</v>
      </c>
      <c r="E281" s="10" t="s">
        <v>584</v>
      </c>
      <c r="F281" s="10" t="s">
        <v>31</v>
      </c>
      <c r="G281" s="10" t="s">
        <v>584</v>
      </c>
      <c r="H281" s="10" t="s">
        <v>588</v>
      </c>
      <c r="I281" s="11" t="s">
        <v>61</v>
      </c>
      <c r="J281" s="11" t="s">
        <v>47</v>
      </c>
      <c r="K281" s="11" t="s">
        <v>139</v>
      </c>
      <c r="L281" s="11" t="s">
        <v>267</v>
      </c>
      <c r="M281" s="24"/>
      <c r="N281" s="24"/>
    </row>
    <row r="282" spans="2:14" s="1" customFormat="1" x14ac:dyDescent="0.35">
      <c r="B282" s="10">
        <v>0</v>
      </c>
      <c r="C282" s="10" t="s">
        <v>582</v>
      </c>
      <c r="D282" s="10" t="s">
        <v>583</v>
      </c>
      <c r="E282" s="10" t="s">
        <v>589</v>
      </c>
      <c r="F282" s="10" t="s">
        <v>31</v>
      </c>
      <c r="G282" s="10" t="s">
        <v>589</v>
      </c>
      <c r="H282" s="10" t="s">
        <v>555</v>
      </c>
      <c r="I282" s="11" t="s">
        <v>61</v>
      </c>
      <c r="J282" s="11" t="s">
        <v>47</v>
      </c>
      <c r="K282" s="11" t="s">
        <v>139</v>
      </c>
      <c r="L282" s="11" t="s">
        <v>267</v>
      </c>
      <c r="M282" s="24"/>
      <c r="N282" s="24"/>
    </row>
    <row r="283" spans="2:14" s="1" customFormat="1" x14ac:dyDescent="0.35">
      <c r="B283" s="10">
        <v>0</v>
      </c>
      <c r="C283" s="10" t="s">
        <v>582</v>
      </c>
      <c r="D283" s="10" t="s">
        <v>583</v>
      </c>
      <c r="E283" s="10" t="s">
        <v>589</v>
      </c>
      <c r="F283" s="10" t="s">
        <v>31</v>
      </c>
      <c r="G283" s="10" t="s">
        <v>589</v>
      </c>
      <c r="H283" s="10" t="s">
        <v>116</v>
      </c>
      <c r="I283" s="11" t="s">
        <v>61</v>
      </c>
      <c r="J283" s="11" t="s">
        <v>47</v>
      </c>
      <c r="K283" s="11" t="s">
        <v>139</v>
      </c>
      <c r="L283" s="11" t="s">
        <v>267</v>
      </c>
      <c r="M283" s="24"/>
      <c r="N283" s="24"/>
    </row>
    <row r="284" spans="2:14" s="1" customFormat="1" x14ac:dyDescent="0.35">
      <c r="B284" s="10">
        <v>0</v>
      </c>
      <c r="C284" s="10" t="s">
        <v>582</v>
      </c>
      <c r="D284" s="10" t="s">
        <v>583</v>
      </c>
      <c r="E284" s="10" t="s">
        <v>589</v>
      </c>
      <c r="F284" s="10" t="s">
        <v>31</v>
      </c>
      <c r="G284" s="10" t="s">
        <v>589</v>
      </c>
      <c r="H284" s="10" t="s">
        <v>186</v>
      </c>
      <c r="I284" s="11" t="s">
        <v>61</v>
      </c>
      <c r="J284" s="11" t="s">
        <v>47</v>
      </c>
      <c r="K284" s="11" t="s">
        <v>139</v>
      </c>
      <c r="L284" s="11" t="s">
        <v>267</v>
      </c>
      <c r="M284" s="24"/>
      <c r="N284" s="24"/>
    </row>
    <row r="285" spans="2:14" s="1" customFormat="1" x14ac:dyDescent="0.35">
      <c r="B285" s="10">
        <v>0</v>
      </c>
      <c r="C285" s="10" t="s">
        <v>582</v>
      </c>
      <c r="D285" s="10" t="s">
        <v>583</v>
      </c>
      <c r="E285" s="10" t="s">
        <v>590</v>
      </c>
      <c r="F285" s="10" t="s">
        <v>31</v>
      </c>
      <c r="G285" s="10" t="s">
        <v>590</v>
      </c>
      <c r="H285" s="10" t="s">
        <v>555</v>
      </c>
      <c r="I285" s="11" t="s">
        <v>61</v>
      </c>
      <c r="J285" s="11" t="s">
        <v>47</v>
      </c>
      <c r="K285" s="11" t="s">
        <v>139</v>
      </c>
      <c r="L285" s="11" t="s">
        <v>267</v>
      </c>
      <c r="M285" s="24"/>
      <c r="N285" s="24"/>
    </row>
    <row r="286" spans="2:14" s="1" customFormat="1" x14ac:dyDescent="0.35">
      <c r="B286" s="10">
        <v>0</v>
      </c>
      <c r="C286" s="10" t="s">
        <v>582</v>
      </c>
      <c r="D286" s="10" t="s">
        <v>583</v>
      </c>
      <c r="E286" s="10" t="s">
        <v>590</v>
      </c>
      <c r="F286" s="10" t="s">
        <v>31</v>
      </c>
      <c r="G286" s="10" t="s">
        <v>590</v>
      </c>
      <c r="H286" s="10" t="s">
        <v>116</v>
      </c>
      <c r="I286" s="11" t="s">
        <v>61</v>
      </c>
      <c r="J286" s="11" t="s">
        <v>47</v>
      </c>
      <c r="K286" s="11" t="s">
        <v>139</v>
      </c>
      <c r="L286" s="11" t="s">
        <v>267</v>
      </c>
      <c r="M286" s="24"/>
      <c r="N286" s="24"/>
    </row>
    <row r="287" spans="2:14" s="1" customFormat="1" x14ac:dyDescent="0.35">
      <c r="B287" s="10">
        <v>0</v>
      </c>
      <c r="C287" s="10" t="s">
        <v>582</v>
      </c>
      <c r="D287" s="10" t="s">
        <v>583</v>
      </c>
      <c r="E287" s="10" t="s">
        <v>590</v>
      </c>
      <c r="F287" s="10" t="s">
        <v>31</v>
      </c>
      <c r="G287" s="10" t="s">
        <v>590</v>
      </c>
      <c r="H287" s="10" t="s">
        <v>591</v>
      </c>
      <c r="I287" s="11" t="s">
        <v>61</v>
      </c>
      <c r="J287" s="11" t="s">
        <v>47</v>
      </c>
      <c r="K287" s="11" t="s">
        <v>139</v>
      </c>
      <c r="L287" s="11" t="s">
        <v>267</v>
      </c>
      <c r="M287" s="24"/>
      <c r="N287" s="24"/>
    </row>
    <row r="288" spans="2:14" s="1" customFormat="1" x14ac:dyDescent="0.35">
      <c r="B288" s="10">
        <v>0</v>
      </c>
      <c r="C288" s="10" t="s">
        <v>582</v>
      </c>
      <c r="D288" s="10" t="s">
        <v>583</v>
      </c>
      <c r="E288" s="10" t="s">
        <v>592</v>
      </c>
      <c r="F288" s="10" t="s">
        <v>31</v>
      </c>
      <c r="G288" s="10" t="s">
        <v>592</v>
      </c>
      <c r="H288" s="10" t="s">
        <v>593</v>
      </c>
      <c r="I288" s="11" t="s">
        <v>61</v>
      </c>
      <c r="J288" s="11" t="s">
        <v>47</v>
      </c>
      <c r="K288" s="11" t="s">
        <v>139</v>
      </c>
      <c r="L288" s="11" t="s">
        <v>267</v>
      </c>
      <c r="M288" s="24"/>
      <c r="N288" s="24"/>
    </row>
    <row r="289" spans="2:14" s="1" customFormat="1" x14ac:dyDescent="0.35">
      <c r="B289" s="10">
        <v>0</v>
      </c>
      <c r="C289" s="10" t="s">
        <v>582</v>
      </c>
      <c r="D289" s="10" t="s">
        <v>583</v>
      </c>
      <c r="E289" s="10" t="s">
        <v>592</v>
      </c>
      <c r="F289" s="10" t="s">
        <v>31</v>
      </c>
      <c r="G289" s="10" t="s">
        <v>592</v>
      </c>
      <c r="H289" s="10" t="s">
        <v>594</v>
      </c>
      <c r="I289" s="11" t="s">
        <v>61</v>
      </c>
      <c r="J289" s="11" t="s">
        <v>47</v>
      </c>
      <c r="K289" s="11" t="s">
        <v>139</v>
      </c>
      <c r="L289" s="11" t="s">
        <v>267</v>
      </c>
      <c r="M289" s="24"/>
      <c r="N289" s="24"/>
    </row>
    <row r="290" spans="2:14" s="1" customFormat="1" x14ac:dyDescent="0.35">
      <c r="B290" s="10">
        <v>0</v>
      </c>
      <c r="C290" s="10" t="s">
        <v>582</v>
      </c>
      <c r="D290" s="10" t="s">
        <v>583</v>
      </c>
      <c r="E290" s="10" t="s">
        <v>592</v>
      </c>
      <c r="F290" s="10" t="s">
        <v>31</v>
      </c>
      <c r="G290" s="10" t="s">
        <v>592</v>
      </c>
      <c r="H290" s="10" t="s">
        <v>595</v>
      </c>
      <c r="I290" s="11" t="s">
        <v>61</v>
      </c>
      <c r="J290" s="11" t="s">
        <v>47</v>
      </c>
      <c r="K290" s="11" t="s">
        <v>139</v>
      </c>
      <c r="L290" s="11" t="s">
        <v>267</v>
      </c>
      <c r="M290" s="24"/>
      <c r="N290" s="24"/>
    </row>
    <row r="291" spans="2:14" s="1" customFormat="1" x14ac:dyDescent="0.35">
      <c r="B291" s="10">
        <v>0</v>
      </c>
      <c r="C291" s="10" t="s">
        <v>582</v>
      </c>
      <c r="D291" s="10" t="s">
        <v>583</v>
      </c>
      <c r="E291" s="10" t="s">
        <v>592</v>
      </c>
      <c r="F291" s="10" t="s">
        <v>31</v>
      </c>
      <c r="G291" s="10" t="s">
        <v>592</v>
      </c>
      <c r="H291" s="10" t="s">
        <v>596</v>
      </c>
      <c r="I291" s="11" t="s">
        <v>61</v>
      </c>
      <c r="J291" s="11" t="s">
        <v>47</v>
      </c>
      <c r="K291" s="11" t="s">
        <v>139</v>
      </c>
      <c r="L291" s="11" t="s">
        <v>267</v>
      </c>
      <c r="M291" s="24"/>
      <c r="N291" s="24"/>
    </row>
    <row r="292" spans="2:14" s="1" customFormat="1" x14ac:dyDescent="0.35">
      <c r="B292" s="10">
        <v>0</v>
      </c>
      <c r="C292" s="10" t="s">
        <v>582</v>
      </c>
      <c r="D292" s="10" t="s">
        <v>583</v>
      </c>
      <c r="E292" s="10" t="s">
        <v>597</v>
      </c>
      <c r="F292" s="10" t="s">
        <v>31</v>
      </c>
      <c r="G292" s="10" t="s">
        <v>597</v>
      </c>
      <c r="H292" s="10" t="s">
        <v>563</v>
      </c>
      <c r="I292" s="11" t="s">
        <v>141</v>
      </c>
      <c r="J292" s="11" t="s">
        <v>196</v>
      </c>
      <c r="K292" s="11" t="s">
        <v>139</v>
      </c>
      <c r="L292" s="11" t="s">
        <v>62</v>
      </c>
      <c r="M292" s="24"/>
      <c r="N292" s="24"/>
    </row>
    <row r="293" spans="2:14" s="1" customFormat="1" x14ac:dyDescent="0.35">
      <c r="B293" s="10">
        <v>0</v>
      </c>
      <c r="C293" s="10" t="s">
        <v>582</v>
      </c>
      <c r="D293" s="10" t="s">
        <v>583</v>
      </c>
      <c r="E293" s="10" t="s">
        <v>598</v>
      </c>
      <c r="F293" s="10" t="s">
        <v>31</v>
      </c>
      <c r="G293" s="10" t="s">
        <v>598</v>
      </c>
      <c r="H293" s="10" t="s">
        <v>570</v>
      </c>
      <c r="I293" s="11" t="s">
        <v>141</v>
      </c>
      <c r="J293" s="11" t="s">
        <v>196</v>
      </c>
      <c r="K293" s="11" t="s">
        <v>139</v>
      </c>
      <c r="L293" s="11" t="s">
        <v>62</v>
      </c>
      <c r="M293" s="24"/>
      <c r="N293" s="24"/>
    </row>
    <row r="294" spans="2:14" s="1" customFormat="1" x14ac:dyDescent="0.35">
      <c r="B294" s="10">
        <v>0</v>
      </c>
      <c r="C294" s="10" t="s">
        <v>582</v>
      </c>
      <c r="D294" s="10" t="s">
        <v>583</v>
      </c>
      <c r="E294" s="10" t="s">
        <v>599</v>
      </c>
      <c r="F294" s="10" t="s">
        <v>31</v>
      </c>
      <c r="G294" s="10" t="s">
        <v>599</v>
      </c>
      <c r="H294" s="10" t="s">
        <v>599</v>
      </c>
      <c r="I294" s="11" t="s">
        <v>141</v>
      </c>
      <c r="J294" s="11" t="s">
        <v>142</v>
      </c>
      <c r="K294" s="11" t="s">
        <v>139</v>
      </c>
      <c r="L294" s="11" t="s">
        <v>62</v>
      </c>
      <c r="M294" s="24"/>
      <c r="N294" s="24"/>
    </row>
    <row r="295" spans="2:14" s="1" customFormat="1" x14ac:dyDescent="0.35">
      <c r="B295" s="10">
        <v>0</v>
      </c>
      <c r="C295" s="10" t="s">
        <v>582</v>
      </c>
      <c r="D295" s="10" t="s">
        <v>583</v>
      </c>
      <c r="E295" s="10" t="s">
        <v>600</v>
      </c>
      <c r="F295" s="10" t="s">
        <v>31</v>
      </c>
      <c r="G295" s="10" t="s">
        <v>600</v>
      </c>
      <c r="H295" s="10" t="s">
        <v>600</v>
      </c>
      <c r="I295" s="11" t="s">
        <v>141</v>
      </c>
      <c r="J295" s="11" t="s">
        <v>142</v>
      </c>
      <c r="K295" s="11" t="s">
        <v>139</v>
      </c>
      <c r="L295" s="11" t="s">
        <v>62</v>
      </c>
      <c r="M295" s="24"/>
      <c r="N295" s="24"/>
    </row>
    <row r="296" spans="2:14" s="1" customFormat="1" ht="59" customHeight="1" x14ac:dyDescent="0.35">
      <c r="B296" s="10">
        <v>0</v>
      </c>
      <c r="C296" s="10" t="s">
        <v>601</v>
      </c>
      <c r="D296" s="10" t="s">
        <v>602</v>
      </c>
      <c r="E296" s="10" t="s">
        <v>603</v>
      </c>
      <c r="F296" s="10" t="s">
        <v>31</v>
      </c>
      <c r="G296" s="10" t="s">
        <v>603</v>
      </c>
      <c r="H296" s="10" t="s">
        <v>603</v>
      </c>
      <c r="I296" s="11" t="s">
        <v>61</v>
      </c>
      <c r="J296" s="11" t="s">
        <v>47</v>
      </c>
      <c r="K296" s="11" t="s">
        <v>139</v>
      </c>
      <c r="L296" s="11" t="s">
        <v>62</v>
      </c>
      <c r="M296" s="24"/>
      <c r="N296" s="24"/>
    </row>
    <row r="297" spans="2:14" s="1" customFormat="1" ht="59" customHeight="1" x14ac:dyDescent="0.35">
      <c r="B297" s="10">
        <v>0</v>
      </c>
      <c r="C297" s="10" t="s">
        <v>601</v>
      </c>
      <c r="D297" s="10" t="s">
        <v>602</v>
      </c>
      <c r="E297" s="10" t="s">
        <v>604</v>
      </c>
      <c r="F297" s="10" t="s">
        <v>31</v>
      </c>
      <c r="G297" s="10" t="s">
        <v>604</v>
      </c>
      <c r="H297" s="10" t="s">
        <v>604</v>
      </c>
      <c r="I297" s="11" t="s">
        <v>61</v>
      </c>
      <c r="J297" s="11" t="s">
        <v>47</v>
      </c>
      <c r="K297" s="11" t="s">
        <v>139</v>
      </c>
      <c r="L297" s="11" t="s">
        <v>62</v>
      </c>
      <c r="M297" s="24"/>
      <c r="N297" s="24"/>
    </row>
    <row r="298" spans="2:14" s="1" customFormat="1" ht="59" customHeight="1" x14ac:dyDescent="0.35">
      <c r="B298" s="10">
        <v>0</v>
      </c>
      <c r="C298" s="10" t="s">
        <v>601</v>
      </c>
      <c r="D298" s="10" t="s">
        <v>602</v>
      </c>
      <c r="E298" s="10" t="s">
        <v>605</v>
      </c>
      <c r="F298" s="10" t="s">
        <v>31</v>
      </c>
      <c r="G298" s="10" t="s">
        <v>605</v>
      </c>
      <c r="H298" s="10" t="s">
        <v>606</v>
      </c>
      <c r="I298" s="11" t="s">
        <v>61</v>
      </c>
      <c r="J298" s="11" t="s">
        <v>47</v>
      </c>
      <c r="K298" s="11" t="s">
        <v>139</v>
      </c>
      <c r="L298" s="11" t="s">
        <v>62</v>
      </c>
      <c r="M298" s="24"/>
      <c r="N298" s="24"/>
    </row>
    <row r="299" spans="2:14" s="1" customFormat="1" ht="59" customHeight="1" x14ac:dyDescent="0.35">
      <c r="B299" s="10">
        <v>0</v>
      </c>
      <c r="C299" s="10" t="s">
        <v>601</v>
      </c>
      <c r="D299" s="10" t="s">
        <v>602</v>
      </c>
      <c r="E299" s="10" t="s">
        <v>607</v>
      </c>
      <c r="F299" s="10" t="s">
        <v>31</v>
      </c>
      <c r="G299" s="10" t="s">
        <v>607</v>
      </c>
      <c r="H299" s="10" t="s">
        <v>607</v>
      </c>
      <c r="I299" s="11" t="s">
        <v>61</v>
      </c>
      <c r="J299" s="11" t="s">
        <v>47</v>
      </c>
      <c r="K299" s="11" t="s">
        <v>139</v>
      </c>
      <c r="L299" s="11" t="s">
        <v>62</v>
      </c>
      <c r="M299" s="24"/>
      <c r="N299" s="24"/>
    </row>
    <row r="300" spans="2:14" s="1" customFormat="1" ht="59" customHeight="1" x14ac:dyDescent="0.35">
      <c r="B300" s="10">
        <v>0</v>
      </c>
      <c r="C300" s="10" t="s">
        <v>601</v>
      </c>
      <c r="D300" s="10" t="s">
        <v>602</v>
      </c>
      <c r="E300" s="10" t="s">
        <v>608</v>
      </c>
      <c r="F300" s="10" t="s">
        <v>31</v>
      </c>
      <c r="G300" s="10" t="s">
        <v>608</v>
      </c>
      <c r="H300" s="10" t="s">
        <v>608</v>
      </c>
      <c r="I300" s="11" t="s">
        <v>61</v>
      </c>
      <c r="J300" s="11" t="s">
        <v>47</v>
      </c>
      <c r="K300" s="11" t="s">
        <v>139</v>
      </c>
      <c r="L300" s="11" t="s">
        <v>62</v>
      </c>
      <c r="M300" s="24"/>
      <c r="N300" s="24"/>
    </row>
    <row r="301" spans="2:14" s="1" customFormat="1" ht="59" customHeight="1" x14ac:dyDescent="0.35">
      <c r="B301" s="10">
        <v>0</v>
      </c>
      <c r="C301" s="10" t="s">
        <v>601</v>
      </c>
      <c r="D301" s="10" t="s">
        <v>602</v>
      </c>
      <c r="E301" s="10" t="s">
        <v>609</v>
      </c>
      <c r="F301" s="10" t="s">
        <v>31</v>
      </c>
      <c r="G301" s="10" t="s">
        <v>609</v>
      </c>
      <c r="H301" s="10" t="s">
        <v>609</v>
      </c>
      <c r="I301" s="11" t="s">
        <v>61</v>
      </c>
      <c r="J301" s="11" t="s">
        <v>47</v>
      </c>
      <c r="K301" s="11" t="s">
        <v>139</v>
      </c>
      <c r="L301" s="11" t="s">
        <v>62</v>
      </c>
      <c r="M301" s="24"/>
      <c r="N301" s="24"/>
    </row>
    <row r="302" spans="2:14" s="1" customFormat="1" ht="59" customHeight="1" x14ac:dyDescent="0.35">
      <c r="B302" s="10">
        <v>0</v>
      </c>
      <c r="C302" s="10" t="s">
        <v>601</v>
      </c>
      <c r="D302" s="10" t="s">
        <v>602</v>
      </c>
      <c r="E302" s="10" t="s">
        <v>610</v>
      </c>
      <c r="F302" s="10" t="s">
        <v>31</v>
      </c>
      <c r="G302" s="10" t="s">
        <v>610</v>
      </c>
      <c r="H302" s="10" t="s">
        <v>610</v>
      </c>
      <c r="I302" s="11" t="s">
        <v>61</v>
      </c>
      <c r="J302" s="11" t="s">
        <v>47</v>
      </c>
      <c r="K302" s="11" t="s">
        <v>139</v>
      </c>
      <c r="L302" s="11" t="s">
        <v>62</v>
      </c>
      <c r="M302" s="24"/>
      <c r="N302" s="24"/>
    </row>
    <row r="303" spans="2:14" s="1" customFormat="1" ht="59" customHeight="1" x14ac:dyDescent="0.35">
      <c r="B303" s="10">
        <v>0</v>
      </c>
      <c r="C303" s="10" t="s">
        <v>601</v>
      </c>
      <c r="D303" s="10" t="s">
        <v>602</v>
      </c>
      <c r="E303" s="10" t="s">
        <v>611</v>
      </c>
      <c r="F303" s="10" t="s">
        <v>31</v>
      </c>
      <c r="G303" s="10" t="s">
        <v>611</v>
      </c>
      <c r="H303" s="10" t="s">
        <v>611</v>
      </c>
      <c r="I303" s="11" t="s">
        <v>61</v>
      </c>
      <c r="J303" s="11" t="s">
        <v>47</v>
      </c>
      <c r="K303" s="11" t="s">
        <v>139</v>
      </c>
      <c r="L303" s="11" t="s">
        <v>62</v>
      </c>
      <c r="M303" s="24"/>
      <c r="N303" s="24"/>
    </row>
    <row r="304" spans="2:14" s="1" customFormat="1" ht="59" customHeight="1" x14ac:dyDescent="0.35">
      <c r="B304" s="10">
        <v>0</v>
      </c>
      <c r="C304" s="10" t="s">
        <v>601</v>
      </c>
      <c r="D304" s="10" t="s">
        <v>602</v>
      </c>
      <c r="E304" s="10" t="s">
        <v>611</v>
      </c>
      <c r="F304" s="10" t="s">
        <v>31</v>
      </c>
      <c r="G304" s="10" t="s">
        <v>611</v>
      </c>
      <c r="H304" s="10" t="s">
        <v>612</v>
      </c>
      <c r="I304" s="11" t="s">
        <v>61</v>
      </c>
      <c r="J304" s="11" t="s">
        <v>47</v>
      </c>
      <c r="K304" s="11" t="s">
        <v>139</v>
      </c>
      <c r="L304" s="11" t="s">
        <v>62</v>
      </c>
      <c r="M304" s="24"/>
      <c r="N304" s="24"/>
    </row>
    <row r="305" spans="2:14" s="1" customFormat="1" ht="59" customHeight="1" x14ac:dyDescent="0.35">
      <c r="B305" s="10">
        <v>0</v>
      </c>
      <c r="C305" s="10" t="s">
        <v>601</v>
      </c>
      <c r="D305" s="10" t="s">
        <v>602</v>
      </c>
      <c r="E305" s="10" t="s">
        <v>613</v>
      </c>
      <c r="F305" s="10" t="s">
        <v>31</v>
      </c>
      <c r="G305" s="10" t="s">
        <v>613</v>
      </c>
      <c r="H305" s="10" t="s">
        <v>613</v>
      </c>
      <c r="I305" s="11" t="s">
        <v>61</v>
      </c>
      <c r="J305" s="11" t="s">
        <v>47</v>
      </c>
      <c r="K305" s="11" t="s">
        <v>139</v>
      </c>
      <c r="L305" s="11" t="s">
        <v>62</v>
      </c>
      <c r="M305" s="24"/>
      <c r="N305" s="24"/>
    </row>
    <row r="306" spans="2:14" s="1" customFormat="1" ht="59" customHeight="1" x14ac:dyDescent="0.35">
      <c r="B306" s="10">
        <v>0</v>
      </c>
      <c r="C306" s="10" t="s">
        <v>601</v>
      </c>
      <c r="D306" s="10" t="s">
        <v>602</v>
      </c>
      <c r="E306" s="10" t="s">
        <v>614</v>
      </c>
      <c r="F306" s="10" t="s">
        <v>31</v>
      </c>
      <c r="G306" s="10" t="s">
        <v>614</v>
      </c>
      <c r="H306" s="10" t="s">
        <v>615</v>
      </c>
      <c r="I306" s="11" t="s">
        <v>61</v>
      </c>
      <c r="J306" s="11" t="s">
        <v>47</v>
      </c>
      <c r="K306" s="11" t="s">
        <v>139</v>
      </c>
      <c r="L306" s="11" t="s">
        <v>62</v>
      </c>
      <c r="M306" s="24"/>
      <c r="N306" s="24"/>
    </row>
    <row r="307" spans="2:14" s="1" customFormat="1" ht="59" customHeight="1" x14ac:dyDescent="0.35">
      <c r="B307" s="10">
        <v>0</v>
      </c>
      <c r="C307" s="10" t="s">
        <v>601</v>
      </c>
      <c r="D307" s="10" t="s">
        <v>602</v>
      </c>
      <c r="E307" s="10" t="s">
        <v>614</v>
      </c>
      <c r="F307" s="10" t="s">
        <v>31</v>
      </c>
      <c r="G307" s="10" t="s">
        <v>614</v>
      </c>
      <c r="H307" s="10" t="s">
        <v>616</v>
      </c>
      <c r="I307" s="11" t="s">
        <v>61</v>
      </c>
      <c r="J307" s="11" t="s">
        <v>47</v>
      </c>
      <c r="K307" s="11" t="s">
        <v>139</v>
      </c>
      <c r="L307" s="11" t="s">
        <v>62</v>
      </c>
      <c r="M307" s="24"/>
      <c r="N307" s="24"/>
    </row>
    <row r="308" spans="2:14" s="1" customFormat="1" ht="59" customHeight="1" x14ac:dyDescent="0.35">
      <c r="B308" s="10">
        <v>0</v>
      </c>
      <c r="C308" s="10" t="s">
        <v>601</v>
      </c>
      <c r="D308" s="10" t="s">
        <v>602</v>
      </c>
      <c r="E308" s="10" t="s">
        <v>614</v>
      </c>
      <c r="F308" s="10" t="s">
        <v>31</v>
      </c>
      <c r="G308" s="10" t="s">
        <v>614</v>
      </c>
      <c r="H308" s="10" t="s">
        <v>617</v>
      </c>
      <c r="I308" s="11" t="s">
        <v>61</v>
      </c>
      <c r="J308" s="11" t="s">
        <v>47</v>
      </c>
      <c r="K308" s="11" t="s">
        <v>139</v>
      </c>
      <c r="L308" s="11" t="s">
        <v>62</v>
      </c>
      <c r="M308" s="24"/>
      <c r="N308" s="24"/>
    </row>
    <row r="309" spans="2:14" s="1" customFormat="1" ht="59" customHeight="1" x14ac:dyDescent="0.35">
      <c r="B309" s="10">
        <v>0</v>
      </c>
      <c r="C309" s="10" t="s">
        <v>601</v>
      </c>
      <c r="D309" s="10" t="s">
        <v>602</v>
      </c>
      <c r="E309" s="10" t="s">
        <v>618</v>
      </c>
      <c r="F309" s="10" t="s">
        <v>31</v>
      </c>
      <c r="G309" s="10" t="s">
        <v>618</v>
      </c>
      <c r="H309" s="10" t="s">
        <v>618</v>
      </c>
      <c r="I309" s="11" t="s">
        <v>61</v>
      </c>
      <c r="J309" s="11" t="s">
        <v>47</v>
      </c>
      <c r="K309" s="11" t="s">
        <v>139</v>
      </c>
      <c r="L309" s="11" t="s">
        <v>62</v>
      </c>
      <c r="M309" s="24"/>
      <c r="N309" s="24"/>
    </row>
    <row r="310" spans="2:14" s="1" customFormat="1" ht="59" customHeight="1" x14ac:dyDescent="0.35">
      <c r="B310" s="10">
        <v>0</v>
      </c>
      <c r="C310" s="10" t="s">
        <v>601</v>
      </c>
      <c r="D310" s="10" t="s">
        <v>602</v>
      </c>
      <c r="E310" s="10" t="s">
        <v>619</v>
      </c>
      <c r="F310" s="10" t="s">
        <v>31</v>
      </c>
      <c r="G310" s="10" t="s">
        <v>619</v>
      </c>
      <c r="H310" s="10" t="s">
        <v>619</v>
      </c>
      <c r="I310" s="11" t="s">
        <v>61</v>
      </c>
      <c r="J310" s="11" t="s">
        <v>47</v>
      </c>
      <c r="K310" s="11" t="s">
        <v>139</v>
      </c>
      <c r="L310" s="11" t="s">
        <v>49</v>
      </c>
      <c r="M310" s="24"/>
      <c r="N310" s="24"/>
    </row>
    <row r="311" spans="2:14" s="1" customFormat="1" ht="59" customHeight="1" x14ac:dyDescent="0.35">
      <c r="B311" s="10">
        <v>0</v>
      </c>
      <c r="C311" s="10" t="s">
        <v>601</v>
      </c>
      <c r="D311" s="10" t="s">
        <v>602</v>
      </c>
      <c r="E311" s="10" t="s">
        <v>620</v>
      </c>
      <c r="F311" s="10" t="s">
        <v>31</v>
      </c>
      <c r="G311" s="10" t="s">
        <v>620</v>
      </c>
      <c r="H311" s="10" t="s">
        <v>620</v>
      </c>
      <c r="I311" s="11" t="s">
        <v>61</v>
      </c>
      <c r="J311" s="11" t="s">
        <v>47</v>
      </c>
      <c r="K311" s="11" t="s">
        <v>139</v>
      </c>
      <c r="L311" s="11" t="s">
        <v>49</v>
      </c>
      <c r="M311" s="24"/>
      <c r="N311" s="24"/>
    </row>
    <row r="312" spans="2:14" s="1" customFormat="1" ht="59" customHeight="1" x14ac:dyDescent="0.35">
      <c r="B312" s="10">
        <v>0</v>
      </c>
      <c r="C312" s="10" t="s">
        <v>601</v>
      </c>
      <c r="D312" s="10" t="s">
        <v>602</v>
      </c>
      <c r="E312" s="10" t="s">
        <v>621</v>
      </c>
      <c r="F312" s="10" t="s">
        <v>31</v>
      </c>
      <c r="G312" s="10" t="s">
        <v>621</v>
      </c>
      <c r="H312" s="10" t="s">
        <v>621</v>
      </c>
      <c r="I312" s="11" t="s">
        <v>61</v>
      </c>
      <c r="J312" s="11" t="s">
        <v>47</v>
      </c>
      <c r="K312" s="11" t="s">
        <v>139</v>
      </c>
      <c r="L312" s="11" t="s">
        <v>62</v>
      </c>
      <c r="M312" s="24"/>
      <c r="N312" s="24"/>
    </row>
    <row r="313" spans="2:14" s="1" customFormat="1" ht="59" customHeight="1" x14ac:dyDescent="0.35">
      <c r="B313" s="10">
        <v>0</v>
      </c>
      <c r="C313" s="10" t="s">
        <v>601</v>
      </c>
      <c r="D313" s="10" t="s">
        <v>602</v>
      </c>
      <c r="E313" s="10" t="s">
        <v>622</v>
      </c>
      <c r="F313" s="10" t="s">
        <v>31</v>
      </c>
      <c r="G313" s="10" t="s">
        <v>622</v>
      </c>
      <c r="H313" s="10" t="s">
        <v>622</v>
      </c>
      <c r="I313" s="11" t="s">
        <v>61</v>
      </c>
      <c r="J313" s="11" t="s">
        <v>47</v>
      </c>
      <c r="K313" s="11" t="s">
        <v>139</v>
      </c>
      <c r="L313" s="11" t="s">
        <v>62</v>
      </c>
      <c r="M313" s="24"/>
      <c r="N313" s="24"/>
    </row>
    <row r="314" spans="2:14" s="1" customFormat="1" ht="59" customHeight="1" x14ac:dyDescent="0.35">
      <c r="B314" s="10">
        <v>0</v>
      </c>
      <c r="C314" s="10" t="s">
        <v>601</v>
      </c>
      <c r="D314" s="10" t="s">
        <v>602</v>
      </c>
      <c r="E314" s="10" t="s">
        <v>623</v>
      </c>
      <c r="F314" s="10" t="s">
        <v>31</v>
      </c>
      <c r="G314" s="10" t="s">
        <v>623</v>
      </c>
      <c r="H314" s="10" t="s">
        <v>624</v>
      </c>
      <c r="I314" s="11" t="s">
        <v>61</v>
      </c>
      <c r="J314" s="11" t="s">
        <v>47</v>
      </c>
      <c r="K314" s="11" t="s">
        <v>139</v>
      </c>
      <c r="L314" s="11" t="s">
        <v>49</v>
      </c>
      <c r="M314" s="24"/>
      <c r="N314" s="24"/>
    </row>
    <row r="315" spans="2:14" s="1" customFormat="1" ht="59" customHeight="1" x14ac:dyDescent="0.35">
      <c r="B315" s="10">
        <v>0</v>
      </c>
      <c r="C315" s="10" t="s">
        <v>601</v>
      </c>
      <c r="D315" s="10" t="s">
        <v>602</v>
      </c>
      <c r="E315" s="10" t="s">
        <v>623</v>
      </c>
      <c r="F315" s="10" t="s">
        <v>31</v>
      </c>
      <c r="G315" s="10" t="s">
        <v>623</v>
      </c>
      <c r="H315" s="10" t="s">
        <v>625</v>
      </c>
      <c r="I315" s="11" t="s">
        <v>61</v>
      </c>
      <c r="J315" s="11" t="s">
        <v>47</v>
      </c>
      <c r="K315" s="11" t="s">
        <v>139</v>
      </c>
      <c r="L315" s="11" t="s">
        <v>49</v>
      </c>
      <c r="M315" s="24"/>
      <c r="N315" s="24"/>
    </row>
    <row r="316" spans="2:14" s="1" customFormat="1" ht="59" customHeight="1" x14ac:dyDescent="0.35">
      <c r="B316" s="10">
        <v>0</v>
      </c>
      <c r="C316" s="10" t="s">
        <v>601</v>
      </c>
      <c r="D316" s="10" t="s">
        <v>602</v>
      </c>
      <c r="E316" s="10" t="s">
        <v>623</v>
      </c>
      <c r="F316" s="10" t="s">
        <v>31</v>
      </c>
      <c r="G316" s="10" t="s">
        <v>623</v>
      </c>
      <c r="H316" s="10" t="s">
        <v>626</v>
      </c>
      <c r="I316" s="11" t="s">
        <v>61</v>
      </c>
      <c r="J316" s="11" t="s">
        <v>47</v>
      </c>
      <c r="K316" s="11" t="s">
        <v>139</v>
      </c>
      <c r="L316" s="11" t="s">
        <v>49</v>
      </c>
      <c r="M316" s="24"/>
      <c r="N316" s="24"/>
    </row>
    <row r="317" spans="2:14" s="1" customFormat="1" ht="59" customHeight="1" x14ac:dyDescent="0.35">
      <c r="B317" s="10">
        <v>0</v>
      </c>
      <c r="C317" s="10" t="s">
        <v>601</v>
      </c>
      <c r="D317" s="10" t="s">
        <v>602</v>
      </c>
      <c r="E317" s="10" t="s">
        <v>627</v>
      </c>
      <c r="F317" s="10" t="s">
        <v>31</v>
      </c>
      <c r="G317" s="10" t="s">
        <v>627</v>
      </c>
      <c r="H317" s="10" t="s">
        <v>627</v>
      </c>
      <c r="I317" s="11" t="s">
        <v>61</v>
      </c>
      <c r="J317" s="11" t="s">
        <v>47</v>
      </c>
      <c r="K317" s="11" t="s">
        <v>139</v>
      </c>
      <c r="L317" s="11" t="s">
        <v>62</v>
      </c>
      <c r="M317" s="24"/>
      <c r="N317" s="24"/>
    </row>
    <row r="318" spans="2:14" s="1" customFormat="1" ht="59" customHeight="1" x14ac:dyDescent="0.35">
      <c r="B318" s="10">
        <v>0</v>
      </c>
      <c r="C318" s="10" t="s">
        <v>601</v>
      </c>
      <c r="D318" s="10" t="s">
        <v>602</v>
      </c>
      <c r="E318" s="10" t="s">
        <v>230</v>
      </c>
      <c r="F318" s="10" t="s">
        <v>31</v>
      </c>
      <c r="G318" s="10" t="s">
        <v>230</v>
      </c>
      <c r="H318" s="10" t="s">
        <v>230</v>
      </c>
      <c r="I318" s="11" t="s">
        <v>61</v>
      </c>
      <c r="J318" s="11" t="s">
        <v>47</v>
      </c>
      <c r="K318" s="11" t="s">
        <v>139</v>
      </c>
      <c r="L318" s="11" t="s">
        <v>62</v>
      </c>
      <c r="M318" s="24"/>
      <c r="N318" s="24"/>
    </row>
    <row r="319" spans="2:14" s="1" customFormat="1" ht="59" customHeight="1" x14ac:dyDescent="0.35">
      <c r="B319" s="10">
        <v>0</v>
      </c>
      <c r="C319" s="10" t="s">
        <v>601</v>
      </c>
      <c r="D319" s="10" t="s">
        <v>602</v>
      </c>
      <c r="E319" s="10" t="s">
        <v>628</v>
      </c>
      <c r="F319" s="10" t="s">
        <v>31</v>
      </c>
      <c r="G319" s="10" t="s">
        <v>628</v>
      </c>
      <c r="H319" s="10" t="s">
        <v>628</v>
      </c>
      <c r="I319" s="11" t="s">
        <v>61</v>
      </c>
      <c r="J319" s="11" t="s">
        <v>47</v>
      </c>
      <c r="K319" s="11" t="s">
        <v>139</v>
      </c>
      <c r="L319" s="11" t="s">
        <v>62</v>
      </c>
      <c r="M319" s="24"/>
      <c r="N319" s="24"/>
    </row>
    <row r="320" spans="2:14" s="1" customFormat="1" ht="59" customHeight="1" x14ac:dyDescent="0.35">
      <c r="B320" s="10">
        <v>0</v>
      </c>
      <c r="C320" s="10" t="s">
        <v>601</v>
      </c>
      <c r="D320" s="10" t="s">
        <v>602</v>
      </c>
      <c r="E320" s="10" t="s">
        <v>629</v>
      </c>
      <c r="F320" s="10" t="s">
        <v>31</v>
      </c>
      <c r="G320" s="10" t="s">
        <v>629</v>
      </c>
      <c r="H320" s="10" t="s">
        <v>629</v>
      </c>
      <c r="I320" s="11" t="s">
        <v>61</v>
      </c>
      <c r="J320" s="11" t="s">
        <v>47</v>
      </c>
      <c r="K320" s="11" t="s">
        <v>139</v>
      </c>
      <c r="L320" s="11" t="s">
        <v>49</v>
      </c>
      <c r="M320" s="24"/>
      <c r="N320" s="24"/>
    </row>
    <row r="321" spans="2:14" s="1" customFormat="1" ht="59" customHeight="1" x14ac:dyDescent="0.35">
      <c r="B321" s="10">
        <v>0</v>
      </c>
      <c r="C321" s="10" t="s">
        <v>601</v>
      </c>
      <c r="D321" s="10" t="s">
        <v>602</v>
      </c>
      <c r="E321" s="10" t="s">
        <v>630</v>
      </c>
      <c r="F321" s="10" t="s">
        <v>31</v>
      </c>
      <c r="G321" s="10" t="s">
        <v>630</v>
      </c>
      <c r="H321" s="10" t="s">
        <v>630</v>
      </c>
      <c r="I321" s="11" t="s">
        <v>61</v>
      </c>
      <c r="J321" s="11" t="s">
        <v>47</v>
      </c>
      <c r="K321" s="11" t="s">
        <v>139</v>
      </c>
      <c r="L321" s="11" t="s">
        <v>49</v>
      </c>
      <c r="M321" s="24"/>
      <c r="N321" s="24"/>
    </row>
    <row r="322" spans="2:14" s="1" customFormat="1" ht="59" customHeight="1" x14ac:dyDescent="0.35">
      <c r="B322" s="10">
        <v>0</v>
      </c>
      <c r="C322" s="10" t="s">
        <v>601</v>
      </c>
      <c r="D322" s="10" t="s">
        <v>602</v>
      </c>
      <c r="E322" s="10" t="s">
        <v>630</v>
      </c>
      <c r="F322" s="10" t="s">
        <v>31</v>
      </c>
      <c r="G322" s="10" t="s">
        <v>630</v>
      </c>
      <c r="H322" s="10" t="s">
        <v>631</v>
      </c>
      <c r="I322" s="11" t="s">
        <v>61</v>
      </c>
      <c r="J322" s="11" t="s">
        <v>47</v>
      </c>
      <c r="K322" s="11" t="s">
        <v>139</v>
      </c>
      <c r="L322" s="11" t="s">
        <v>49</v>
      </c>
      <c r="M322" s="24"/>
      <c r="N322" s="24"/>
    </row>
    <row r="323" spans="2:14" s="1" customFormat="1" ht="59" customHeight="1" x14ac:dyDescent="0.35">
      <c r="B323" s="10">
        <v>0</v>
      </c>
      <c r="C323" s="10" t="s">
        <v>601</v>
      </c>
      <c r="D323" s="10" t="s">
        <v>602</v>
      </c>
      <c r="E323" s="10" t="s">
        <v>632</v>
      </c>
      <c r="F323" s="10" t="s">
        <v>31</v>
      </c>
      <c r="G323" s="10" t="s">
        <v>632</v>
      </c>
      <c r="H323" s="10" t="s">
        <v>632</v>
      </c>
      <c r="I323" s="11" t="s">
        <v>61</v>
      </c>
      <c r="J323" s="11" t="s">
        <v>47</v>
      </c>
      <c r="K323" s="11" t="s">
        <v>139</v>
      </c>
      <c r="L323" s="11" t="s">
        <v>49</v>
      </c>
      <c r="M323" s="24"/>
      <c r="N323" s="24"/>
    </row>
    <row r="324" spans="2:14" s="1" customFormat="1" ht="59" customHeight="1" x14ac:dyDescent="0.35">
      <c r="B324" s="10">
        <v>0</v>
      </c>
      <c r="C324" s="10" t="s">
        <v>601</v>
      </c>
      <c r="D324" s="10" t="s">
        <v>602</v>
      </c>
      <c r="E324" s="10" t="s">
        <v>633</v>
      </c>
      <c r="F324" s="10" t="s">
        <v>31</v>
      </c>
      <c r="G324" s="10" t="s">
        <v>633</v>
      </c>
      <c r="H324" s="10" t="s">
        <v>633</v>
      </c>
      <c r="I324" s="11" t="s">
        <v>61</v>
      </c>
      <c r="J324" s="11" t="s">
        <v>47</v>
      </c>
      <c r="K324" s="11" t="s">
        <v>139</v>
      </c>
      <c r="L324" s="11" t="s">
        <v>49</v>
      </c>
      <c r="M324" s="24"/>
      <c r="N324" s="24"/>
    </row>
    <row r="325" spans="2:14" s="1" customFormat="1" ht="59" customHeight="1" x14ac:dyDescent="0.35">
      <c r="B325" s="10">
        <v>0</v>
      </c>
      <c r="C325" s="10" t="s">
        <v>601</v>
      </c>
      <c r="D325" s="10" t="s">
        <v>602</v>
      </c>
      <c r="E325" s="10" t="s">
        <v>634</v>
      </c>
      <c r="F325" s="10" t="s">
        <v>31</v>
      </c>
      <c r="G325" s="10" t="s">
        <v>634</v>
      </c>
      <c r="H325" s="10" t="s">
        <v>634</v>
      </c>
      <c r="I325" s="11" t="s">
        <v>61</v>
      </c>
      <c r="J325" s="11" t="s">
        <v>47</v>
      </c>
      <c r="K325" s="11" t="s">
        <v>139</v>
      </c>
      <c r="L325" s="11" t="s">
        <v>62</v>
      </c>
      <c r="M325" s="24"/>
      <c r="N325" s="24"/>
    </row>
    <row r="326" spans="2:14" s="1" customFormat="1" x14ac:dyDescent="0.35">
      <c r="B326" s="22"/>
      <c r="C326" s="22"/>
      <c r="D326" s="22"/>
      <c r="E326" s="22"/>
      <c r="F326" s="22"/>
      <c r="G326" s="22"/>
      <c r="H326" s="22"/>
      <c r="I326" s="22"/>
      <c r="J326" s="22"/>
      <c r="K326" s="22"/>
      <c r="L326" s="22"/>
      <c r="M326" s="22"/>
      <c r="N326" s="22"/>
    </row>
    <row r="327" spans="2:14" s="1" customFormat="1" x14ac:dyDescent="0.35"/>
    <row r="328" spans="2:14" s="1" customFormat="1" x14ac:dyDescent="0.35"/>
    <row r="329" spans="2:14" s="1" customFormat="1" x14ac:dyDescent="0.35"/>
    <row r="330" spans="2:14" s="1" customFormat="1" x14ac:dyDescent="0.35"/>
    <row r="331" spans="2:14" s="1" customFormat="1" x14ac:dyDescent="0.35"/>
    <row r="332" spans="2:14" s="1" customFormat="1" x14ac:dyDescent="0.35"/>
    <row r="333" spans="2:14" s="1" customFormat="1" x14ac:dyDescent="0.35"/>
    <row r="334" spans="2:14" s="1" customFormat="1" x14ac:dyDescent="0.35"/>
    <row r="335" spans="2:14" s="1" customFormat="1" x14ac:dyDescent="0.35"/>
    <row r="336" spans="2:14"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sheetData>
  <autoFilter ref="B10:M325" xr:uid="{89E78EB7-C3C2-4A19-ABC5-A1E97AB55340}"/>
  <mergeCells count="6">
    <mergeCell ref="B3:K8"/>
    <mergeCell ref="M4:P4"/>
    <mergeCell ref="M5:P5"/>
    <mergeCell ref="M6:P6"/>
    <mergeCell ref="M7:P7"/>
    <mergeCell ref="M8:P8"/>
  </mergeCells>
  <dataValidations count="1">
    <dataValidation type="list" allowBlank="1" showInputMessage="1" showErrorMessage="1" sqref="M11:M325" xr:uid="{24EB5DB2-724A-4878-8200-5FFB66761B21}">
      <formula1>"Yes,No,Under Review,Completed"</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5137D0F-A2B1-48E8-9B00-C0EF38F9A210}">
          <x14:formula1>
            <xm:f>'High Level'!$C$30:$C$44</xm:f>
          </x14:formula1>
          <xm:sqref>F11:F325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17</vt:i4>
      </vt:variant>
      <vt:variant>
        <vt:lpstr>Charts</vt:lpstr>
      </vt:variant>
      <vt:variant>
        <vt:i4>2</vt:i4>
      </vt:variant>
      <vt:variant>
        <vt:lpstr>Named Ranges</vt:lpstr>
      </vt:variant>
      <vt:variant>
        <vt:i4>6</vt:i4>
      </vt:variant>
    </vt:vector>
  </HeadingPairs>
  <TitlesOfParts>
    <vt:vector size="25" baseType="lpstr">
      <vt:lpstr>Cover</vt:lpstr>
      <vt:lpstr>Guidance</vt:lpstr>
      <vt:lpstr>Detailed Step by Step Process</vt:lpstr>
      <vt:lpstr>High Level</vt:lpstr>
      <vt:lpstr>Net Zero Target Year</vt:lpstr>
      <vt:lpstr>Programme Phasing</vt:lpstr>
      <vt:lpstr>Emissions Projection</vt:lpstr>
      <vt:lpstr>Scopes 1 &amp; 2 Opportunity Table</vt:lpstr>
      <vt:lpstr>Scope 3 Opportunity Table</vt:lpstr>
      <vt:lpstr>Net Zero Target Scenarios &gt;&gt;</vt:lpstr>
      <vt:lpstr>Business As Usual</vt:lpstr>
      <vt:lpstr>2030</vt:lpstr>
      <vt:lpstr>2035</vt:lpstr>
      <vt:lpstr>2040</vt:lpstr>
      <vt:lpstr>2045</vt:lpstr>
      <vt:lpstr>2050</vt:lpstr>
      <vt:lpstr>Calcs</vt:lpstr>
      <vt:lpstr>Investment Graph</vt:lpstr>
      <vt:lpstr>Emissions Graph</vt:lpstr>
      <vt:lpstr>BuildingUp</vt:lpstr>
      <vt:lpstr>OpsUp</vt:lpstr>
      <vt:lpstr>Other</vt:lpstr>
      <vt:lpstr>Cover!Print_Area</vt:lpstr>
      <vt:lpstr>'Detailed Step by Step Process'!Print_Area</vt:lpstr>
      <vt:lpstr>ProcurementUp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Cristea</dc:creator>
  <cp:lastModifiedBy>Yasir Patel</cp:lastModifiedBy>
  <cp:lastPrinted>2023-04-04T12:01:54Z</cp:lastPrinted>
  <dcterms:created xsi:type="dcterms:W3CDTF">2015-06-05T18:17:20Z</dcterms:created>
  <dcterms:modified xsi:type="dcterms:W3CDTF">2023-07-06T18:42:04Z</dcterms:modified>
</cp:coreProperties>
</file>