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185" windowWidth="15405" windowHeight="3780" tabRatio="872" firstSheet="1" activeTab="1"/>
  </bookViews>
  <sheets>
    <sheet name="CRYSTAL_PERSIST" sheetId="4" state="veryHidden" r:id="rId1"/>
    <sheet name="User notes" sheetId="22" r:id="rId2"/>
    <sheet name="Project Compliance Tool" sheetId="2" r:id="rId3"/>
    <sheet name="Extra look-up" sheetId="11" state="hidden" r:id="rId4"/>
    <sheet name="Eligible Technologies" sheetId="1" r:id="rId5"/>
    <sheet name="Assessment Criteria" sheetId="24" r:id="rId6"/>
    <sheet name="Additionality Criteria" sheetId="19" r:id="rId7"/>
    <sheet name="PF Model" sheetId="21" r:id="rId8"/>
    <sheet name="Revision History" sheetId="7" r:id="rId9"/>
    <sheet name="PETREAD" sheetId="23"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'Eligible Technologies'!$B$4:$M$132</definedName>
    <definedName name="_xlnm._FilterDatabase" localSheetId="9" hidden="1">PETREAD!$P$12:$Q$22</definedName>
    <definedName name="Blank">'Extra look-up'!$B$32:$B$32</definedName>
    <definedName name="BMS">'Eligible Technologies'!$C$11:$C$13</definedName>
    <definedName name="Boilers">'Eligible Technologies'!$C$4:$C$10</definedName>
    <definedName name="CHP">'Eligible Technologies'!$C$14:$C$16</definedName>
    <definedName name="CO2_factors" localSheetId="5">'[1]Lookup Table'!$O$3:$P$13</definedName>
    <definedName name="CO2_factors" localSheetId="7">'[2]Lookup Table'!$O$4:$P$14</definedName>
    <definedName name="CO2_factors" localSheetId="1">'[3]Lookup Table'!$O$4:$P$14</definedName>
    <definedName name="CO2_factors">'Eligible Technologies'!$O$4:$P$13</definedName>
    <definedName name="Compressor">'Eligible Technologies'!$C$17</definedName>
    <definedName name="Cooling">'Eligible Technologies'!$C$31:$C$33</definedName>
    <definedName name="EfW">'Eligible Technologies'!$C$35:$C$36</definedName>
    <definedName name="Energy_Types" localSheetId="5">'[1]Lookup Table'!$O$3:$O$11</definedName>
    <definedName name="Energy_Types" localSheetId="7">'[2]Lookup Table'!$O$4:$O$12</definedName>
    <definedName name="Energy_Types" localSheetId="1">'[3]Lookup Table'!$O$4:$O$12</definedName>
    <definedName name="Energy_Types">'Eligible Technologies'!$O$4:$O$12</definedName>
    <definedName name="FPrice">'[4]Lookup Table'!$G$15:$G$87</definedName>
    <definedName name="Hand_dryers">'Eligible Technologies'!$C$34</definedName>
    <definedName name="Heating">'Eligible Technologies'!$C$37:$C$50</definedName>
    <definedName name="Hot_water">'Eligible Technologies'!$C$51:$C$53</definedName>
    <definedName name="Insulation_building_fabric">'Eligible Technologies'!$C$55:$C$60</definedName>
    <definedName name="Insulation_draught_proofing">'Eligible Technologies'!$C$61</definedName>
    <definedName name="Insulation_other">'Eligible Technologies'!$C$64:$C$70</definedName>
    <definedName name="Insulation_pipework">'Eligible Technologies'!$C$62:$C$63</definedName>
    <definedName name="IT">'Eligible Technologies'!$C$18:$C$30</definedName>
    <definedName name="Kitchen">'Eligible Technologies'!$C$54</definedName>
    <definedName name="Lab">'Eligible Technologies'!$C$71:$C$78</definedName>
    <definedName name="LEDs">'Eligible Technologies'!$C$93:$C$101</definedName>
    <definedName name="Lighting_controls">'Eligible Technologies'!$C$79:$C$80</definedName>
    <definedName name="Lighting_upgrades">'Eligible Technologies'!$C$81:$C$92</definedName>
    <definedName name="Motor_controls">'Eligible Technologies'!$C$112:$C$114</definedName>
    <definedName name="Motor_replacement">'Eligible Technologies'!$C$115</definedName>
    <definedName name="Office">'Eligible Technologies'!$C$116</definedName>
    <definedName name="_xlnm.Print_Area" localSheetId="6">'Additionality Criteria'!$A$1:$M$9</definedName>
    <definedName name="_xlnm.Print_Area" localSheetId="5">'Assessment Criteria'!$A$1:$L$72</definedName>
    <definedName name="_xlnm.Print_Area" localSheetId="4">'Eligible Technologies'!$B$2:$E$135</definedName>
    <definedName name="_xlnm.Print_Area" localSheetId="7">'PF Model'!$A$1:$M$5</definedName>
    <definedName name="_xlnm.Print_Area" localSheetId="2">'Project Compliance Tool'!$A$2:$R$34</definedName>
    <definedName name="_xlnm.Print_Area" localSheetId="8">'Revision History'!$B$1:$E$2</definedName>
    <definedName name="_xlnm.Print_Area" localSheetId="1">'User notes'!$A$1:$Q$58</definedName>
    <definedName name="_xlnm.Print_Titles" localSheetId="4">'Eligible Technologies'!#REF!</definedName>
    <definedName name="Project_type" localSheetId="5">'[1]Extra look-up'!$A$3:$A$31</definedName>
    <definedName name="Project_type" localSheetId="7">'[2]Extra look-up'!$A$3:$A$32</definedName>
    <definedName name="Project_type" localSheetId="1">'[3]Extra look-up'!$A$3:$A$28</definedName>
    <definedName name="Project_type">'Extra look-up'!$A$3:$A$32</definedName>
    <definedName name="Renewables">'Eligible Technologies'!$C$117:$C$118</definedName>
    <definedName name="Street_lighting" localSheetId="1">'[3]Lookup Table'!#REF!</definedName>
    <definedName name="Street_lighting">'Eligible Technologies'!$C$102:$C$109</definedName>
    <definedName name="Swimming">'Eligible Technologies'!$C$119:$C$121</definedName>
    <definedName name="Time_switches">'Eligible Technologies'!$C$122</definedName>
    <definedName name="Traffic_lights" localSheetId="1">'[3]Lookup Table'!#REF!</definedName>
    <definedName name="Traffic_lights">'Eligible Technologies'!$C$110:$C$111</definedName>
    <definedName name="Transformers">'Eligible Technologies'!$C$123:$C$127</definedName>
    <definedName name="Ventilation">'Eligible Technologies'!$C$128:$C$131</definedName>
    <definedName name="Voltage_management" localSheetId="5">'[5]Lookup Table'!#REF!</definedName>
    <definedName name="Voltage_management">'Eligible Technologies'!$C$132:$C$133</definedName>
    <definedName name="Voltage_reduction" localSheetId="1">'[6]Lookup Table'!#REF!</definedName>
    <definedName name="Voltage_reduction">'[7]Lookup Table'!#REF!</definedName>
    <definedName name="Work_Types" localSheetId="5">'[1]Lookup Table'!$C$3:$C$112</definedName>
    <definedName name="Work_Types">'Eligible Technologies'!$C$4:$C$133</definedName>
  </definedNames>
  <calcPr calcId="145621"/>
</workbook>
</file>

<file path=xl/calcChain.xml><?xml version="1.0" encoding="utf-8"?>
<calcChain xmlns="http://schemas.openxmlformats.org/spreadsheetml/2006/main">
  <c r="AE18" i="2" l="1"/>
  <c r="AD18" i="2"/>
  <c r="B7" i="23" l="1"/>
  <c r="B2" i="1" l="1"/>
  <c r="G7" i="23" l="1"/>
  <c r="K17" i="23" l="1"/>
  <c r="K18" i="23"/>
  <c r="K19" i="23"/>
  <c r="K20" i="23"/>
  <c r="K21" i="23"/>
  <c r="K22" i="23"/>
  <c r="P4" i="2" l="1"/>
  <c r="P6" i="2" l="1"/>
  <c r="P5" i="2"/>
  <c r="I22" i="23" l="1"/>
  <c r="G22" i="23"/>
  <c r="F22" i="23"/>
  <c r="E22" i="23"/>
  <c r="D22" i="23"/>
  <c r="C22" i="23"/>
  <c r="B22" i="23"/>
  <c r="S22" i="23" s="1"/>
  <c r="I21" i="23"/>
  <c r="G21" i="23"/>
  <c r="F21" i="23"/>
  <c r="E21" i="23"/>
  <c r="D21" i="23"/>
  <c r="C21" i="23"/>
  <c r="B21" i="23"/>
  <c r="R21" i="23" s="1"/>
  <c r="Q21" i="23" s="1"/>
  <c r="A21" i="23" s="1"/>
  <c r="I20" i="23"/>
  <c r="G20" i="23"/>
  <c r="F20" i="23"/>
  <c r="E20" i="23"/>
  <c r="D20" i="23"/>
  <c r="C20" i="23"/>
  <c r="B20" i="23"/>
  <c r="S20" i="23" s="1"/>
  <c r="I19" i="23"/>
  <c r="G19" i="23"/>
  <c r="F19" i="23"/>
  <c r="E19" i="23"/>
  <c r="D19" i="23"/>
  <c r="C19" i="23"/>
  <c r="B19" i="23"/>
  <c r="R19" i="23" s="1"/>
  <c r="Q19" i="23" s="1"/>
  <c r="A19" i="23" s="1"/>
  <c r="I18" i="23"/>
  <c r="G18" i="23"/>
  <c r="F18" i="23"/>
  <c r="E18" i="23"/>
  <c r="D18" i="23"/>
  <c r="C18" i="23"/>
  <c r="B18" i="23"/>
  <c r="S18" i="23" s="1"/>
  <c r="I17" i="23"/>
  <c r="G17" i="23"/>
  <c r="F17" i="23"/>
  <c r="E17" i="23"/>
  <c r="D17" i="23"/>
  <c r="C17" i="23"/>
  <c r="B17" i="23"/>
  <c r="R17" i="23" s="1"/>
  <c r="G16" i="23"/>
  <c r="F16" i="23"/>
  <c r="E16" i="23"/>
  <c r="D16" i="23"/>
  <c r="C16" i="23"/>
  <c r="B16" i="23"/>
  <c r="R16" i="23" s="1"/>
  <c r="G15" i="23"/>
  <c r="F15" i="23"/>
  <c r="E15" i="23"/>
  <c r="D15" i="23"/>
  <c r="C15" i="23"/>
  <c r="B15" i="23"/>
  <c r="S15" i="23" s="1"/>
  <c r="G14" i="23"/>
  <c r="F14" i="23"/>
  <c r="E14" i="23"/>
  <c r="D14" i="23"/>
  <c r="C14" i="23"/>
  <c r="B14" i="23"/>
  <c r="S14" i="23" s="1"/>
  <c r="G13" i="23"/>
  <c r="F13" i="23"/>
  <c r="E13" i="23"/>
  <c r="D13" i="23"/>
  <c r="C13" i="23"/>
  <c r="B13" i="23"/>
  <c r="R13" i="23" s="1"/>
  <c r="Q13" i="23" s="1"/>
  <c r="A13" i="23" s="1"/>
  <c r="H7" i="23"/>
  <c r="F7" i="23"/>
  <c r="E7" i="23"/>
  <c r="D7" i="23"/>
  <c r="C7" i="23"/>
  <c r="A7" i="23"/>
  <c r="B4" i="24"/>
  <c r="B3" i="24"/>
  <c r="M132" i="1"/>
  <c r="M130" i="1"/>
  <c r="M129" i="1"/>
  <c r="M128" i="1"/>
  <c r="M127" i="1"/>
  <c r="M121" i="1"/>
  <c r="M120" i="1"/>
  <c r="M119" i="1"/>
  <c r="M118" i="1"/>
  <c r="M117" i="1"/>
  <c r="M115" i="1"/>
  <c r="M114" i="1"/>
  <c r="M113" i="1"/>
  <c r="M112" i="1"/>
  <c r="M111" i="1"/>
  <c r="M100" i="1"/>
  <c r="M98" i="1"/>
  <c r="M97" i="1"/>
  <c r="M96" i="1"/>
  <c r="M95" i="1"/>
  <c r="M94" i="1"/>
  <c r="M93" i="1"/>
  <c r="M92" i="1"/>
  <c r="M88" i="1"/>
  <c r="M87" i="1"/>
  <c r="M86" i="1"/>
  <c r="M85" i="1"/>
  <c r="M84" i="1"/>
  <c r="M83" i="1"/>
  <c r="M81" i="1"/>
  <c r="M80" i="1"/>
  <c r="M79" i="1"/>
  <c r="M78" i="1"/>
  <c r="M62" i="1"/>
  <c r="M61" i="1"/>
  <c r="M60" i="1"/>
  <c r="M59" i="1"/>
  <c r="D60" i="1"/>
  <c r="M58" i="1"/>
  <c r="M57" i="1"/>
  <c r="D58" i="1"/>
  <c r="M56" i="1"/>
  <c r="M55" i="1"/>
  <c r="M54" i="1"/>
  <c r="M53" i="1"/>
  <c r="M51" i="1"/>
  <c r="M50" i="1"/>
  <c r="M47" i="1"/>
  <c r="M46" i="1"/>
  <c r="M45" i="1"/>
  <c r="M44" i="1"/>
  <c r="D45" i="1"/>
  <c r="M43" i="1"/>
  <c r="M42" i="1"/>
  <c r="M41" i="1"/>
  <c r="M40" i="1"/>
  <c r="M39" i="1"/>
  <c r="D40" i="1"/>
  <c r="M38" i="1"/>
  <c r="M37" i="1"/>
  <c r="M35" i="1"/>
  <c r="M34" i="1"/>
  <c r="M33" i="1"/>
  <c r="M32" i="1"/>
  <c r="M31" i="1"/>
  <c r="M30" i="1"/>
  <c r="D22" i="1"/>
  <c r="M20" i="1"/>
  <c r="M19" i="1"/>
  <c r="M18" i="1"/>
  <c r="M17" i="1"/>
  <c r="M16" i="1"/>
  <c r="M15" i="1"/>
  <c r="M14" i="1"/>
  <c r="M13" i="1"/>
  <c r="M12" i="1"/>
  <c r="M11" i="1"/>
  <c r="M10" i="1"/>
  <c r="M9" i="1"/>
  <c r="M8" i="1"/>
  <c r="M7" i="1"/>
  <c r="M6" i="1"/>
  <c r="M5" i="1"/>
  <c r="M4" i="1"/>
  <c r="G15" i="11"/>
  <c r="E15" i="11"/>
  <c r="F15" i="11" s="1"/>
  <c r="Z24" i="2" s="1"/>
  <c r="D15" i="11"/>
  <c r="G14" i="11"/>
  <c r="E14" i="11"/>
  <c r="F14" i="11" s="1"/>
  <c r="D14" i="11"/>
  <c r="G13" i="11"/>
  <c r="E13" i="11"/>
  <c r="F13" i="11" s="1"/>
  <c r="D13" i="11"/>
  <c r="G12" i="11"/>
  <c r="E12" i="11"/>
  <c r="F12" i="11" s="1"/>
  <c r="D12" i="11"/>
  <c r="G11" i="11"/>
  <c r="E11" i="11"/>
  <c r="F11" i="11" s="1"/>
  <c r="D11" i="11"/>
  <c r="G10" i="11"/>
  <c r="E10" i="11"/>
  <c r="F10" i="11" s="1"/>
  <c r="Z19" i="2" s="1"/>
  <c r="D10" i="11"/>
  <c r="G9" i="11"/>
  <c r="E9" i="11"/>
  <c r="F9" i="11" s="1"/>
  <c r="Z18" i="2" s="1"/>
  <c r="D9" i="11"/>
  <c r="G8" i="11"/>
  <c r="E8" i="11"/>
  <c r="F8" i="11" s="1"/>
  <c r="D8" i="11"/>
  <c r="G7" i="11"/>
  <c r="E7" i="11"/>
  <c r="F7" i="11" s="1"/>
  <c r="D7" i="11"/>
  <c r="G6" i="11"/>
  <c r="E6" i="11"/>
  <c r="F6" i="11" s="1"/>
  <c r="D6" i="11"/>
  <c r="B30" i="2"/>
  <c r="B29" i="2"/>
  <c r="T24" i="2"/>
  <c r="J22" i="23" s="1"/>
  <c r="N22" i="23" s="1"/>
  <c r="O24" i="2"/>
  <c r="K24" i="2"/>
  <c r="H22" i="23" s="1"/>
  <c r="T23" i="2"/>
  <c r="J21" i="23" s="1"/>
  <c r="N21" i="23" s="1"/>
  <c r="O23" i="2"/>
  <c r="K23" i="2"/>
  <c r="H21" i="23" s="1"/>
  <c r="T22" i="2"/>
  <c r="J20" i="23" s="1"/>
  <c r="N20" i="23" s="1"/>
  <c r="O22" i="2"/>
  <c r="K22" i="2"/>
  <c r="H20" i="23" s="1"/>
  <c r="T21" i="2"/>
  <c r="J19" i="23" s="1"/>
  <c r="N19" i="23" s="1"/>
  <c r="O21" i="2"/>
  <c r="K21" i="2"/>
  <c r="H19" i="23" s="1"/>
  <c r="T20" i="2"/>
  <c r="J18" i="23" s="1"/>
  <c r="N18" i="23" s="1"/>
  <c r="O20" i="2"/>
  <c r="K20" i="2"/>
  <c r="M20" i="2" s="1"/>
  <c r="AE19" i="2"/>
  <c r="N6" i="2" s="1"/>
  <c r="AD19" i="2"/>
  <c r="N5" i="2" s="1"/>
  <c r="T19" i="2"/>
  <c r="J17" i="23" s="1"/>
  <c r="N17" i="23" s="1"/>
  <c r="O19" i="2"/>
  <c r="K19" i="2"/>
  <c r="H17" i="23" s="1"/>
  <c r="M6" i="2"/>
  <c r="M5" i="2"/>
  <c r="T18" i="2"/>
  <c r="J16" i="23" s="1"/>
  <c r="O18" i="2"/>
  <c r="K18" i="2"/>
  <c r="T17" i="2"/>
  <c r="J15" i="23" s="1"/>
  <c r="O17" i="2"/>
  <c r="K17" i="2"/>
  <c r="T16" i="2"/>
  <c r="J14" i="23" s="1"/>
  <c r="O16" i="2"/>
  <c r="K16" i="2"/>
  <c r="T15" i="2"/>
  <c r="J13" i="23" s="1"/>
  <c r="O15" i="2"/>
  <c r="K15" i="2"/>
  <c r="AA11" i="2"/>
  <c r="Z11" i="2"/>
  <c r="K11" i="2"/>
  <c r="P21" i="2" l="1"/>
  <c r="P22" i="2"/>
  <c r="P24" i="2"/>
  <c r="M23" i="2"/>
  <c r="M24" i="2"/>
  <c r="P23" i="2"/>
  <c r="P20" i="2"/>
  <c r="M22" i="2"/>
  <c r="H18" i="23"/>
  <c r="P19" i="2"/>
  <c r="M21" i="2"/>
  <c r="H10" i="11"/>
  <c r="AA19" i="2" s="1"/>
  <c r="Z22" i="2"/>
  <c r="H13" i="11"/>
  <c r="I13" i="11" s="1"/>
  <c r="Z20" i="2"/>
  <c r="H14" i="11"/>
  <c r="AA23" i="2" s="1"/>
  <c r="Z23" i="2"/>
  <c r="Z21" i="2"/>
  <c r="H12" i="11"/>
  <c r="I12" i="11" s="1"/>
  <c r="H15" i="11"/>
  <c r="S24" i="2" s="1"/>
  <c r="S17" i="23"/>
  <c r="Q17" i="23" s="1"/>
  <c r="A17" i="23" s="1"/>
  <c r="S19" i="23"/>
  <c r="S21" i="23"/>
  <c r="M19" i="2"/>
  <c r="R18" i="23"/>
  <c r="Q18" i="23" s="1"/>
  <c r="A18" i="23" s="1"/>
  <c r="R20" i="23"/>
  <c r="Q20" i="23" s="1"/>
  <c r="A20" i="23" s="1"/>
  <c r="R22" i="23"/>
  <c r="Q22" i="23" s="1"/>
  <c r="A22" i="23" s="1"/>
  <c r="S16" i="23"/>
  <c r="Q16" i="23" s="1"/>
  <c r="A16" i="23" s="1"/>
  <c r="M15" i="2"/>
  <c r="K13" i="23" s="1"/>
  <c r="I13" i="23"/>
  <c r="H16" i="23"/>
  <c r="I16" i="23"/>
  <c r="P16" i="2"/>
  <c r="H15" i="23"/>
  <c r="I15" i="23"/>
  <c r="M16" i="2"/>
  <c r="K14" i="23" s="1"/>
  <c r="N14" i="23" s="1"/>
  <c r="I14" i="23"/>
  <c r="R15" i="23"/>
  <c r="Q15" i="23" s="1"/>
  <c r="A15" i="23" s="1"/>
  <c r="M18" i="2"/>
  <c r="K16" i="23" s="1"/>
  <c r="N16" i="23" s="1"/>
  <c r="P18" i="2"/>
  <c r="M17" i="2"/>
  <c r="K15" i="23" s="1"/>
  <c r="N15" i="23" s="1"/>
  <c r="P17" i="2"/>
  <c r="H14" i="23"/>
  <c r="Z16" i="2"/>
  <c r="R14" i="23"/>
  <c r="Q14" i="23" s="1"/>
  <c r="A14" i="23" s="1"/>
  <c r="Z17" i="2"/>
  <c r="S13" i="23"/>
  <c r="P15" i="2"/>
  <c r="H13" i="23"/>
  <c r="Z15" i="2"/>
  <c r="H9" i="11"/>
  <c r="H11" i="11"/>
  <c r="H8" i="11"/>
  <c r="H7" i="11"/>
  <c r="H6" i="11"/>
  <c r="Q22" i="2" l="1"/>
  <c r="M20" i="23" s="1"/>
  <c r="L20" i="23"/>
  <c r="Q23" i="2"/>
  <c r="M21" i="23" s="1"/>
  <c r="L21" i="23"/>
  <c r="Q24" i="2"/>
  <c r="M22" i="23" s="1"/>
  <c r="L22" i="23"/>
  <c r="Q21" i="2"/>
  <c r="M19" i="23" s="1"/>
  <c r="L19" i="23"/>
  <c r="Q20" i="2"/>
  <c r="M18" i="23" s="1"/>
  <c r="L18" i="23"/>
  <c r="Q19" i="2"/>
  <c r="M17" i="23" s="1"/>
  <c r="L17" i="23"/>
  <c r="N13" i="23"/>
  <c r="N23" i="23" s="1"/>
  <c r="X7" i="23" s="1"/>
  <c r="K23" i="23"/>
  <c r="Q18" i="2"/>
  <c r="M16" i="23" s="1"/>
  <c r="L16" i="23"/>
  <c r="I8" i="11"/>
  <c r="Q17" i="2"/>
  <c r="M15" i="23" s="1"/>
  <c r="L15" i="23"/>
  <c r="Q16" i="2"/>
  <c r="M14" i="23" s="1"/>
  <c r="L14" i="23"/>
  <c r="Q15" i="2"/>
  <c r="M13" i="23" s="1"/>
  <c r="L13" i="23"/>
  <c r="AA20" i="2"/>
  <c r="S19" i="2"/>
  <c r="Y19" i="2" s="1"/>
  <c r="AA17" i="2"/>
  <c r="I10" i="11"/>
  <c r="S17" i="2"/>
  <c r="Y17" i="2" s="1"/>
  <c r="AA22" i="2"/>
  <c r="S22" i="2"/>
  <c r="Y22" i="2" s="1"/>
  <c r="S20" i="2"/>
  <c r="I15" i="11"/>
  <c r="I11" i="11"/>
  <c r="AB24" i="2"/>
  <c r="AA24" i="2"/>
  <c r="S23" i="2"/>
  <c r="Y23" i="2" s="1"/>
  <c r="Y24" i="2"/>
  <c r="AA21" i="2"/>
  <c r="S21" i="2"/>
  <c r="Y21" i="2" s="1"/>
  <c r="I14" i="11"/>
  <c r="M27" i="2"/>
  <c r="N27" i="2" s="1"/>
  <c r="O27" i="2" s="1"/>
  <c r="I9" i="11"/>
  <c r="AA16" i="2"/>
  <c r="I7" i="11"/>
  <c r="S16" i="2"/>
  <c r="Y16" i="2" s="1"/>
  <c r="AA18" i="2"/>
  <c r="S18" i="2"/>
  <c r="Y18" i="2" s="1"/>
  <c r="I6" i="11"/>
  <c r="AA15" i="2"/>
  <c r="S15" i="2"/>
  <c r="L23" i="23" l="1"/>
  <c r="M23" i="23"/>
  <c r="AB19" i="2"/>
  <c r="AB17" i="2"/>
  <c r="AB22" i="2"/>
  <c r="Y20" i="2"/>
  <c r="AB20" i="2"/>
  <c r="AB23" i="2"/>
  <c r="AB21" i="2"/>
  <c r="Q7" i="23"/>
  <c r="R7" i="23"/>
  <c r="AB16" i="2"/>
  <c r="AB18" i="2"/>
  <c r="P27" i="2"/>
  <c r="S7" i="23"/>
  <c r="Y15" i="2"/>
  <c r="AB15" i="2"/>
  <c r="Y25" i="2" l="1"/>
  <c r="AB25" i="2"/>
  <c r="Q27" i="2"/>
  <c r="T7" i="23"/>
  <c r="V7" i="23" l="1"/>
  <c r="R27" i="2"/>
  <c r="AD15" i="2" l="1"/>
  <c r="AF15" i="2"/>
  <c r="AI15" i="2"/>
  <c r="AH15" i="2"/>
  <c r="AE15" i="2"/>
  <c r="W7" i="23"/>
  <c r="AG15" i="2"/>
  <c r="S27" i="2" l="1"/>
  <c r="Y7" i="23" s="1"/>
</calcChain>
</file>

<file path=xl/sharedStrings.xml><?xml version="1.0" encoding="utf-8"?>
<sst xmlns="http://schemas.openxmlformats.org/spreadsheetml/2006/main" count="966" uniqueCount="419">
  <si>
    <t>Project Type</t>
  </si>
  <si>
    <t>PF</t>
  </si>
  <si>
    <t>Energy Source</t>
  </si>
  <si>
    <t>BEMS - bureau remotely managed</t>
  </si>
  <si>
    <t>BEMS - not remotely managed</t>
  </si>
  <si>
    <t>Electricity</t>
  </si>
  <si>
    <t>BEMS - remotely managed</t>
  </si>
  <si>
    <t>Gas</t>
  </si>
  <si>
    <t>Coal</t>
  </si>
  <si>
    <t>LPG</t>
  </si>
  <si>
    <t>Compressed Air: air compressor upgrade</t>
  </si>
  <si>
    <t>Heat recovery</t>
  </si>
  <si>
    <t>Heating - direct fired system</t>
  </si>
  <si>
    <t>Heating - discrete controls</t>
  </si>
  <si>
    <t>p/kWh</t>
  </si>
  <si>
    <t>Heating - distribution improvements</t>
  </si>
  <si>
    <t>Heating - TRVs</t>
  </si>
  <si>
    <t>Heating - zone control valves</t>
  </si>
  <si>
    <t>Hot Water - distribution improvements</t>
  </si>
  <si>
    <t xml:space="preserve">Hot Water - point of use heaters </t>
  </si>
  <si>
    <t>Insulation - draught proofing</t>
  </si>
  <si>
    <t>Lighting - discrete controls</t>
  </si>
  <si>
    <t>Motors - flat belt drives</t>
  </si>
  <si>
    <t>Motors - high efficiency</t>
  </si>
  <si>
    <t>Office equipment improvements</t>
  </si>
  <si>
    <t>Replacement of air conditioning with evaporative cooling</t>
  </si>
  <si>
    <t>Steriliser to dishwasher replacement</t>
  </si>
  <si>
    <t>Swimming pool covers - liquid</t>
  </si>
  <si>
    <t>Swimming pool covers - manual</t>
  </si>
  <si>
    <t>Swimming pool covers - motorised</t>
  </si>
  <si>
    <t>Time switches</t>
  </si>
  <si>
    <t>Ventilation - distribution</t>
  </si>
  <si>
    <t>Ventilation - presence controls</t>
  </si>
  <si>
    <t>kg/kWh</t>
  </si>
  <si>
    <t>&lt;CrystalAddin Version="1" country="GB" lang="en"/&gt;</t>
  </si>
  <si>
    <t>Salix Finance:</t>
  </si>
  <si>
    <t>Boilers - replacement combination</t>
  </si>
  <si>
    <t>Biomass CHP</t>
  </si>
  <si>
    <t>Gas Turbine</t>
  </si>
  <si>
    <t>Network PC power management</t>
  </si>
  <si>
    <t>Cavity wall insulation</t>
  </si>
  <si>
    <t>Loft insulation</t>
  </si>
  <si>
    <t>Secondary glazing</t>
  </si>
  <si>
    <t>Heating pipework insulation (external)</t>
  </si>
  <si>
    <t>Lighting control system centralised</t>
  </si>
  <si>
    <t>Compact Fluorescent including changing the fitting</t>
  </si>
  <si>
    <t>T5 lighting including changing the fitting</t>
  </si>
  <si>
    <t>T8 lighting including changing the fitting</t>
  </si>
  <si>
    <t>Flood lighting to LED including changing the fitting</t>
  </si>
  <si>
    <t>Fixed speed motor controls</t>
  </si>
  <si>
    <t>Definitions:</t>
  </si>
  <si>
    <t>Work Type</t>
  </si>
  <si>
    <t>Boilers</t>
  </si>
  <si>
    <t>Boilers - replacement condensing</t>
  </si>
  <si>
    <t>Boilers - replacement modular</t>
  </si>
  <si>
    <t>Boilers - burner management</t>
  </si>
  <si>
    <t>Building management systems</t>
  </si>
  <si>
    <t xml:space="preserve">Combined heat &amp; power </t>
  </si>
  <si>
    <t>Gas, Diesel, gasoil engine CHP</t>
  </si>
  <si>
    <t>Compressor</t>
  </si>
  <si>
    <t>Computers &amp; IT solutions</t>
  </si>
  <si>
    <t>CRT to flat screen LCD</t>
  </si>
  <si>
    <t>Virtualisation</t>
  </si>
  <si>
    <t>Thin computers</t>
  </si>
  <si>
    <t>Cooling</t>
  </si>
  <si>
    <t>Cooling - plant replacement/upgrade</t>
  </si>
  <si>
    <t>Free cooling</t>
  </si>
  <si>
    <t>Energy from waste</t>
  </si>
  <si>
    <t>Anaerobic digestion</t>
  </si>
  <si>
    <t xml:space="preserve">Incineration </t>
  </si>
  <si>
    <t>Heating</t>
  </si>
  <si>
    <t>Hot water</t>
  </si>
  <si>
    <t>Industrial kitchen equipment</t>
  </si>
  <si>
    <t>Radiator reflective foil (external walls)</t>
  </si>
  <si>
    <t>Insulation - building fabric</t>
  </si>
  <si>
    <t>Retrofit single glazing units</t>
  </si>
  <si>
    <t>Roof insulation</t>
  </si>
  <si>
    <t xml:space="preserve">Insulation - pipework  </t>
  </si>
  <si>
    <t xml:space="preserve">Heating pipework insulation (internal) </t>
  </si>
  <si>
    <t>Lighting controls</t>
  </si>
  <si>
    <t>Lighting upgrades</t>
  </si>
  <si>
    <t xml:space="preserve">T5 lighting retrofit using adaptors </t>
  </si>
  <si>
    <t xml:space="preserve">Halogen to LED including changing the fitting </t>
  </si>
  <si>
    <t>Motor controls</t>
  </si>
  <si>
    <t>Variable speed drives</t>
  </si>
  <si>
    <t>Motor replacement</t>
  </si>
  <si>
    <t>Office equipment</t>
  </si>
  <si>
    <t>Swimming</t>
  </si>
  <si>
    <t>Ventilation</t>
  </si>
  <si>
    <t>Fans - air handling unit</t>
  </si>
  <si>
    <t>Fans - install destratification fans</t>
  </si>
  <si>
    <t>Voltage reduction</t>
  </si>
  <si>
    <t>Voltage reduction equipment</t>
  </si>
  <si>
    <t>Technology - Work Type</t>
  </si>
  <si>
    <t>Annual kWh savings</t>
  </si>
  <si>
    <t>Date</t>
  </si>
  <si>
    <t>Ver</t>
  </si>
  <si>
    <t>Change</t>
  </si>
  <si>
    <t>By</t>
  </si>
  <si>
    <t>#</t>
  </si>
  <si>
    <t>Incandescent to LED using same fitting</t>
  </si>
  <si>
    <t>Compact Fluorescent to LED using same fitting</t>
  </si>
  <si>
    <t xml:space="preserve">Halogen to LED using same fitting </t>
  </si>
  <si>
    <t xml:space="preserve">LED lighting </t>
  </si>
  <si>
    <t>Compact Fluorescent using same fitting</t>
  </si>
  <si>
    <t>Dry wall lining</t>
  </si>
  <si>
    <t>Replace steam calorifier with plate heat exchanger</t>
  </si>
  <si>
    <t xml:space="preserve">Electric to Gas - heating using condensing boilers </t>
  </si>
  <si>
    <t xml:space="preserve">Electric to Gas - heating using CHP </t>
  </si>
  <si>
    <t>Hand Driers</t>
  </si>
  <si>
    <t>Hand Driers - replacement to more efficient type</t>
  </si>
  <si>
    <t>Electric to Gas - tumble driers</t>
  </si>
  <si>
    <t>Electronic ballast with dimming control</t>
  </si>
  <si>
    <t>Replace halogen with HID metal halide</t>
  </si>
  <si>
    <r>
      <t>Compact Fluorescent to LED including new fitting</t>
    </r>
    <r>
      <rPr>
        <strike/>
        <u/>
        <sz val="10"/>
        <color indexed="10"/>
        <rFont val="Arial"/>
        <family val="2"/>
      </rPr>
      <t/>
    </r>
  </si>
  <si>
    <r>
      <t>Incandescent to LED including new fitting</t>
    </r>
    <r>
      <rPr>
        <strike/>
        <sz val="10"/>
        <color indexed="10"/>
        <rFont val="Arial"/>
        <family val="2"/>
      </rPr>
      <t/>
    </r>
  </si>
  <si>
    <t xml:space="preserve">Thermal Stores </t>
  </si>
  <si>
    <t>Oil to Gas - boiler fuel switching</t>
  </si>
  <si>
    <t>Key</t>
  </si>
  <si>
    <t>Automatic/revolving doors</t>
  </si>
  <si>
    <t>Draught Lobby (external)</t>
  </si>
  <si>
    <t>Draught Lobby (internal)</t>
  </si>
  <si>
    <t>Notes</t>
  </si>
  <si>
    <t>Also known as kerosene or paraffin used for heating systems</t>
  </si>
  <si>
    <t>Heating oils other than gas oil or burning oil</t>
  </si>
  <si>
    <t>Gas oil</t>
  </si>
  <si>
    <t>Burning oil</t>
  </si>
  <si>
    <t>Wood pellets</t>
  </si>
  <si>
    <t>Payback in years</t>
  </si>
  <si>
    <t>Site life (yrs)</t>
  </si>
  <si>
    <t>Boilers - retrofit economiser</t>
  </si>
  <si>
    <t>Energy
type</t>
  </si>
  <si>
    <t>% kWh savings</t>
  </si>
  <si>
    <t>Automatic speed doors</t>
  </si>
  <si>
    <t>Induction Fluorescent including changing the fitting</t>
  </si>
  <si>
    <t>Heat Pump (Air Source)</t>
  </si>
  <si>
    <t>Red mean new text or change</t>
  </si>
  <si>
    <t>Uninterruptible Power Supplies</t>
  </si>
  <si>
    <t>T12/T8 to LED including new fitting</t>
  </si>
  <si>
    <t>Boilers - control systems</t>
  </si>
  <si>
    <t>Heating - discrete controls / Heating - TRVs / Boilers - control systems / Boilers - burner management / time switches</t>
  </si>
  <si>
    <t>ID</t>
  </si>
  <si>
    <t>Network PC power management / CRT to flat screen LCD / Virtualisation / Thin computers</t>
  </si>
  <si>
    <t>ID?</t>
  </si>
  <si>
    <t>NC</t>
  </si>
  <si>
    <t xml:space="preserve">Hot Water - distribution improvements / Thermal Stores </t>
  </si>
  <si>
    <t>Automatic/revolving doors / Automatic speed doors / Swimming pool covers - motorised</t>
  </si>
  <si>
    <t>Insulation - draught proofing / Draught Lobby (internal) / Draught Lobby (external)</t>
  </si>
  <si>
    <t xml:space="preserve">Heating / cooling pipework insulation (internal) </t>
  </si>
  <si>
    <t xml:space="preserve">Heating / cooling pipework insulation (external) </t>
  </si>
  <si>
    <t>Lighting - discrete controls / Street lighting -Replace controls but not ballasts</t>
  </si>
  <si>
    <t xml:space="preserve">Compact Fluorescent using same fitting / Replace halogen with HID metal halide / T5 lighting retrofit using adaptors / T8 lighting retrofit using adaptors </t>
  </si>
  <si>
    <t>Compact Fluorescent including changing the fitting / Induction Fluorescent including changing the fitting / T5 lighting including changing the fitting / T8 lighting including changing the fitting</t>
  </si>
  <si>
    <t>Halogen to LED including changing the fitting / Compact Fluorescent to LED including new fitting / T12/T8 to LED including new fitting / Incandescent to LED including new fitting</t>
  </si>
  <si>
    <t>Halogen to LED using same fitting / Compact Fluorescent to LED using same fitting / Incandescent to LED using same fitting</t>
  </si>
  <si>
    <t>Flood lighting to LED including changing the fitting / Street lighting - Replace fitting with LED / Traffic lights - Replace with LED including new fitting</t>
  </si>
  <si>
    <t>Motors - flat belt drives / Fixed speed motor controls</t>
  </si>
  <si>
    <t>Project Row</t>
  </si>
  <si>
    <t>Combined heat &amp; power</t>
  </si>
  <si>
    <t>Insulation - pipework</t>
  </si>
  <si>
    <t>LED lighting</t>
  </si>
  <si>
    <t>Status/Comments</t>
  </si>
  <si>
    <t>This is currently a Salix PF</t>
  </si>
  <si>
    <t>Free Cooling for ICT</t>
  </si>
  <si>
    <t>Evaporative cooling for ICT</t>
  </si>
  <si>
    <t>Work-type list name</t>
  </si>
  <si>
    <t>BMS</t>
  </si>
  <si>
    <t>CHP</t>
  </si>
  <si>
    <t>IT</t>
  </si>
  <si>
    <t>EfW</t>
  </si>
  <si>
    <t>Hot_water</t>
  </si>
  <si>
    <t>Kitchen</t>
  </si>
  <si>
    <t>Lighting_controls</t>
  </si>
  <si>
    <t>Insulation_building_fabric</t>
  </si>
  <si>
    <t>Insulation_draught_proofing</t>
  </si>
  <si>
    <t>Insulation_pipework</t>
  </si>
  <si>
    <t>Lighting_upgrades</t>
  </si>
  <si>
    <t>LEDs</t>
  </si>
  <si>
    <t>Motor_controls</t>
  </si>
  <si>
    <t>Motor_replacement</t>
  </si>
  <si>
    <t>Office</t>
  </si>
  <si>
    <t>Time_switches</t>
  </si>
  <si>
    <t>Insulation - other</t>
  </si>
  <si>
    <t>Insulation_other</t>
  </si>
  <si>
    <t>Project Type Selected</t>
  </si>
  <si>
    <t>Work type selected</t>
  </si>
  <si>
    <t>Site name</t>
  </si>
  <si>
    <t>HP Sodium including new fitting</t>
  </si>
  <si>
    <t>Blank</t>
  </si>
  <si>
    <t>Compliancy</t>
  </si>
  <si>
    <t>Fuel oil</t>
  </si>
  <si>
    <t>T12/T8 to LED using same fitting</t>
  </si>
  <si>
    <t>Completion date</t>
  </si>
  <si>
    <t>Start 
date</t>
  </si>
  <si>
    <t>Salix % contribution of total project cost</t>
  </si>
  <si>
    <t>Energy Efficient File Storage Replacement</t>
  </si>
  <si>
    <t>LED monitors instead of LCD (cost difference)</t>
  </si>
  <si>
    <t>CRT to LED monitors</t>
  </si>
  <si>
    <t>Transformers</t>
  </si>
  <si>
    <t>Low loss (cost difference)</t>
  </si>
  <si>
    <t>Low loss</t>
  </si>
  <si>
    <t>M</t>
  </si>
  <si>
    <t>S</t>
  </si>
  <si>
    <t>SM</t>
  </si>
  <si>
    <t>s</t>
  </si>
  <si>
    <t>Consistency check</t>
  </si>
  <si>
    <t>Enter Project Type first</t>
  </si>
  <si>
    <t>Wood chips</t>
  </si>
  <si>
    <t>Biogas</t>
  </si>
  <si>
    <t>Organisation:</t>
  </si>
  <si>
    <t>Current PF
(Basic maintenance)</t>
  </si>
  <si>
    <t>Hot aisle/cold aisle containment</t>
  </si>
  <si>
    <t>Project /
description</t>
  </si>
  <si>
    <t>Energy Efficient Server Replacement</t>
  </si>
  <si>
    <t>Air Curtains - heated</t>
  </si>
  <si>
    <t>Air Curtains - ambient</t>
  </si>
  <si>
    <t>Added in for V26</t>
  </si>
  <si>
    <t>Office equipment improvements for non-ICT</t>
  </si>
  <si>
    <t>Previously 'Office equipment improvements'</t>
  </si>
  <si>
    <t>Fans - high efficiency</t>
  </si>
  <si>
    <t>Heating – distribution pipework improvements</t>
  </si>
  <si>
    <t>Previously 'Heating - distribution improvements'</t>
  </si>
  <si>
    <t>Steam trap replacements</t>
  </si>
  <si>
    <t>Use Multiple Fuel Project Compliance Tool
This is currently a Salix PF</t>
  </si>
  <si>
    <t>Total financial savings</t>
  </si>
  <si>
    <t>Total
kg/kWh</t>
  </si>
  <si>
    <t>Check that all cells are ok</t>
  </si>
  <si>
    <t>Check projects entered correctly</t>
  </si>
  <si>
    <t>Financial Savings</t>
  </si>
  <si>
    <t>Data Entry Check</t>
  </si>
  <si>
    <t>● The cells to the right of section 2 show the calculated values for each work type.</t>
  </si>
  <si>
    <t>● Enter project details in section 1 as shown in the example below:</t>
  </si>
  <si>
    <t>● Once all of the required information has been entered correctly, the cells to the right of section 1 will show the final project figures and whether or not the project is compliant</t>
  </si>
  <si>
    <t>● Enter information for each work type required for the project in section 2. Up to 10 work types may be entered here.</t>
  </si>
  <si>
    <t>GUIDANCE NOTES</t>
  </si>
  <si>
    <t>● Missing information for a work type will be flagged up in the 'Data Entry Check' column. The section 3 compliancy check cannot be completed until all information is entered.</t>
  </si>
  <si>
    <t>Voltage management</t>
  </si>
  <si>
    <t>Currently a Salix PF - updated for V26</t>
  </si>
  <si>
    <t>Currently a Salix PF</t>
  </si>
  <si>
    <t>Currently a salix PF</t>
  </si>
  <si>
    <t>Previously 'Fans - install destratification fans', amended to cover multitude of possible fan projects</t>
  </si>
  <si>
    <t>Voltage_management</t>
  </si>
  <si>
    <t>Transformer tapping change</t>
  </si>
  <si>
    <t>Voltage management - fixed ratio</t>
  </si>
  <si>
    <t>Previously 'Voltage reduction', now split out in line with Carbon Trust guide CTG045</t>
  </si>
  <si>
    <t>Voltage management - variable ratio</t>
  </si>
  <si>
    <t>Currently a Salix PF
Previously 'Low loss+voltage reduction(cost difference)'</t>
  </si>
  <si>
    <t>Low loss+voltage management(cost difference)</t>
  </si>
  <si>
    <t>Low loss+voltage management</t>
  </si>
  <si>
    <t>Currently a Salix PF
Previously 'Low loss+voltage reduction'</t>
  </si>
  <si>
    <t>Annual kWhrs Pre-Project</t>
  </si>
  <si>
    <t>Annual kWhrs Post-Project</t>
  </si>
  <si>
    <t>T12/T8 to CCFL including new fitting</t>
  </si>
  <si>
    <t>T12/T8 to CCFL using same fitting</t>
  </si>
  <si>
    <t>The following section is designed to give some clear guidance on how to fill out the 'Project Compliance Tool' tab so that you can assess the compliancy of the combined project</t>
  </si>
  <si>
    <r>
      <t xml:space="preserve">A 'Multiple Project Site' is a programme of energy efficiency works taking place on a single site which are to be entered as a single project.
This compliance tools allows these projects to be tested against the SEELS compliance criteria.
It can also be used to test projects which combine multiple lighting types or controls in addition to lighting replacement.
</t>
    </r>
    <r>
      <rPr>
        <u/>
        <sz val="12"/>
        <color theme="1"/>
        <rFont val="Gill Sans MT"/>
        <family val="2"/>
      </rPr>
      <t>Please note</t>
    </r>
    <r>
      <rPr>
        <sz val="12"/>
        <color theme="1"/>
        <rFont val="Gill Sans MT"/>
        <family val="2"/>
      </rPr>
      <t xml:space="preserve">, when submitting a 'Multiple Project Site' project, please ensure all relevant project calculations are also submitted to Salix for approval.
</t>
    </r>
  </si>
  <si>
    <r>
      <t>tCO</t>
    </r>
    <r>
      <rPr>
        <b/>
        <vertAlign val="subscript"/>
        <sz val="10"/>
        <color indexed="8"/>
        <rFont val="Gill Sans MT"/>
        <family val="2"/>
      </rPr>
      <t>2</t>
    </r>
    <r>
      <rPr>
        <b/>
        <sz val="10"/>
        <color indexed="8"/>
        <rFont val="Gill Sans MT"/>
        <family val="2"/>
      </rPr>
      <t xml:space="preserve"> pa</t>
    </r>
  </si>
  <si>
    <r>
      <t>tCO</t>
    </r>
    <r>
      <rPr>
        <b/>
        <vertAlign val="subscript"/>
        <sz val="10"/>
        <color indexed="8"/>
        <rFont val="Gill Sans MT"/>
        <family val="2"/>
      </rPr>
      <t>2</t>
    </r>
    <r>
      <rPr>
        <b/>
        <sz val="10"/>
        <color indexed="8"/>
        <rFont val="Gill Sans MT"/>
        <family val="2"/>
      </rPr>
      <t xml:space="preserve"> LT</t>
    </r>
  </si>
  <si>
    <r>
      <t>Total
tCO</t>
    </r>
    <r>
      <rPr>
        <b/>
        <vertAlign val="subscript"/>
        <sz val="10"/>
        <color indexed="8"/>
        <rFont val="Gill Sans MT"/>
        <family val="2"/>
      </rPr>
      <t>2</t>
    </r>
    <r>
      <rPr>
        <b/>
        <sz val="10"/>
        <color indexed="8"/>
        <rFont val="Gill Sans MT"/>
        <family val="2"/>
      </rPr>
      <t xml:space="preserve"> pa</t>
    </r>
  </si>
  <si>
    <r>
      <t>Total
tCO</t>
    </r>
    <r>
      <rPr>
        <b/>
        <vertAlign val="subscript"/>
        <sz val="10"/>
        <color indexed="8"/>
        <rFont val="Gill Sans MT"/>
        <family val="2"/>
      </rPr>
      <t>2</t>
    </r>
    <r>
      <rPr>
        <b/>
        <sz val="10"/>
        <color indexed="8"/>
        <rFont val="Gill Sans MT"/>
        <family val="2"/>
      </rPr>
      <t xml:space="preserve"> LT</t>
    </r>
  </si>
  <si>
    <r>
      <t>£/tCO</t>
    </r>
    <r>
      <rPr>
        <b/>
        <vertAlign val="subscript"/>
        <sz val="10"/>
        <color indexed="8"/>
        <rFont val="Gill Sans MT"/>
        <family val="2"/>
      </rPr>
      <t>2</t>
    </r>
    <r>
      <rPr>
        <b/>
        <sz val="10"/>
        <color indexed="8"/>
        <rFont val="Gill Sans MT"/>
        <family val="2"/>
      </rPr>
      <t xml:space="preserve"> LT</t>
    </r>
  </si>
  <si>
    <t>Enter Project Details</t>
  </si>
  <si>
    <t>Enter Work Type Details</t>
  </si>
  <si>
    <t>1. % kWh saved</t>
  </si>
  <si>
    <t xml:space="preserve">Clients should include the % kWh they are projecting to save. This is either for the equipment they are replacing e.g. lighting upgrade or for the saving that will be given when new equipment is added in e.g. BEMS </t>
  </si>
  <si>
    <t>2. tCO2 pa</t>
  </si>
  <si>
    <t>Tonnes CO2 saving per annum</t>
  </si>
  <si>
    <t>3. tCO2 LT</t>
  </si>
  <si>
    <t>Tonnes CO2 savings life time</t>
  </si>
  <si>
    <t>4. £/tCO2 LT</t>
  </si>
  <si>
    <t>Cost (£) per tonne CO2 saving life time</t>
  </si>
  <si>
    <r>
      <t xml:space="preserve"> kg CO</t>
    </r>
    <r>
      <rPr>
        <b/>
        <vertAlign val="subscript"/>
        <sz val="10"/>
        <rFont val="Gill Sans MT"/>
        <family val="2"/>
      </rPr>
      <t>2</t>
    </r>
    <r>
      <rPr>
        <b/>
        <sz val="10"/>
        <rFont val="Gill Sans MT"/>
        <family val="2"/>
      </rPr>
      <t>/kWh</t>
    </r>
  </si>
  <si>
    <t>MC</t>
  </si>
  <si>
    <t>Additionality Criteria:</t>
  </si>
  <si>
    <t>Projects must also be “additional” – i.e. would not have happened without the funding.  For projects already part of the agreed and funded maintenance programme, the fund can only support the additional investment needed to select a more expensive energy saving option.  This does not prevent projects that have been identified and costed from applying, as long as funds have not been allocated. There are a number of criteria that are used to assess whether a project is “additional”, including: 
    • Is the project required by legislation? If so it is “not additional”.
    • Is it required by Building Regulations or planning officers (e.g. requirement for a percentage of electricity demand in 
      new buildings to be met by onsite renewables)? If so, it is “not additional”.
    • Has it already started or has funding already been agreed? If so it is “not additional”.
If the answer to all of the above questions is NO then the project can be funded under the Scheme.</t>
  </si>
  <si>
    <t>Project Assessment Criteria:</t>
  </si>
  <si>
    <t>Persistence Factor Model:</t>
  </si>
  <si>
    <t>The Persistence Factors for individual technologies employed by Salix are based on and are consistent with those derived by the Carbon Trust.  In early 2009/10 the Carbon Trust undertook a review of the existing Persistence Factor Methodology.  Following a consultation in early 2010, a revised model has now been adopted.</t>
  </si>
  <si>
    <t>tCO2 pa</t>
  </si>
  <si>
    <t>£/tCO2 LT</t>
  </si>
  <si>
    <t>MPS</t>
  </si>
  <si>
    <t>Project Ref</t>
  </si>
  <si>
    <t>Salix Funding Requested</t>
  </si>
  <si>
    <t>Energy Type</t>
  </si>
  <si>
    <t>Energy Cost (p/kWh)</t>
  </si>
  <si>
    <t>Annual kWh Pre-Project</t>
  </si>
  <si>
    <t>Annual kWh Post-Project</t>
  </si>
  <si>
    <t>Annual kWh Saving</t>
  </si>
  <si>
    <t>Annual Financial Savings</t>
  </si>
  <si>
    <t>Payback Period</t>
  </si>
  <si>
    <t>tCO2 LT Savings</t>
  </si>
  <si>
    <t>Project Code:</t>
  </si>
  <si>
    <t>PET entry:</t>
  </si>
  <si>
    <t>Back Data:</t>
  </si>
  <si>
    <t>Measure Reference:</t>
  </si>
  <si>
    <t>Number</t>
  </si>
  <si>
    <t>Salix Finance - Multiple Project Site Compliance Tool</t>
  </si>
  <si>
    <t>Programme:</t>
  </si>
  <si>
    <t>Applicant Type:</t>
  </si>
  <si>
    <t>Compliancy Criteria :</t>
  </si>
  <si>
    <t>Payback</t>
  </si>
  <si>
    <t>£/tCO2</t>
  </si>
  <si>
    <t>Recycling Fund</t>
  </si>
  <si>
    <t>SEELS England</t>
  </si>
  <si>
    <t>SEELS Academies and Schools</t>
  </si>
  <si>
    <t>SEELS Wales</t>
  </si>
  <si>
    <t>SEELS Scotland</t>
  </si>
  <si>
    <t>Applicant Types</t>
  </si>
  <si>
    <t>Ambulance Station (NHS)</t>
  </si>
  <si>
    <t>Campus Building (HEI)</t>
  </si>
  <si>
    <t>Canteens/Cafeteria (All Clients)</t>
  </si>
  <si>
    <t>Car parks (All Clients)</t>
  </si>
  <si>
    <t>Community Centre (LA)</t>
  </si>
  <si>
    <t>Corridors (All Clients)</t>
  </si>
  <si>
    <t>Council Offices (LA)</t>
  </si>
  <si>
    <t>Fire Station (All Clients)</t>
  </si>
  <si>
    <t>Halls of Residence (HEI)</t>
  </si>
  <si>
    <t>Kitchens (All Clients)</t>
  </si>
  <si>
    <t>Landlords lighting (LA)</t>
  </si>
  <si>
    <t>Lecture Rooms (HEI)</t>
  </si>
  <si>
    <t>Leisure Centre / Sports Hall (All Clients)</t>
  </si>
  <si>
    <t>Library (HEI)</t>
  </si>
  <si>
    <t>Library (LA)</t>
  </si>
  <si>
    <t>Offices (All Clients)</t>
  </si>
  <si>
    <t>Operating Theatres (NHS)</t>
  </si>
  <si>
    <t>Other</t>
  </si>
  <si>
    <t>Residential Care Homes (LA)</t>
  </si>
  <si>
    <t>Schools - Mixed (LA)</t>
  </si>
  <si>
    <t>Schools Other (LA)</t>
  </si>
  <si>
    <t>Science Laboratories (HEI)</t>
  </si>
  <si>
    <t>Server Room (All Clients)</t>
  </si>
  <si>
    <t>Site Wide (HEI)</t>
  </si>
  <si>
    <t>Site Wide (NHS)</t>
  </si>
  <si>
    <t>Streetlighting (LA)</t>
  </si>
  <si>
    <t>Student Union (HEI)</t>
  </si>
  <si>
    <t>Various Sites (LA)</t>
  </si>
  <si>
    <t>Application Steps</t>
  </si>
  <si>
    <t>This is currently a Salix PF
Added for V28</t>
  </si>
  <si>
    <t>Energy type</t>
  </si>
  <si>
    <t>Multi Functional Devices</t>
  </si>
  <si>
    <t>Incineration</t>
  </si>
  <si>
    <t>Electric to Gas - heating using CHP</t>
  </si>
  <si>
    <t>Electric to Gas - heating using condensing boilers</t>
  </si>
  <si>
    <t>Thermal Stores</t>
  </si>
  <si>
    <t>Hot Water - point of use heaters</t>
  </si>
  <si>
    <t>Hot Water - chlorine dioxide dosing and biocide treatment</t>
  </si>
  <si>
    <t>Heating pipework insulation (internal)</t>
  </si>
  <si>
    <t>T5 lighting retrofit using adaptors</t>
  </si>
  <si>
    <t>T8 lighting retrofit using adaptors</t>
  </si>
  <si>
    <t>Halogen to LED including changing the fitting</t>
  </si>
  <si>
    <t>Halogen to LED using same fitting</t>
  </si>
  <si>
    <t>Compact Fluorescent to LED including new fitting</t>
  </si>
  <si>
    <t>Incandescent to LED including new fitting</t>
  </si>
  <si>
    <t>Hand Dryers - replacement to more efficient type</t>
  </si>
  <si>
    <t>Hand Dryers</t>
  </si>
  <si>
    <t/>
  </si>
  <si>
    <t>Lab Upgrades</t>
  </si>
  <si>
    <t>Energy Efficient Freezers (-25°C)</t>
  </si>
  <si>
    <t>Energy Efficient Freezers (-86°C)</t>
  </si>
  <si>
    <t>Diode pumped solid state lasers</t>
  </si>
  <si>
    <t>Fume Cupboards - VAV Controls + Inverter Drives</t>
  </si>
  <si>
    <t>Fume Cupboards - Auto Sash Closing + PIR</t>
  </si>
  <si>
    <t>Energy Efficient Fume Cupboards</t>
  </si>
  <si>
    <t>Heat Recovery on Extract System</t>
  </si>
  <si>
    <t>Added to V28 of MPS tool</t>
  </si>
  <si>
    <t>Hand_Dryers</t>
  </si>
  <si>
    <t>Lab</t>
  </si>
  <si>
    <t>Renewable energy</t>
  </si>
  <si>
    <t>Renewables</t>
  </si>
  <si>
    <t>Street lighting</t>
  </si>
  <si>
    <t>Street_lighting</t>
  </si>
  <si>
    <t>Traffic lights</t>
  </si>
  <si>
    <t>Traffic_lights</t>
  </si>
  <si>
    <t>Solar powered bollards</t>
  </si>
  <si>
    <t>Non-illuminated bollards</t>
  </si>
  <si>
    <t>Replace with LED including new fitting</t>
  </si>
  <si>
    <t>Replace with LED using same fitting</t>
  </si>
  <si>
    <t>Biomass boilers</t>
  </si>
  <si>
    <t>Also included in multiple fuel Project Compliance Tool</t>
  </si>
  <si>
    <t>© Salix Finance 2014</t>
  </si>
  <si>
    <t>Description of work</t>
  </si>
  <si>
    <t>Connect to existing district heating via plate HE</t>
  </si>
  <si>
    <t>Annual Financial Saving</t>
  </si>
  <si>
    <t>tCO2 LT</t>
  </si>
  <si>
    <t>LT Financial Saving</t>
  </si>
  <si>
    <t>Energy efficient growth cabinets</t>
  </si>
  <si>
    <t>Added to V28
Currently a Salix PF</t>
  </si>
  <si>
    <t xml:space="preserve">Source:
</t>
  </si>
  <si>
    <t>Defra: Current GHG conversion factors - updated June 2014 (v1.0)</t>
  </si>
  <si>
    <t>Scope 2 &amp; Scope 3 single average factor (Transmission and Distribution losses)</t>
  </si>
  <si>
    <t>Scope 1,    Single Average Factor</t>
  </si>
  <si>
    <t>Scope 3,    Well-to-tank emissions</t>
  </si>
  <si>
    <t>June 2014</t>
  </si>
  <si>
    <t xml:space="preserve">The Salix Energy Efficiency Loans Scheme:
The Scheme allows public sector bodies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5 year period 
  -  the cost of CO2 must be less than £100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£100/tCO2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with the relevant supporting information using the Salix online application suite.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5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5 years energy prices may change and the figure used should be one you believe your organisation will be paying, on average, during the period. 
All requested data must be completed on the Project Compliance Tool or the application will not be successful.
</t>
  </si>
  <si>
    <t xml:space="preserve">Energy saving projects in private residential premises, leased buildings and transport cannot be financed from the Local Fund. 
Projects must deliver both CO2 and revenue benefits. Priority should be given to projects which offer longer term CO2  savings. As an example, cavity wall insulation will deliver CO2 over a longer period compared to user adjustable heating controls where performance tends to diminish after just a few years.  
Projects must comply with either of the following two sets of criteria:
 a.  Maximum 5 year payback period and £100/tCO2 lifetime basis
 b.  Maximum 7.5 year payback period and £50/tCO2 lifetime basis 
To evaluate the £/tCO2 LT­[1], a “persistence factor” is used to derive the lifetime CO2 savings for different technology types.  The project capital costs divided by the product of the annual CO2 savings and the persistence factor gives the lifetime cost of CO2.
£/tCO2 LT =                        Project Capital Cost
                         Annual CO2 savings X Persistence Factor
More details on persistence factors can be found in Appendix IV.
All projects must be additional. For projects already part of the maintenance schedule, the fund can only support the additional investment needed to select a more expensive energy saving option. There are a number of criteria that are used to assess additionality, including:
 i)   Is the project required by legislation? If so, it is not additional.
 ii)  Is the project common practice within the  organisation? If so, it is not additional.
 iii) Is it required by Building Regulations or planning officers (e.g. requirement for a percentage of electricity demand in new buildings to be met by onsite renewables)? If so, it is not additional.
  In addition to the compliance criteria outlined above, the following guidelines should be borne in mind when evaluating projects for funding:
 iv)  Funding cannot be offered for projects where an alternative source of funds is available for the full project cost. 
 v)   There is no minimum size for a project,  However, you may find it administratively easier to bundle smaller projects together, providing they are all the same work type as set out in the Project Compliance Tool.
 vi)  Any project with a value of £100,000 or over will require prior approval by Salix Finance and must be accompanied by a business case that has been prepared with sufficient detail to determine its viability without recourse to a site visit.  A business case template can be found at Appendix V.
 vii)  Proposals may be submitted for energy saving measures in new build or major refurbishment schemes when funding is not available within the original budget. However, finance from the Local Fund can only be awarded where such measures were included in the original specification and have since been removed and the proposals go beyond existing relevant buildings regulations. Supporting evidence will be required. 
 viii) In submitting proposals for Combined Heat and Power (CHP) or Renewable Energy Technologies, the client must demonstrate that an energy audit, feasibility study or equivalent has been carried out according to a recognised methodology (the Local Fund will not meet the costs of these studies).
 ix)   Projects related to reducing water usage can be funded if the technology has an energy saving element, e.g. reducing the amount of hot water wasted. 
 x)    The method for determining the payback period for projects is a simple calculation based on estimated revenue savings. Where there is a known increase in energy unit cost due within the payback period, this increase can be factored into the revenue savings analysis. Supporting evidence for the energy cost increase should be held within the Project File for audit purposes.  
 xi)   All associated costs should be included in determining the payback period, e.g. capital costs, project management costs.
 xii)  All projects must be completed and delivering savings within nine months of an Internal Loan Agreement being generated on SERS. 
Salix Finance  reserves the right to introduce additional project approval criteria in the light of operational feedback. 
[1] LT- Lifetime </t>
  </si>
  <si>
    <t xml:space="preserve">The Scheme allows public sector bodies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8 year period 
  -  the cost of CO2 must be less than £200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£200/tCO2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Supporting Information:
Where possible and for project values increasing over £25,000, the client should support the application with any internal business case paper work available, supplier quotations plus saving calculations  
For projects over £100,000, a full business case will be submitted to support the application and a Salix template is available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8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8 years, that the cost of CO2 is less than £200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8 years, energy prices may change and the figure used should be one you believe your organisation will be paying, on average, during the period. 
All requested data must be completed on the Project Compliance Tool or the application will not be successful.
</t>
  </si>
  <si>
    <t xml:space="preserve">The Scheme allows public sector bodies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8 year period 
  -  the cost of CO2 must be less than £200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£200/tCO2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Supporting Information:
Where possible and for project values increasing over £25,000, the client should support the application with any internal business case paper work available, supplier quotations plus saving calculations  
For projects over £100,000, a full business case will be submitted to support the application and a Salix template is available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8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8 years, that the cost of CO2 is less than £200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8 years, energy prices may change and the figure used should be one you believe your organisation will be paying, on average, during the period. 
All requested data must be completed on the Project Compliance Tool or the application will not be successful. 
</t>
  </si>
  <si>
    <t>This is Step 1 of the 3 step application process. Please complete the above Project Compliance Tool for all projects you are seeking Salix funding for. If you have more than 5 projects you wish to apply for, please use additional Project Compliance Tools.
Once you have completed Step 1, the next Step 2 is to support your application with the following information where applicable:
i. For individual projects over £100k, a completed Salix buisness case;
ii. For individual projects over £25k, supporting information in the form of savings calculations and cost basis etc;
iii. For all voltage managment projects, a completed Salix Voltage Management Tool.
The final step of the application process is to upload the compliance tool and supporting information to the Salix Finance website by using the loan application suite. This simple application process gathers the information we require to begin processing 
the application(s) for funding.</t>
  </si>
  <si>
    <t xml:space="preserve">The Scheme allows maintained schools and grant maintained schools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8 year period 
  -  the cost of CO2 must be less than £200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The completed Project Compliance Tool should be submitted with the relevant supporting information using the Salix online application suite.
Project Compliance Tool
To help assess whether projects meet the payback and £200/tCO2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these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to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project payback  period;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8 years, that the cost of CO2 is less than £200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project payback period, energy prices may change and the figure used should be one you believe your organisation will be paying, on average, during that period.
All requested data must be completed on the Project Compliance Tool or the application will not be successful.
</t>
  </si>
  <si>
    <t>Academies - Mixed</t>
  </si>
  <si>
    <t>Academies - Primary School</t>
  </si>
  <si>
    <t>Academies - Secondary School</t>
  </si>
  <si>
    <t>Schools - Primary (LA)</t>
  </si>
  <si>
    <t>Schools - Secondary (LA)</t>
  </si>
  <si>
    <t>Boilers - burner replacement</t>
  </si>
  <si>
    <t>Added in for V29.1 - Currently a Salix PF</t>
  </si>
  <si>
    <t>Salix College Energy Fund</t>
  </si>
  <si>
    <t>College (FEI)</t>
  </si>
  <si>
    <t>Multiple Project Site Tool - Colleges</t>
  </si>
  <si>
    <r>
      <t>£/tCO</t>
    </r>
    <r>
      <rPr>
        <b/>
        <vertAlign val="subscript"/>
        <sz val="10"/>
        <color theme="1"/>
        <rFont val="Calibri"/>
        <family val="2"/>
        <scheme val="minor"/>
      </rPr>
      <t>2</t>
    </r>
    <r>
      <rPr>
        <b/>
        <sz val="10"/>
        <color theme="1"/>
        <rFont val="Calibri"/>
        <family val="2"/>
        <scheme val="minor"/>
      </rPr>
      <t xml:space="preserve"> LT</t>
    </r>
  </si>
  <si>
    <t>Replace fitting, controls with electronic ballasts</t>
  </si>
  <si>
    <t>Replace fitting with LED</t>
  </si>
  <si>
    <t>Replace controls including electronic ballasts</t>
  </si>
  <si>
    <t>Replace controls but not ballasts</t>
  </si>
  <si>
    <t>Fit centralised controls with electronic ballasts</t>
  </si>
  <si>
    <t>Fit centralised controls but not ballasts</t>
  </si>
  <si>
    <t>The Salix College Energy Fund:
The Scheme allows Further Education Institutions (FEIs)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5 year period 
  -  the cost of CO2 must be less than £100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£100/tCO2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with the relevant supporting information using the Salix online application suite.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5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5 years energy prices may change and the figure used should be one you believe your organisation will be paying, on average, during the period. 
All requested data must be completed on the Project Compliance Tool or the application will not be successful.</t>
  </si>
  <si>
    <t>November 2014</t>
  </si>
  <si>
    <t>Compliance Tool created to support the Salix College Energy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</si>
</sst>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43" formatCode="_-* #,##0.00_-;\-* #,##0.00_-;_-* &quot;-&quot;??_-;_-@_-"/>
    <numFmt numFmtId="164" formatCode="#,##0.0"/>
    <numFmt numFmtId="165" formatCode="0.000"/>
    <numFmt numFmtId="166" formatCode="&quot;£&quot;#,##0"/>
    <numFmt numFmtId="167" formatCode="#,##0_ ;\-#,##0\ "/>
    <numFmt numFmtId="168" formatCode="d/m/yy;@"/>
    <numFmt numFmtId="169" formatCode="_-* #,##0.000_-;\-* #,##0.000_-;_-* &quot;-&quot;??_-;_-@_-"/>
    <numFmt numFmtId="170" formatCode="#,##0.00_ ;\-#,##0.00\ "/>
    <numFmt numFmtId="171" formatCode="0.00000"/>
    <numFmt numFmtId="172" formatCode="_-* #,##0_-;\-* #,##0_-;_-* &quot;-&quot;??_-;_-@_-"/>
    <numFmt numFmtId="173" formatCode="&quot;£&quot;#,##0.00"/>
  </numFmts>
  <fonts count="52" x14ac:knownFonts="1">
    <font>
      <sz val="10"/>
      <color theme="1"/>
      <name val="Arial"/>
      <family val="2"/>
    </font>
    <font>
      <sz val="10"/>
      <color indexed="8"/>
      <name val="Arial"/>
      <family val="2"/>
    </font>
    <font>
      <sz val="10"/>
      <name val="Arial"/>
      <family val="2"/>
    </font>
    <font>
      <b/>
      <sz val="10"/>
      <name val="Arial"/>
      <family val="2"/>
    </font>
    <font>
      <strike/>
      <sz val="10"/>
      <color indexed="10"/>
      <name val="Arial"/>
      <family val="2"/>
    </font>
    <font>
      <strike/>
      <u/>
      <sz val="10"/>
      <color indexed="10"/>
      <name val="Arial"/>
      <family val="2"/>
    </font>
    <font>
      <sz val="10"/>
      <color theme="1"/>
      <name val="Arial"/>
      <family val="2"/>
    </font>
    <font>
      <u/>
      <sz val="10"/>
      <color theme="10"/>
      <name val="Arial"/>
      <family val="2"/>
    </font>
    <font>
      <sz val="11"/>
      <color theme="1"/>
      <name val="Calibri"/>
      <family val="2"/>
      <scheme val="minor"/>
    </font>
    <font>
      <b/>
      <sz val="10"/>
      <color theme="1"/>
      <name val="Arial"/>
      <family val="2"/>
    </font>
    <font>
      <sz val="10"/>
      <color theme="1"/>
      <name val="Gill Sans MT"/>
      <family val="2"/>
    </font>
    <font>
      <sz val="12"/>
      <color theme="1"/>
      <name val="Gill Sans MT"/>
      <family val="2"/>
    </font>
    <font>
      <b/>
      <u/>
      <sz val="12"/>
      <name val="Gill Sans MT"/>
      <family val="2"/>
    </font>
    <font>
      <u/>
      <sz val="12"/>
      <color theme="1"/>
      <name val="Gill Sans MT"/>
      <family val="2"/>
    </font>
    <font>
      <b/>
      <u/>
      <sz val="12"/>
      <color theme="1"/>
      <name val="Gill Sans MT"/>
      <family val="2"/>
    </font>
    <font>
      <u/>
      <sz val="20"/>
      <name val="Gill Sans MT"/>
      <family val="2"/>
    </font>
    <font>
      <u/>
      <sz val="14"/>
      <color theme="1"/>
      <name val="Gill Sans MT"/>
      <family val="2"/>
    </font>
    <font>
      <b/>
      <sz val="10"/>
      <color theme="1"/>
      <name val="Gill Sans MT"/>
      <family val="2"/>
    </font>
    <font>
      <b/>
      <sz val="10"/>
      <name val="Gill Sans MT"/>
      <family val="2"/>
    </font>
    <font>
      <b/>
      <vertAlign val="subscript"/>
      <sz val="10"/>
      <color indexed="8"/>
      <name val="Gill Sans MT"/>
      <family val="2"/>
    </font>
    <font>
      <b/>
      <sz val="10"/>
      <color indexed="8"/>
      <name val="Gill Sans MT"/>
      <family val="2"/>
    </font>
    <font>
      <sz val="10"/>
      <name val="Gill Sans MT"/>
      <family val="2"/>
    </font>
    <font>
      <sz val="10"/>
      <color theme="1"/>
      <name val="Calibri"/>
      <family val="2"/>
      <scheme val="minor"/>
    </font>
    <font>
      <sz val="9"/>
      <name val="Gill Sans MT"/>
      <family val="2"/>
    </font>
    <font>
      <u/>
      <sz val="14"/>
      <name val="Gill Sans MT"/>
      <family val="2"/>
    </font>
    <font>
      <u/>
      <sz val="10"/>
      <name val="Gill Sans MT"/>
      <family val="2"/>
    </font>
    <font>
      <sz val="10"/>
      <color rgb="FFFF0000"/>
      <name val="Gill Sans MT"/>
      <family val="2"/>
    </font>
    <font>
      <sz val="10"/>
      <color indexed="8"/>
      <name val="Gill Sans MT"/>
      <family val="2"/>
    </font>
    <font>
      <sz val="12"/>
      <name val="Gill Sans MT"/>
      <family val="2"/>
    </font>
    <font>
      <sz val="10"/>
      <name val="Calibri"/>
      <family val="2"/>
      <scheme val="minor"/>
    </font>
    <font>
      <b/>
      <vertAlign val="subscript"/>
      <sz val="10"/>
      <name val="Gill Sans MT"/>
      <family val="2"/>
    </font>
    <font>
      <sz val="10"/>
      <color indexed="10"/>
      <name val="Gill Sans MT"/>
      <family val="2"/>
    </font>
    <font>
      <u/>
      <sz val="10"/>
      <color theme="10"/>
      <name val="Gill Sans MT"/>
      <family val="2"/>
    </font>
    <font>
      <b/>
      <sz val="10"/>
      <color theme="0" tint="-0.249977111117893"/>
      <name val="Gill Sans MT"/>
      <family val="2"/>
    </font>
    <font>
      <sz val="10"/>
      <color theme="0" tint="-0.249977111117893"/>
      <name val="Gill Sans MT"/>
      <family val="2"/>
    </font>
    <font>
      <sz val="10"/>
      <color indexed="14"/>
      <name val="Gill Sans MT"/>
      <family val="2"/>
    </font>
    <font>
      <u/>
      <sz val="20"/>
      <color theme="1"/>
      <name val="Gill Sans MT"/>
      <family val="2"/>
    </font>
    <font>
      <b/>
      <u/>
      <sz val="10"/>
      <color theme="1"/>
      <name val="Gill Sans MT"/>
      <family val="2"/>
    </font>
    <font>
      <i/>
      <sz val="10"/>
      <color theme="1"/>
      <name val="Gill Sans MT"/>
      <family val="2"/>
    </font>
    <font>
      <b/>
      <sz val="10"/>
      <color theme="0"/>
      <name val="Gill Sans MT"/>
      <family val="2"/>
    </font>
    <font>
      <sz val="9"/>
      <color theme="6" tint="-0.499984740745262"/>
      <name val="Gill Sans MT"/>
      <family val="2"/>
    </font>
    <font>
      <b/>
      <sz val="10"/>
      <color theme="1"/>
      <name val="Calibri"/>
      <family val="2"/>
      <scheme val="minor"/>
    </font>
    <font>
      <sz val="14"/>
      <color indexed="8"/>
      <name val="Gill Sans MT"/>
      <family val="2"/>
    </font>
    <font>
      <u/>
      <sz val="20"/>
      <color indexed="8"/>
      <name val="Gill Sans MT"/>
      <family val="2"/>
    </font>
    <font>
      <u/>
      <sz val="18"/>
      <color theme="1"/>
      <name val="Gill Sans MT"/>
      <family val="2"/>
    </font>
    <font>
      <b/>
      <u/>
      <sz val="11"/>
      <color theme="1"/>
      <name val="Gill Sans MT"/>
      <family val="2"/>
    </font>
    <font>
      <u/>
      <sz val="14"/>
      <color theme="0"/>
      <name val="Gill Sans MT"/>
      <family val="2"/>
    </font>
    <font>
      <sz val="11"/>
      <color theme="1"/>
      <name val="Gill Sans MT"/>
      <family val="2"/>
    </font>
    <font>
      <sz val="11"/>
      <name val="Gill Sans MT"/>
      <family val="2"/>
    </font>
    <font>
      <sz val="10"/>
      <color theme="0"/>
      <name val="Gill Sans MT"/>
      <family val="2"/>
    </font>
    <font>
      <b/>
      <sz val="10"/>
      <name val="Calibri"/>
      <family val="2"/>
      <scheme val="minor"/>
    </font>
    <font>
      <b/>
      <vertAlign val="subscript"/>
      <sz val="10"/>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566314"/>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hair">
        <color theme="0" tint="-0.24994659260841701"/>
      </left>
      <right style="hair">
        <color theme="0" tint="-0.24994659260841701"/>
      </right>
      <top style="medium">
        <color indexed="64"/>
      </top>
      <bottom style="medium">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style="hair">
        <color theme="0" tint="-0.24994659260841701"/>
      </right>
      <top style="medium">
        <color indexed="64"/>
      </top>
      <bottom/>
      <diagonal/>
    </border>
    <border>
      <left style="hair">
        <color theme="0" tint="-0.24994659260841701"/>
      </left>
      <right/>
      <top style="hair">
        <color indexed="64"/>
      </top>
      <bottom style="hair">
        <color indexed="64"/>
      </bottom>
      <diagonal/>
    </border>
    <border>
      <left/>
      <right style="hair">
        <color theme="0" tint="-0.24994659260841701"/>
      </right>
      <top style="hair">
        <color indexed="64"/>
      </top>
      <bottom style="hair">
        <color indexed="64"/>
      </bottom>
      <diagonal/>
    </border>
    <border>
      <left style="hair">
        <color theme="0" tint="-0.24994659260841701"/>
      </left>
      <right/>
      <top style="medium">
        <color indexed="64"/>
      </top>
      <bottom style="hair">
        <color indexed="64"/>
      </bottom>
      <diagonal/>
    </border>
    <border>
      <left/>
      <right style="hair">
        <color theme="0" tint="-0.24994659260841701"/>
      </right>
      <top style="medium">
        <color indexed="64"/>
      </top>
      <bottom style="hair">
        <color indexed="64"/>
      </bottom>
      <diagonal/>
    </border>
    <border>
      <left style="hair">
        <color theme="0" tint="-0.24994659260841701"/>
      </left>
      <right/>
      <top style="medium">
        <color indexed="64"/>
      </top>
      <bottom style="medium">
        <color indexed="64"/>
      </bottom>
      <diagonal/>
    </border>
    <border>
      <left/>
      <right style="hair">
        <color theme="0" tint="-0.24994659260841701"/>
      </right>
      <top style="medium">
        <color indexed="64"/>
      </top>
      <bottom style="medium">
        <color indexed="64"/>
      </bottom>
      <diagonal/>
    </border>
    <border>
      <left style="hair">
        <color theme="0" tint="-0.24994659260841701"/>
      </left>
      <right style="hair">
        <color theme="0" tint="-0.24994659260841701"/>
      </right>
      <top style="hair">
        <color indexed="64"/>
      </top>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style="medium">
        <color indexed="64"/>
      </left>
      <right/>
      <top style="hair">
        <color theme="1"/>
      </top>
      <bottom style="medium">
        <color indexed="64"/>
      </bottom>
      <diagonal/>
    </border>
    <border>
      <left/>
      <right/>
      <top style="hair">
        <color theme="1"/>
      </top>
      <bottom style="medium">
        <color indexed="64"/>
      </bottom>
      <diagonal/>
    </border>
    <border>
      <left style="medium">
        <color indexed="64"/>
      </left>
      <right style="medium">
        <color indexed="64"/>
      </right>
      <top style="medium">
        <color indexed="64"/>
      </top>
      <bottom style="hair">
        <color theme="1"/>
      </bottom>
      <diagonal/>
    </border>
    <border>
      <left style="medium">
        <color indexed="64"/>
      </left>
      <right style="medium">
        <color indexed="64"/>
      </right>
      <top style="hair">
        <color theme="1"/>
      </top>
      <bottom style="hair">
        <color theme="1"/>
      </bottom>
      <diagonal/>
    </border>
    <border>
      <left style="medium">
        <color indexed="64"/>
      </left>
      <right style="medium">
        <color indexed="64"/>
      </right>
      <top style="hair">
        <color theme="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top style="hair">
        <color auto="1"/>
      </top>
      <bottom style="medium">
        <color indexed="64"/>
      </bottom>
      <diagonal/>
    </border>
    <border>
      <left style="hair">
        <color theme="0" tint="-0.14993743705557422"/>
      </left>
      <right style="hair">
        <color theme="0" tint="-0.24994659260841701"/>
      </right>
      <top style="medium">
        <color indexed="64"/>
      </top>
      <bottom style="medium">
        <color indexed="64"/>
      </bottom>
      <diagonal/>
    </border>
    <border>
      <left/>
      <right style="medium">
        <color indexed="64"/>
      </right>
      <top/>
      <bottom style="hair">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xf numFmtId="0" fontId="1" fillId="0" borderId="0"/>
    <xf numFmtId="0" fontId="2" fillId="0" borderId="0"/>
    <xf numFmtId="9" fontId="6" fillId="0" borderId="0" applyFont="0" applyFill="0" applyBorder="0" applyAlignment="0" applyProtection="0"/>
    <xf numFmtId="0" fontId="6" fillId="0" borderId="0"/>
  </cellStyleXfs>
  <cellXfs count="732">
    <xf numFmtId="0" fontId="0" fillId="0" borderId="0" xfId="0"/>
    <xf numFmtId="0" fontId="0" fillId="0" borderId="0" xfId="0" quotePrefix="1"/>
    <xf numFmtId="0" fontId="0" fillId="0" borderId="0" xfId="0" applyFill="1"/>
    <xf numFmtId="0" fontId="0" fillId="8" borderId="0" xfId="0" applyFill="1" applyBorder="1"/>
    <xf numFmtId="0" fontId="0" fillId="9" borderId="0" xfId="0" applyFill="1"/>
    <xf numFmtId="0" fontId="0" fillId="0" borderId="0" xfId="0" applyFill="1" applyAlignment="1">
      <alignment vertical="center"/>
    </xf>
    <xf numFmtId="0" fontId="0" fillId="0" borderId="0" xfId="0" applyFill="1" applyAlignment="1">
      <alignment horizontal="center"/>
    </xf>
    <xf numFmtId="0" fontId="0" fillId="8" borderId="0" xfId="0" applyFill="1"/>
    <xf numFmtId="2" fontId="0" fillId="0" borderId="0" xfId="0" applyNumberFormat="1" applyFill="1"/>
    <xf numFmtId="0" fontId="9" fillId="0" borderId="0" xfId="0" applyFont="1" applyFill="1" applyAlignment="1">
      <alignment horizontal="left" vertical="center"/>
    </xf>
    <xf numFmtId="0" fontId="9" fillId="0" borderId="0" xfId="0" applyFont="1" applyFill="1" applyAlignment="1">
      <alignment vertical="center"/>
    </xf>
    <xf numFmtId="0" fontId="0" fillId="8" borderId="17" xfId="0" applyFill="1" applyBorder="1"/>
    <xf numFmtId="0" fontId="0" fillId="8" borderId="16" xfId="0" applyFill="1" applyBorder="1"/>
    <xf numFmtId="0" fontId="10" fillId="11" borderId="0" xfId="0" applyFont="1" applyFill="1"/>
    <xf numFmtId="0" fontId="10" fillId="0" borderId="0" xfId="0" applyFont="1"/>
    <xf numFmtId="0" fontId="11" fillId="11" borderId="16" xfId="0" applyFont="1" applyFill="1" applyBorder="1"/>
    <xf numFmtId="0" fontId="11" fillId="11" borderId="0" xfId="0" applyFont="1" applyFill="1" applyBorder="1"/>
    <xf numFmtId="0" fontId="11" fillId="11" borderId="4" xfId="0" applyFont="1" applyFill="1" applyBorder="1"/>
    <xf numFmtId="0" fontId="12" fillId="11" borderId="0" xfId="0" applyFont="1" applyFill="1" applyBorder="1" applyAlignment="1">
      <alignment vertical="top"/>
    </xf>
    <xf numFmtId="0" fontId="12" fillId="11" borderId="16" xfId="0" applyFont="1" applyFill="1" applyBorder="1" applyAlignment="1">
      <alignment vertical="top"/>
    </xf>
    <xf numFmtId="0" fontId="11" fillId="9" borderId="0" xfId="0" applyFont="1" applyFill="1"/>
    <xf numFmtId="0" fontId="12" fillId="9" borderId="0" xfId="0" applyFont="1" applyFill="1" applyAlignment="1">
      <alignment vertical="top"/>
    </xf>
    <xf numFmtId="0" fontId="14" fillId="9" borderId="0" xfId="0" applyFont="1" applyFill="1" applyAlignment="1">
      <alignment horizontal="left" vertical="top"/>
    </xf>
    <xf numFmtId="0" fontId="11" fillId="9" borderId="0" xfId="0" applyFont="1" applyFill="1" applyAlignment="1">
      <alignment vertical="top" wrapText="1"/>
    </xf>
    <xf numFmtId="0" fontId="16" fillId="11" borderId="0" xfId="0" applyFont="1" applyFill="1" applyBorder="1" applyAlignment="1">
      <alignment horizontal="left" vertical="top"/>
    </xf>
    <xf numFmtId="0" fontId="14" fillId="11" borderId="16" xfId="0" applyFont="1" applyFill="1" applyBorder="1" applyAlignment="1">
      <alignment horizontal="left" vertical="top"/>
    </xf>
    <xf numFmtId="0" fontId="10" fillId="11" borderId="0" xfId="0" applyFont="1" applyFill="1" applyAlignment="1">
      <alignment horizontal="center"/>
    </xf>
    <xf numFmtId="168" fontId="10" fillId="11" borderId="0" xfId="0" applyNumberFormat="1" applyFont="1" applyFill="1" applyAlignment="1">
      <alignment horizontal="center"/>
    </xf>
    <xf numFmtId="0" fontId="10" fillId="11" borderId="0" xfId="0" applyFont="1" applyFill="1" applyAlignment="1">
      <alignment horizontal="left" wrapText="1"/>
    </xf>
    <xf numFmtId="1" fontId="10" fillId="11" borderId="0" xfId="0" applyNumberFormat="1" applyFont="1" applyFill="1" applyAlignment="1">
      <alignment horizontal="center"/>
    </xf>
    <xf numFmtId="0" fontId="10" fillId="11" borderId="0" xfId="0" applyFont="1" applyFill="1" applyAlignment="1">
      <alignment horizontal="left"/>
    </xf>
    <xf numFmtId="5" fontId="10" fillId="11" borderId="0" xfId="1" applyNumberFormat="1" applyFont="1" applyFill="1"/>
    <xf numFmtId="166" fontId="10" fillId="11" borderId="0" xfId="0" applyNumberFormat="1" applyFont="1" applyFill="1"/>
    <xf numFmtId="0" fontId="10" fillId="0" borderId="0" xfId="0" applyFont="1" applyFill="1"/>
    <xf numFmtId="168" fontId="14" fillId="0" borderId="6" xfId="0" applyNumberFormat="1" applyFont="1" applyFill="1" applyBorder="1" applyAlignment="1">
      <alignment horizontal="left" vertical="top"/>
    </xf>
    <xf numFmtId="0" fontId="10" fillId="11" borderId="0" xfId="0" applyFont="1" applyFill="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14" xfId="0" applyFont="1" applyFill="1" applyBorder="1" applyAlignment="1">
      <alignment horizontal="center" vertical="center"/>
    </xf>
    <xf numFmtId="0" fontId="10" fillId="0" borderId="16" xfId="0" applyFont="1" applyBorder="1"/>
    <xf numFmtId="168" fontId="14" fillId="0" borderId="6" xfId="0" applyNumberFormat="1" applyFont="1" applyFill="1" applyBorder="1" applyAlignment="1">
      <alignment horizontal="center" vertical="top"/>
    </xf>
    <xf numFmtId="0" fontId="10" fillId="0" borderId="6" xfId="0" applyFont="1" applyBorder="1"/>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70" xfId="0" applyFont="1" applyBorder="1" applyAlignment="1">
      <alignment horizontal="center" vertical="center"/>
    </xf>
    <xf numFmtId="0" fontId="10" fillId="0" borderId="0" xfId="0" applyFont="1" applyFill="1" applyBorder="1" applyAlignment="1" applyProtection="1">
      <alignment horizontal="center" vertical="center" wrapText="1"/>
      <protection locked="0"/>
    </xf>
    <xf numFmtId="2" fontId="10" fillId="0" borderId="0" xfId="0" applyNumberFormat="1" applyFont="1" applyFill="1" applyBorder="1" applyAlignment="1" applyProtection="1">
      <alignment horizontal="center" vertical="center" wrapText="1"/>
      <protection locked="0"/>
    </xf>
    <xf numFmtId="2" fontId="10" fillId="0" borderId="0" xfId="0" applyNumberFormat="1" applyFont="1" applyFill="1" applyBorder="1" applyAlignment="1" applyProtection="1">
      <alignment horizontal="left" vertical="center" wrapText="1"/>
      <protection locked="0"/>
    </xf>
    <xf numFmtId="172" fontId="10" fillId="0" borderId="0" xfId="1" applyNumberFormat="1" applyFont="1" applyFill="1" applyBorder="1" applyAlignment="1" applyProtection="1">
      <alignment horizontal="center" vertical="center" wrapText="1"/>
      <protection locked="0"/>
    </xf>
    <xf numFmtId="166" fontId="10" fillId="8" borderId="15" xfId="1" applyNumberFormat="1" applyFont="1" applyFill="1" applyBorder="1" applyAlignment="1" applyProtection="1">
      <alignment horizontal="center" vertical="center" wrapText="1"/>
      <protection hidden="1"/>
    </xf>
    <xf numFmtId="169" fontId="10" fillId="8" borderId="13" xfId="1" applyNumberFormat="1" applyFont="1" applyFill="1" applyBorder="1" applyAlignment="1" applyProtection="1">
      <alignment horizontal="right" vertical="center" wrapText="1" indent="1"/>
      <protection hidden="1"/>
    </xf>
    <xf numFmtId="43" fontId="10" fillId="8" borderId="13" xfId="1" applyNumberFormat="1" applyFont="1" applyFill="1" applyBorder="1" applyAlignment="1" applyProtection="1">
      <alignment horizontal="right" vertical="center" wrapText="1" indent="1"/>
      <protection hidden="1"/>
    </xf>
    <xf numFmtId="43" fontId="10" fillId="8" borderId="13" xfId="1" applyNumberFormat="1" applyFont="1" applyFill="1" applyBorder="1" applyAlignment="1" applyProtection="1">
      <alignment horizontal="left" vertical="center" wrapText="1"/>
      <protection hidden="1"/>
    </xf>
    <xf numFmtId="0" fontId="17" fillId="8" borderId="14" xfId="0" applyFont="1" applyFill="1" applyBorder="1" applyAlignment="1" applyProtection="1">
      <alignment horizontal="center" vertical="center" wrapText="1"/>
      <protection hidden="1"/>
    </xf>
    <xf numFmtId="0" fontId="10" fillId="0" borderId="0" xfId="0" applyFont="1" applyAlignment="1">
      <alignment horizontal="center"/>
    </xf>
    <xf numFmtId="168" fontId="10" fillId="0" borderId="0" xfId="0" applyNumberFormat="1" applyFont="1" applyAlignment="1">
      <alignment horizontal="center"/>
    </xf>
    <xf numFmtId="0" fontId="10" fillId="0" borderId="0" xfId="0" applyFont="1" applyAlignment="1">
      <alignment horizontal="left" wrapText="1"/>
    </xf>
    <xf numFmtId="1" fontId="10" fillId="0" borderId="0" xfId="0" applyNumberFormat="1" applyFont="1" applyAlignment="1">
      <alignment horizontal="center"/>
    </xf>
    <xf numFmtId="0" fontId="10" fillId="0" borderId="0" xfId="0" applyFont="1" applyAlignment="1">
      <alignment horizontal="left"/>
    </xf>
    <xf numFmtId="5" fontId="10" fillId="0" borderId="0" xfId="1" applyNumberFormat="1" applyFont="1"/>
    <xf numFmtId="166" fontId="10" fillId="0" borderId="0" xfId="0" applyNumberFormat="1" applyFont="1"/>
    <xf numFmtId="172" fontId="22" fillId="0" borderId="9" xfId="1" applyNumberFormat="1" applyFont="1" applyFill="1" applyBorder="1" applyAlignment="1" applyProtection="1">
      <alignment horizontal="center" vertical="center" wrapText="1"/>
      <protection locked="0"/>
    </xf>
    <xf numFmtId="9" fontId="22" fillId="0" borderId="9" xfId="1" applyNumberFormat="1" applyFont="1" applyFill="1" applyBorder="1" applyAlignment="1" applyProtection="1">
      <alignment horizontal="center" vertical="center" wrapText="1"/>
      <protection locked="0"/>
    </xf>
    <xf numFmtId="0" fontId="21" fillId="15" borderId="14" xfId="0" applyFont="1" applyFill="1" applyBorder="1" applyAlignment="1">
      <alignment horizontal="center"/>
    </xf>
    <xf numFmtId="0" fontId="21" fillId="11" borderId="12" xfId="0" applyFont="1" applyFill="1" applyBorder="1" applyAlignment="1">
      <alignment horizontal="center"/>
    </xf>
    <xf numFmtId="168" fontId="23" fillId="11" borderId="12" xfId="0" applyNumberFormat="1" applyFont="1" applyFill="1" applyBorder="1" applyAlignment="1">
      <alignment horizontal="left" vertical="center"/>
    </xf>
    <xf numFmtId="168" fontId="24" fillId="11" borderId="0" xfId="0" applyNumberFormat="1" applyFont="1" applyFill="1" applyBorder="1" applyAlignment="1">
      <alignment horizontal="left"/>
    </xf>
    <xf numFmtId="168" fontId="15" fillId="11" borderId="0" xfId="0" applyNumberFormat="1" applyFont="1" applyFill="1" applyBorder="1" applyAlignment="1">
      <alignment horizontal="left"/>
    </xf>
    <xf numFmtId="0" fontId="21" fillId="11" borderId="0" xfId="0" applyFont="1" applyFill="1" applyBorder="1" applyAlignment="1">
      <alignment horizontal="left"/>
    </xf>
    <xf numFmtId="166" fontId="21" fillId="11" borderId="0" xfId="0" applyNumberFormat="1" applyFont="1" applyFill="1" applyBorder="1"/>
    <xf numFmtId="0" fontId="21" fillId="11" borderId="0" xfId="0" applyFont="1" applyFill="1" applyBorder="1"/>
    <xf numFmtId="168" fontId="23" fillId="11" borderId="12" xfId="0" applyNumberFormat="1" applyFont="1" applyFill="1" applyBorder="1" applyAlignment="1">
      <alignment vertical="center"/>
    </xf>
    <xf numFmtId="168" fontId="24" fillId="11" borderId="0" xfId="0" applyNumberFormat="1" applyFont="1" applyFill="1" applyBorder="1" applyAlignment="1"/>
    <xf numFmtId="168" fontId="15" fillId="11" borderId="0" xfId="0" applyNumberFormat="1" applyFont="1" applyFill="1" applyBorder="1" applyAlignment="1"/>
    <xf numFmtId="168" fontId="24" fillId="11" borderId="16" xfId="0" applyNumberFormat="1" applyFont="1" applyFill="1" applyBorder="1" applyAlignment="1"/>
    <xf numFmtId="0" fontId="23" fillId="11" borderId="12" xfId="0" applyFont="1" applyFill="1" applyBorder="1" applyAlignment="1">
      <alignment horizontal="left" vertical="center"/>
    </xf>
    <xf numFmtId="0" fontId="25" fillId="11" borderId="0" xfId="0" applyFont="1" applyFill="1" applyBorder="1" applyAlignment="1" applyProtection="1">
      <alignment horizontal="left" vertical="center"/>
      <protection locked="0"/>
    </xf>
    <xf numFmtId="5" fontId="25" fillId="11" borderId="0" xfId="1" applyNumberFormat="1" applyFont="1" applyFill="1" applyBorder="1"/>
    <xf numFmtId="0" fontId="25" fillId="11" borderId="11" xfId="0" applyFont="1" applyFill="1" applyBorder="1" applyAlignment="1">
      <alignment horizontal="center"/>
    </xf>
    <xf numFmtId="168" fontId="25" fillId="11" borderId="6" xfId="0" applyNumberFormat="1" applyFont="1" applyFill="1" applyBorder="1" applyAlignment="1">
      <alignment horizontal="center"/>
    </xf>
    <xf numFmtId="0" fontId="25" fillId="11" borderId="6" xfId="0" applyFont="1" applyFill="1" applyBorder="1" applyAlignment="1">
      <alignment horizontal="left" wrapText="1"/>
    </xf>
    <xf numFmtId="1" fontId="25" fillId="11" borderId="6" xfId="0" applyNumberFormat="1" applyFont="1" applyFill="1" applyBorder="1" applyAlignment="1">
      <alignment horizontal="center"/>
    </xf>
    <xf numFmtId="0" fontId="25" fillId="11" borderId="6" xfId="0" applyFont="1" applyFill="1" applyBorder="1" applyAlignment="1">
      <alignment horizontal="left"/>
    </xf>
    <xf numFmtId="5" fontId="25" fillId="11" borderId="6" xfId="1" applyNumberFormat="1" applyFont="1" applyFill="1" applyBorder="1"/>
    <xf numFmtId="0" fontId="21" fillId="11" borderId="6" xfId="0" applyFont="1" applyFill="1" applyBorder="1"/>
    <xf numFmtId="0" fontId="21" fillId="11" borderId="6" xfId="0" applyFont="1" applyFill="1" applyBorder="1" applyAlignment="1">
      <alignment horizontal="left"/>
    </xf>
    <xf numFmtId="166" fontId="21" fillId="11" borderId="6" xfId="0" applyNumberFormat="1" applyFont="1" applyFill="1" applyBorder="1"/>
    <xf numFmtId="0" fontId="26" fillId="10" borderId="15" xfId="0" applyFont="1" applyFill="1" applyBorder="1"/>
    <xf numFmtId="0" fontId="10" fillId="11" borderId="6" xfId="0" applyFont="1" applyFill="1" applyBorder="1" applyAlignment="1" applyProtection="1">
      <alignment vertical="center"/>
    </xf>
    <xf numFmtId="0" fontId="22" fillId="0" borderId="8" xfId="0" applyFont="1" applyBorder="1" applyAlignment="1" applyProtection="1">
      <alignment horizontal="center" vertical="center"/>
    </xf>
    <xf numFmtId="0" fontId="22" fillId="0" borderId="12" xfId="0" applyFont="1" applyBorder="1" applyAlignment="1" applyProtection="1">
      <alignment horizontal="center" vertical="center"/>
    </xf>
    <xf numFmtId="0" fontId="28" fillId="11" borderId="0" xfId="0" applyFont="1" applyFill="1" applyBorder="1" applyAlignment="1" applyProtection="1">
      <alignment vertical="center" wrapText="1"/>
    </xf>
    <xf numFmtId="1" fontId="11" fillId="8" borderId="0" xfId="0" applyNumberFormat="1" applyFont="1" applyFill="1" applyBorder="1" applyAlignment="1" applyProtection="1">
      <alignment horizontal="center" vertical="center" wrapText="1"/>
    </xf>
    <xf numFmtId="0" fontId="22" fillId="0" borderId="11" xfId="0" applyFont="1" applyBorder="1" applyAlignment="1" applyProtection="1">
      <alignment horizontal="center" vertical="center"/>
    </xf>
    <xf numFmtId="0" fontId="22" fillId="11" borderId="5" xfId="0" applyFont="1" applyFill="1" applyBorder="1" applyAlignment="1">
      <alignment vertical="center"/>
    </xf>
    <xf numFmtId="0" fontId="22" fillId="11" borderId="6" xfId="0" applyFont="1" applyFill="1" applyBorder="1" applyAlignment="1">
      <alignment vertical="center"/>
    </xf>
    <xf numFmtId="0" fontId="10" fillId="11" borderId="6" xfId="0" applyFont="1" applyFill="1" applyBorder="1" applyAlignment="1" applyProtection="1">
      <alignment vertical="center" wrapText="1"/>
    </xf>
    <xf numFmtId="0" fontId="29" fillId="11" borderId="6" xfId="0" applyFont="1" applyFill="1" applyBorder="1" applyAlignment="1" applyProtection="1">
      <alignment horizontal="left" vertical="center" wrapText="1"/>
    </xf>
    <xf numFmtId="0" fontId="10" fillId="11" borderId="0" xfId="0" applyFont="1" applyFill="1" applyBorder="1" applyAlignment="1" applyProtection="1">
      <alignment horizontal="center" vertical="center" wrapText="1"/>
      <protection locked="0"/>
    </xf>
    <xf numFmtId="2" fontId="10" fillId="11" borderId="0" xfId="0" applyNumberFormat="1" applyFont="1" applyFill="1" applyBorder="1" applyAlignment="1" applyProtection="1">
      <alignment horizontal="center" vertical="center" wrapText="1"/>
      <protection locked="0"/>
    </xf>
    <xf numFmtId="2" fontId="10" fillId="11" borderId="0" xfId="0" applyNumberFormat="1" applyFont="1" applyFill="1" applyBorder="1" applyAlignment="1" applyProtection="1">
      <alignment horizontal="left" vertical="center" wrapText="1"/>
      <protection locked="0"/>
    </xf>
    <xf numFmtId="172" fontId="10" fillId="11" borderId="0" xfId="1" applyNumberFormat="1" applyFont="1" applyFill="1" applyBorder="1" applyAlignment="1" applyProtection="1">
      <alignment horizontal="center" vertical="center" wrapText="1"/>
      <protection locked="0"/>
    </xf>
    <xf numFmtId="9" fontId="10" fillId="11" borderId="0" xfId="1" applyNumberFormat="1" applyFont="1" applyFill="1" applyBorder="1" applyAlignment="1" applyProtection="1">
      <alignment horizontal="center" vertical="center" wrapText="1"/>
      <protection locked="0"/>
    </xf>
    <xf numFmtId="0" fontId="10" fillId="9" borderId="0" xfId="0" applyFont="1" applyFill="1"/>
    <xf numFmtId="0" fontId="26" fillId="9" borderId="0" xfId="0" applyFont="1" applyFill="1" applyAlignment="1">
      <alignment vertical="top"/>
    </xf>
    <xf numFmtId="0" fontId="27" fillId="9" borderId="0" xfId="4" applyFont="1" applyFill="1" applyAlignment="1">
      <alignment horizontal="center"/>
    </xf>
    <xf numFmtId="0" fontId="27" fillId="9" borderId="0" xfId="4" applyFont="1" applyFill="1"/>
    <xf numFmtId="0" fontId="27" fillId="9" borderId="0" xfId="4" applyFont="1" applyFill="1" applyAlignment="1">
      <alignment wrapText="1"/>
    </xf>
    <xf numFmtId="10" fontId="27" fillId="9" borderId="0" xfId="4" applyNumberFormat="1" applyFont="1" applyFill="1"/>
    <xf numFmtId="15" fontId="10" fillId="9" borderId="0" xfId="0" applyNumberFormat="1" applyFont="1" applyFill="1" applyAlignment="1">
      <alignment horizontal="center"/>
    </xf>
    <xf numFmtId="0" fontId="10" fillId="9" borderId="0" xfId="0" applyFont="1" applyFill="1" applyAlignment="1">
      <alignment horizontal="center"/>
    </xf>
    <xf numFmtId="0" fontId="10" fillId="9" borderId="0" xfId="0" applyFont="1" applyFill="1" applyAlignment="1">
      <alignment vertical="top"/>
    </xf>
    <xf numFmtId="0" fontId="10" fillId="7" borderId="0" xfId="0" applyFont="1" applyFill="1"/>
    <xf numFmtId="10" fontId="18" fillId="12" borderId="14" xfId="4" applyNumberFormat="1" applyFont="1" applyFill="1" applyBorder="1" applyAlignment="1">
      <alignment horizontal="center" vertical="center" wrapText="1"/>
    </xf>
    <xf numFmtId="2" fontId="18" fillId="12" borderId="18" xfId="0" applyNumberFormat="1" applyFont="1" applyFill="1" applyBorder="1" applyAlignment="1">
      <alignment horizontal="left" vertical="center" wrapText="1"/>
    </xf>
    <xf numFmtId="0" fontId="18" fillId="12" borderId="35" xfId="0" applyFont="1" applyFill="1" applyBorder="1" applyAlignment="1">
      <alignment vertical="center"/>
    </xf>
    <xf numFmtId="0" fontId="18" fillId="12" borderId="36" xfId="0" applyFont="1" applyFill="1" applyBorder="1" applyAlignment="1">
      <alignment horizontal="center" vertical="center"/>
    </xf>
    <xf numFmtId="0" fontId="10" fillId="12" borderId="18" xfId="0" applyFont="1" applyFill="1" applyBorder="1" applyAlignment="1">
      <alignment vertical="center"/>
    </xf>
    <xf numFmtId="2" fontId="21" fillId="7" borderId="63" xfId="0" applyNumberFormat="1" applyFont="1" applyFill="1" applyBorder="1" applyAlignment="1">
      <alignment horizontal="center" vertical="top"/>
    </xf>
    <xf numFmtId="2" fontId="21" fillId="0" borderId="61" xfId="0" applyNumberFormat="1" applyFont="1" applyFill="1" applyBorder="1" applyAlignment="1">
      <alignment horizontal="center" vertical="top"/>
    </xf>
    <xf numFmtId="0" fontId="21" fillId="0" borderId="19" xfId="4" applyFont="1" applyFill="1" applyBorder="1"/>
    <xf numFmtId="0" fontId="21" fillId="0" borderId="1" xfId="4" applyFont="1" applyBorder="1"/>
    <xf numFmtId="0" fontId="21" fillId="3" borderId="1" xfId="4" applyFont="1" applyFill="1" applyBorder="1" applyAlignment="1">
      <alignment wrapText="1"/>
    </xf>
    <xf numFmtId="2" fontId="21" fillId="2" borderId="20" xfId="4" applyNumberFormat="1" applyFont="1" applyFill="1" applyBorder="1" applyAlignment="1">
      <alignment horizontal="center"/>
    </xf>
    <xf numFmtId="2" fontId="21" fillId="4" borderId="20" xfId="4" applyNumberFormat="1" applyFont="1" applyFill="1" applyBorder="1" applyAlignment="1">
      <alignment horizontal="center"/>
    </xf>
    <xf numFmtId="10" fontId="21" fillId="2" borderId="21" xfId="4" applyNumberFormat="1" applyFont="1" applyFill="1" applyBorder="1" applyAlignment="1">
      <alignment horizontal="center"/>
    </xf>
    <xf numFmtId="0" fontId="21" fillId="0" borderId="40" xfId="5" applyFont="1" applyFill="1" applyBorder="1" applyAlignment="1">
      <alignment horizontal="left" vertical="center"/>
    </xf>
    <xf numFmtId="171" fontId="10" fillId="12" borderId="50" xfId="0" applyNumberFormat="1" applyFont="1" applyFill="1" applyBorder="1" applyAlignment="1">
      <alignment horizontal="center" vertical="center"/>
    </xf>
    <xf numFmtId="0" fontId="21" fillId="0" borderId="22" xfId="0" applyFont="1" applyBorder="1" applyAlignment="1">
      <alignment vertical="center"/>
    </xf>
    <xf numFmtId="2" fontId="21" fillId="7" borderId="64" xfId="0" applyNumberFormat="1" applyFont="1" applyFill="1" applyBorder="1" applyAlignment="1">
      <alignment horizontal="center" vertical="top"/>
    </xf>
    <xf numFmtId="2" fontId="21" fillId="0" borderId="51" xfId="0" applyNumberFormat="1" applyFont="1" applyFill="1" applyBorder="1" applyAlignment="1">
      <alignment horizontal="center" vertical="top"/>
    </xf>
    <xf numFmtId="0" fontId="21" fillId="0" borderId="22" xfId="4" applyFont="1" applyFill="1" applyBorder="1"/>
    <xf numFmtId="0" fontId="21" fillId="0" borderId="23" xfId="4" applyFont="1" applyFill="1" applyBorder="1" applyAlignment="1">
      <alignment wrapText="1"/>
    </xf>
    <xf numFmtId="2" fontId="21" fillId="2" borderId="24" xfId="4" applyNumberFormat="1" applyFont="1" applyFill="1" applyBorder="1" applyAlignment="1">
      <alignment horizontal="center"/>
    </xf>
    <xf numFmtId="2" fontId="21" fillId="4" borderId="24" xfId="4" applyNumberFormat="1" applyFont="1" applyFill="1" applyBorder="1" applyAlignment="1">
      <alignment horizontal="center"/>
    </xf>
    <xf numFmtId="171" fontId="21" fillId="0" borderId="1" xfId="0" applyNumberFormat="1" applyFont="1" applyBorder="1" applyAlignment="1">
      <alignment horizontal="center" vertical="center"/>
    </xf>
    <xf numFmtId="0" fontId="21" fillId="0" borderId="1" xfId="4" applyFont="1" applyFill="1" applyBorder="1" applyAlignment="1">
      <alignment wrapText="1"/>
    </xf>
    <xf numFmtId="0" fontId="10" fillId="0" borderId="22" xfId="0" applyFont="1" applyBorder="1" applyAlignment="1">
      <alignment horizontal="left" vertical="center"/>
    </xf>
    <xf numFmtId="171" fontId="10" fillId="12" borderId="51" xfId="0" applyNumberFormat="1" applyFont="1" applyFill="1" applyBorder="1" applyAlignment="1">
      <alignment horizontal="center" vertical="center"/>
    </xf>
    <xf numFmtId="0" fontId="21" fillId="0" borderId="22" xfId="5" applyFont="1" applyBorder="1" applyAlignment="1">
      <alignment horizontal="left" vertical="center"/>
    </xf>
    <xf numFmtId="171" fontId="21" fillId="0" borderId="1" xfId="5" applyNumberFormat="1" applyFont="1" applyBorder="1" applyAlignment="1">
      <alignment horizontal="center" vertical="center"/>
    </xf>
    <xf numFmtId="2" fontId="21" fillId="7" borderId="65" xfId="0" applyNumberFormat="1" applyFont="1" applyFill="1" applyBorder="1" applyAlignment="1">
      <alignment horizontal="center" vertical="top"/>
    </xf>
    <xf numFmtId="2" fontId="21" fillId="0" borderId="62" xfId="0" applyNumberFormat="1" applyFont="1" applyFill="1" applyBorder="1" applyAlignment="1">
      <alignment horizontal="center" vertical="top"/>
    </xf>
    <xf numFmtId="0" fontId="21" fillId="0" borderId="25" xfId="4" applyFont="1" applyFill="1" applyBorder="1"/>
    <xf numFmtId="0" fontId="21" fillId="0" borderId="26" xfId="4" applyFont="1" applyBorder="1"/>
    <xf numFmtId="2" fontId="21" fillId="2" borderId="27" xfId="4" applyNumberFormat="1" applyFont="1" applyFill="1" applyBorder="1" applyAlignment="1">
      <alignment horizontal="center"/>
    </xf>
    <xf numFmtId="2" fontId="21" fillId="4" borderId="27" xfId="4" applyNumberFormat="1" applyFont="1" applyFill="1" applyBorder="1" applyAlignment="1">
      <alignment horizontal="center"/>
    </xf>
    <xf numFmtId="10" fontId="21" fillId="2" borderId="28" xfId="4" applyNumberFormat="1" applyFont="1" applyFill="1" applyBorder="1" applyAlignment="1">
      <alignment horizontal="center"/>
    </xf>
    <xf numFmtId="2" fontId="21" fillId="7" borderId="54" xfId="0" applyNumberFormat="1" applyFont="1" applyFill="1" applyBorder="1" applyAlignment="1">
      <alignment horizontal="center" vertical="top"/>
    </xf>
    <xf numFmtId="2" fontId="21" fillId="0" borderId="55" xfId="0" applyNumberFormat="1" applyFont="1" applyFill="1" applyBorder="1" applyAlignment="1">
      <alignment horizontal="center" vertical="top"/>
    </xf>
    <xf numFmtId="0" fontId="21" fillId="0" borderId="29" xfId="4" applyFont="1" applyFill="1" applyBorder="1"/>
    <xf numFmtId="0" fontId="10" fillId="0" borderId="22" xfId="0" applyFont="1" applyBorder="1" applyAlignment="1">
      <alignment vertical="center"/>
    </xf>
    <xf numFmtId="2" fontId="21" fillId="11" borderId="63" xfId="0" applyNumberFormat="1" applyFont="1" applyFill="1" applyBorder="1" applyAlignment="1">
      <alignment horizontal="left" vertical="center" wrapText="1"/>
    </xf>
    <xf numFmtId="0" fontId="21" fillId="0" borderId="33" xfId="4" applyFont="1" applyFill="1" applyBorder="1"/>
    <xf numFmtId="0" fontId="21" fillId="0" borderId="33" xfId="4" applyFont="1" applyFill="1" applyBorder="1" applyAlignment="1">
      <alignment wrapText="1"/>
    </xf>
    <xf numFmtId="10" fontId="21" fillId="2" borderId="34" xfId="4" applyNumberFormat="1" applyFont="1" applyFill="1" applyBorder="1" applyAlignment="1">
      <alignment horizontal="center"/>
    </xf>
    <xf numFmtId="0" fontId="10" fillId="0" borderId="52" xfId="0" applyFont="1" applyBorder="1" applyAlignment="1">
      <alignment vertical="center"/>
    </xf>
    <xf numFmtId="2" fontId="21" fillId="11" borderId="64" xfId="0" applyNumberFormat="1" applyFont="1" applyFill="1" applyBorder="1" applyAlignment="1">
      <alignment horizontal="left" vertical="center" wrapText="1"/>
    </xf>
    <xf numFmtId="0" fontId="21" fillId="0" borderId="1" xfId="4" applyFont="1" applyFill="1" applyBorder="1"/>
    <xf numFmtId="2" fontId="21" fillId="11" borderId="54" xfId="0" applyNumberFormat="1" applyFont="1" applyFill="1" applyBorder="1" applyAlignment="1">
      <alignment horizontal="left" vertical="center" wrapText="1"/>
    </xf>
    <xf numFmtId="0" fontId="21" fillId="0" borderId="30" xfId="4" applyFont="1" applyFill="1" applyBorder="1"/>
    <xf numFmtId="0" fontId="21" fillId="0" borderId="30" xfId="4" applyFont="1" applyFill="1" applyBorder="1" applyAlignment="1">
      <alignment wrapText="1"/>
    </xf>
    <xf numFmtId="2" fontId="21" fillId="2" borderId="31" xfId="4" applyNumberFormat="1" applyFont="1" applyFill="1" applyBorder="1" applyAlignment="1">
      <alignment horizontal="center"/>
    </xf>
    <xf numFmtId="2" fontId="21" fillId="4" borderId="31" xfId="4" applyNumberFormat="1" applyFont="1" applyFill="1" applyBorder="1" applyAlignment="1">
      <alignment horizontal="center"/>
    </xf>
    <xf numFmtId="10" fontId="21" fillId="2" borderId="32" xfId="4" applyNumberFormat="1" applyFont="1" applyFill="1" applyBorder="1" applyAlignment="1">
      <alignment horizontal="center"/>
    </xf>
    <xf numFmtId="0" fontId="10" fillId="12" borderId="51" xfId="0" applyFont="1" applyFill="1" applyBorder="1" applyAlignment="1">
      <alignment horizontal="center" vertical="center"/>
    </xf>
    <xf numFmtId="0" fontId="21" fillId="5" borderId="33" xfId="4" applyFont="1" applyFill="1" applyBorder="1"/>
    <xf numFmtId="0" fontId="21" fillId="0" borderId="40" xfId="5" applyFont="1" applyBorder="1" applyAlignment="1">
      <alignment horizontal="left" vertical="center"/>
    </xf>
    <xf numFmtId="165" fontId="21" fillId="12" borderId="51" xfId="5" applyNumberFormat="1" applyFont="1" applyFill="1" applyBorder="1" applyAlignment="1">
      <alignment horizontal="center" vertical="center"/>
    </xf>
    <xf numFmtId="2" fontId="21" fillId="0" borderId="64" xfId="0" applyNumberFormat="1" applyFont="1" applyFill="1" applyBorder="1" applyAlignment="1">
      <alignment horizontal="left" vertical="center" wrapText="1"/>
    </xf>
    <xf numFmtId="0" fontId="21" fillId="5" borderId="1" xfId="4" applyFont="1" applyFill="1" applyBorder="1"/>
    <xf numFmtId="165" fontId="21" fillId="12" borderId="55" xfId="5" applyNumberFormat="1" applyFont="1" applyFill="1" applyBorder="1" applyAlignment="1">
      <alignment horizontal="center" vertical="center"/>
    </xf>
    <xf numFmtId="0" fontId="10" fillId="9" borderId="0" xfId="0" applyFont="1" applyFill="1" applyAlignment="1">
      <alignment wrapText="1"/>
    </xf>
    <xf numFmtId="170" fontId="18" fillId="0" borderId="62" xfId="1" applyNumberFormat="1" applyFont="1" applyFill="1" applyBorder="1" applyAlignment="1">
      <alignment horizontal="center" vertical="center" wrapText="1"/>
    </xf>
    <xf numFmtId="2" fontId="21" fillId="7" borderId="54" xfId="0" applyNumberFormat="1" applyFont="1" applyFill="1" applyBorder="1" applyAlignment="1">
      <alignment horizontal="center" vertical="top" wrapText="1"/>
    </xf>
    <xf numFmtId="2" fontId="21" fillId="0" borderId="55" xfId="0" applyNumberFormat="1" applyFont="1" applyFill="1" applyBorder="1" applyAlignment="1">
      <alignment horizontal="center" vertical="top" wrapText="1"/>
    </xf>
    <xf numFmtId="0" fontId="21" fillId="0" borderId="29" xfId="4" applyFont="1" applyFill="1" applyBorder="1" applyAlignment="1">
      <alignment wrapText="1"/>
    </xf>
    <xf numFmtId="0" fontId="21" fillId="5" borderId="30" xfId="4" applyFont="1" applyFill="1" applyBorder="1" applyAlignment="1">
      <alignment wrapText="1"/>
    </xf>
    <xf numFmtId="2" fontId="21" fillId="2" borderId="31" xfId="4" applyNumberFormat="1" applyFont="1" applyFill="1" applyBorder="1" applyAlignment="1">
      <alignment horizontal="center" wrapText="1"/>
    </xf>
    <xf numFmtId="2" fontId="21" fillId="4" borderId="31" xfId="4" applyNumberFormat="1" applyFont="1" applyFill="1" applyBorder="1" applyAlignment="1">
      <alignment horizontal="center" wrapText="1"/>
    </xf>
    <xf numFmtId="10" fontId="21" fillId="2" borderId="32" xfId="4" applyNumberFormat="1" applyFont="1" applyFill="1" applyBorder="1" applyAlignment="1">
      <alignment horizontal="center" wrapText="1"/>
    </xf>
    <xf numFmtId="15" fontId="10" fillId="9" borderId="0" xfId="0" applyNumberFormat="1" applyFont="1" applyFill="1" applyAlignment="1">
      <alignment horizontal="center" wrapText="1"/>
    </xf>
    <xf numFmtId="0" fontId="10" fillId="7" borderId="0" xfId="0" applyFont="1" applyFill="1" applyAlignment="1">
      <alignment wrapText="1"/>
    </xf>
    <xf numFmtId="0" fontId="10" fillId="0" borderId="0" xfId="0" applyFont="1" applyAlignment="1">
      <alignment wrapText="1"/>
    </xf>
    <xf numFmtId="170" fontId="18" fillId="0" borderId="8" xfId="1" applyNumberFormat="1" applyFont="1" applyFill="1" applyBorder="1" applyAlignment="1">
      <alignment horizontal="center" vertical="center"/>
    </xf>
    <xf numFmtId="2" fontId="21" fillId="11" borderId="18" xfId="0" applyNumberFormat="1" applyFont="1" applyFill="1" applyBorder="1" applyAlignment="1">
      <alignment horizontal="left" vertical="center" wrapText="1"/>
    </xf>
    <xf numFmtId="2" fontId="21" fillId="7" borderId="3" xfId="0" applyNumberFormat="1" applyFont="1" applyFill="1" applyBorder="1" applyAlignment="1">
      <alignment horizontal="center" vertical="top"/>
    </xf>
    <xf numFmtId="2" fontId="21" fillId="0" borderId="8" xfId="0" applyNumberFormat="1" applyFont="1" applyFill="1" applyBorder="1" applyAlignment="1">
      <alignment horizontal="center" vertical="top"/>
    </xf>
    <xf numFmtId="0" fontId="21" fillId="0" borderId="35" xfId="4" applyFont="1" applyFill="1" applyBorder="1"/>
    <xf numFmtId="0" fontId="21" fillId="0" borderId="36" xfId="4" applyFont="1" applyBorder="1"/>
    <xf numFmtId="0" fontId="21" fillId="0" borderId="37" xfId="4" applyFont="1" applyFill="1" applyBorder="1" applyAlignment="1">
      <alignment wrapText="1"/>
    </xf>
    <xf numFmtId="2" fontId="21" fillId="2" borderId="38" xfId="4" applyNumberFormat="1" applyFont="1" applyFill="1" applyBorder="1" applyAlignment="1">
      <alignment horizontal="center"/>
    </xf>
    <xf numFmtId="10" fontId="21" fillId="2" borderId="39" xfId="4" applyNumberFormat="1" applyFont="1" applyFill="1" applyBorder="1" applyAlignment="1">
      <alignment horizontal="center"/>
    </xf>
    <xf numFmtId="165" fontId="21" fillId="9" borderId="0" xfId="5" applyNumberFormat="1" applyFont="1" applyFill="1" applyBorder="1" applyAlignment="1">
      <alignment horizontal="center"/>
    </xf>
    <xf numFmtId="170" fontId="18" fillId="0" borderId="61" xfId="1" applyNumberFormat="1" applyFont="1" applyFill="1" applyBorder="1" applyAlignment="1">
      <alignment horizontal="center" vertical="center"/>
    </xf>
    <xf numFmtId="2" fontId="21" fillId="0" borderId="66" xfId="0" applyNumberFormat="1" applyFont="1" applyFill="1" applyBorder="1" applyAlignment="1">
      <alignment horizontal="left" vertical="center" wrapText="1"/>
    </xf>
    <xf numFmtId="0" fontId="21" fillId="0" borderId="56" xfId="4" applyFont="1" applyFill="1" applyBorder="1"/>
    <xf numFmtId="0" fontId="21" fillId="0" borderId="33" xfId="4" applyFont="1" applyBorder="1"/>
    <xf numFmtId="0" fontId="21" fillId="6" borderId="1" xfId="4" applyFont="1" applyFill="1" applyBorder="1" applyAlignment="1">
      <alignment wrapText="1"/>
    </xf>
    <xf numFmtId="2" fontId="21" fillId="2" borderId="34" xfId="4" applyNumberFormat="1" applyFont="1" applyFill="1" applyBorder="1" applyAlignment="1">
      <alignment horizontal="center"/>
    </xf>
    <xf numFmtId="0" fontId="10" fillId="9" borderId="0" xfId="0" applyFont="1" applyFill="1" applyBorder="1" applyAlignment="1">
      <alignment horizontal="left"/>
    </xf>
    <xf numFmtId="0" fontId="32" fillId="9" borderId="0" xfId="2" applyFont="1" applyFill="1" applyBorder="1" applyAlignment="1" applyProtection="1">
      <alignment horizontal="left"/>
    </xf>
    <xf numFmtId="0" fontId="33" fillId="9" borderId="0" xfId="0" applyFont="1" applyFill="1" applyBorder="1" applyAlignment="1">
      <alignment horizontal="center"/>
    </xf>
    <xf numFmtId="170" fontId="18" fillId="0" borderId="51" xfId="1" applyNumberFormat="1" applyFont="1" applyFill="1" applyBorder="1" applyAlignment="1">
      <alignment horizontal="center" vertical="center"/>
    </xf>
    <xf numFmtId="0" fontId="21" fillId="0" borderId="57" xfId="4" applyFont="1" applyFill="1" applyBorder="1"/>
    <xf numFmtId="2" fontId="21" fillId="2" borderId="21" xfId="4" applyNumberFormat="1" applyFont="1" applyFill="1" applyBorder="1" applyAlignment="1">
      <alignment horizontal="center"/>
    </xf>
    <xf numFmtId="0" fontId="34" fillId="9" borderId="0" xfId="0" applyFont="1" applyFill="1" applyBorder="1" applyAlignment="1">
      <alignment horizontal="center"/>
    </xf>
    <xf numFmtId="0" fontId="34" fillId="9" borderId="0" xfId="0" applyFont="1" applyFill="1"/>
    <xf numFmtId="2" fontId="34" fillId="9" borderId="0" xfId="0" applyNumberFormat="1" applyFont="1" applyFill="1" applyBorder="1" applyAlignment="1">
      <alignment horizontal="center"/>
    </xf>
    <xf numFmtId="0" fontId="21" fillId="0" borderId="58" xfId="4" applyFont="1" applyFill="1" applyBorder="1"/>
    <xf numFmtId="0" fontId="21" fillId="0" borderId="30" xfId="4" applyFont="1" applyBorder="1"/>
    <xf numFmtId="2" fontId="21" fillId="2" borderId="32" xfId="4" applyNumberFormat="1" applyFont="1" applyFill="1" applyBorder="1" applyAlignment="1">
      <alignment horizontal="center"/>
    </xf>
    <xf numFmtId="0" fontId="21" fillId="11" borderId="59" xfId="4" applyFont="1" applyFill="1" applyBorder="1"/>
    <xf numFmtId="0" fontId="21" fillId="11" borderId="46" xfId="4" applyFont="1" applyFill="1" applyBorder="1"/>
    <xf numFmtId="0" fontId="21" fillId="11" borderId="23" xfId="4" applyFont="1" applyFill="1" applyBorder="1" applyAlignment="1">
      <alignment wrapText="1"/>
    </xf>
    <xf numFmtId="2" fontId="21" fillId="11" borderId="47" xfId="4" applyNumberFormat="1" applyFont="1" applyFill="1" applyBorder="1" applyAlignment="1">
      <alignment horizontal="center"/>
    </xf>
    <xf numFmtId="2" fontId="21" fillId="11" borderId="48" xfId="4" applyNumberFormat="1" applyFont="1" applyFill="1" applyBorder="1" applyAlignment="1">
      <alignment horizontal="center"/>
    </xf>
    <xf numFmtId="170" fontId="18" fillId="0" borderId="11" xfId="1" applyNumberFormat="1" applyFont="1" applyFill="1" applyBorder="1" applyAlignment="1">
      <alignment horizontal="center" vertical="center"/>
    </xf>
    <xf numFmtId="2" fontId="21" fillId="0" borderId="54" xfId="0" applyNumberFormat="1" applyFont="1" applyFill="1" applyBorder="1" applyAlignment="1">
      <alignment horizontal="left" vertical="center" wrapText="1"/>
    </xf>
    <xf numFmtId="2" fontId="21" fillId="0" borderId="50" xfId="0" applyNumberFormat="1" applyFont="1" applyFill="1" applyBorder="1" applyAlignment="1">
      <alignment horizontal="center" vertical="top"/>
    </xf>
    <xf numFmtId="0" fontId="21" fillId="2" borderId="1" xfId="4" applyFont="1" applyFill="1" applyBorder="1"/>
    <xf numFmtId="0" fontId="34" fillId="9" borderId="0" xfId="0" applyFont="1" applyFill="1" applyAlignment="1">
      <alignment horizontal="center"/>
    </xf>
    <xf numFmtId="2" fontId="21" fillId="0" borderId="18" xfId="0" applyNumberFormat="1" applyFont="1" applyFill="1" applyBorder="1" applyAlignment="1">
      <alignment horizontal="left" vertical="center" wrapText="1"/>
    </xf>
    <xf numFmtId="2" fontId="21" fillId="7" borderId="18" xfId="0" applyNumberFormat="1" applyFont="1" applyFill="1" applyBorder="1" applyAlignment="1">
      <alignment horizontal="center" vertical="top" wrapText="1"/>
    </xf>
    <xf numFmtId="2" fontId="21" fillId="0" borderId="14" xfId="0" applyNumberFormat="1" applyFont="1" applyFill="1" applyBorder="1" applyAlignment="1">
      <alignment horizontal="center" vertical="top" wrapText="1"/>
    </xf>
    <xf numFmtId="0" fontId="21" fillId="0" borderId="35" xfId="4" applyFont="1" applyFill="1" applyBorder="1" applyAlignment="1">
      <alignment vertical="top" wrapText="1"/>
    </xf>
    <xf numFmtId="0" fontId="21" fillId="0" borderId="36" xfId="4" applyFont="1" applyBorder="1" applyAlignment="1">
      <alignment vertical="top" wrapText="1"/>
    </xf>
    <xf numFmtId="0" fontId="21" fillId="0" borderId="36" xfId="4" applyFont="1" applyFill="1" applyBorder="1" applyAlignment="1">
      <alignment vertical="top" wrapText="1"/>
    </xf>
    <xf numFmtId="2" fontId="21" fillId="2" borderId="38" xfId="4" applyNumberFormat="1" applyFont="1" applyFill="1" applyBorder="1" applyAlignment="1">
      <alignment horizontal="center" vertical="top" wrapText="1"/>
    </xf>
    <xf numFmtId="2" fontId="21" fillId="4" borderId="38" xfId="4" applyNumberFormat="1" applyFont="1" applyFill="1" applyBorder="1" applyAlignment="1">
      <alignment horizontal="center" vertical="top" wrapText="1"/>
    </xf>
    <xf numFmtId="10" fontId="21" fillId="2" borderId="39" xfId="4" applyNumberFormat="1" applyFont="1" applyFill="1" applyBorder="1" applyAlignment="1">
      <alignment horizontal="center" vertical="top" wrapText="1"/>
    </xf>
    <xf numFmtId="0" fontId="21" fillId="5" borderId="30" xfId="4" applyFont="1" applyFill="1" applyBorder="1"/>
    <xf numFmtId="0" fontId="21" fillId="6" borderId="33" xfId="4" applyFont="1" applyFill="1" applyBorder="1" applyAlignment="1">
      <alignment wrapText="1"/>
    </xf>
    <xf numFmtId="0" fontId="21" fillId="5" borderId="1" xfId="4" applyFont="1" applyFill="1" applyBorder="1" applyAlignment="1">
      <alignment wrapText="1"/>
    </xf>
    <xf numFmtId="2" fontId="21" fillId="2" borderId="24" xfId="4" applyNumberFormat="1" applyFont="1" applyFill="1" applyBorder="1" applyAlignment="1">
      <alignment horizontal="center" vertical="top"/>
    </xf>
    <xf numFmtId="2" fontId="21" fillId="2" borderId="21" xfId="4" applyNumberFormat="1" applyFont="1" applyFill="1" applyBorder="1" applyAlignment="1">
      <alignment horizontal="center" vertical="top"/>
    </xf>
    <xf numFmtId="15" fontId="35" fillId="9" borderId="0" xfId="0" applyNumberFormat="1" applyFont="1" applyFill="1" applyAlignment="1">
      <alignment horizontal="center"/>
    </xf>
    <xf numFmtId="164" fontId="10" fillId="9" borderId="0" xfId="0" applyNumberFormat="1" applyFont="1" applyFill="1" applyAlignment="1">
      <alignment horizontal="center"/>
    </xf>
    <xf numFmtId="2" fontId="21" fillId="11" borderId="66" xfId="0" applyNumberFormat="1" applyFont="1" applyFill="1" applyBorder="1" applyAlignment="1">
      <alignment horizontal="left" vertical="center" wrapText="1"/>
    </xf>
    <xf numFmtId="170" fontId="18" fillId="0" borderId="62" xfId="1" applyNumberFormat="1" applyFont="1" applyFill="1" applyBorder="1" applyAlignment="1">
      <alignment horizontal="center" vertical="center"/>
    </xf>
    <xf numFmtId="0" fontId="21" fillId="3" borderId="26" xfId="4" applyFont="1" applyFill="1" applyBorder="1" applyAlignment="1">
      <alignment wrapText="1"/>
    </xf>
    <xf numFmtId="2" fontId="21" fillId="7" borderId="18" xfId="0" applyNumberFormat="1" applyFont="1" applyFill="1" applyBorder="1" applyAlignment="1">
      <alignment horizontal="center" vertical="top"/>
    </xf>
    <xf numFmtId="2" fontId="21" fillId="0" borderId="14" xfId="0" applyNumberFormat="1" applyFont="1" applyFill="1" applyBorder="1" applyAlignment="1">
      <alignment horizontal="center" vertical="top"/>
    </xf>
    <xf numFmtId="0" fontId="21" fillId="5" borderId="36" xfId="4" applyFont="1" applyFill="1" applyBorder="1"/>
    <xf numFmtId="0" fontId="21" fillId="0" borderId="36" xfId="4" applyFont="1" applyFill="1" applyBorder="1" applyAlignment="1">
      <alignment wrapText="1"/>
    </xf>
    <xf numFmtId="2" fontId="21" fillId="4" borderId="38" xfId="4" applyNumberFormat="1" applyFont="1" applyFill="1" applyBorder="1" applyAlignment="1">
      <alignment horizontal="center"/>
    </xf>
    <xf numFmtId="0" fontId="21" fillId="3" borderId="1" xfId="4" applyFont="1" applyFill="1" applyBorder="1" applyAlignment="1">
      <alignment vertical="top" wrapText="1"/>
    </xf>
    <xf numFmtId="2" fontId="21" fillId="2" borderId="39" xfId="4" applyNumberFormat="1" applyFont="1" applyFill="1" applyBorder="1" applyAlignment="1">
      <alignment horizontal="center"/>
    </xf>
    <xf numFmtId="0" fontId="21" fillId="3" borderId="33" xfId="4" applyFont="1" applyFill="1" applyBorder="1" applyAlignment="1">
      <alignment wrapText="1"/>
    </xf>
    <xf numFmtId="0" fontId="21" fillId="0" borderId="40" xfId="4" applyFont="1" applyFill="1" applyBorder="1"/>
    <xf numFmtId="0" fontId="21" fillId="0" borderId="23" xfId="4" applyFont="1" applyBorder="1"/>
    <xf numFmtId="2" fontId="21" fillId="2" borderId="41" xfId="4" applyNumberFormat="1" applyFont="1" applyFill="1" applyBorder="1" applyAlignment="1">
      <alignment horizontal="center"/>
    </xf>
    <xf numFmtId="2" fontId="21" fillId="4" borderId="41" xfId="4" applyNumberFormat="1" applyFont="1" applyFill="1" applyBorder="1" applyAlignment="1">
      <alignment horizontal="center"/>
    </xf>
    <xf numFmtId="10" fontId="21" fillId="2" borderId="49" xfId="4" applyNumberFormat="1" applyFont="1" applyFill="1" applyBorder="1" applyAlignment="1">
      <alignment horizontal="center"/>
    </xf>
    <xf numFmtId="2" fontId="21" fillId="0" borderId="12" xfId="0" applyNumberFormat="1" applyFont="1" applyFill="1" applyBorder="1" applyAlignment="1">
      <alignment horizontal="center" vertical="top"/>
    </xf>
    <xf numFmtId="0" fontId="21" fillId="0" borderId="56" xfId="4" applyFont="1" applyFill="1" applyBorder="1" applyAlignment="1">
      <alignment vertical="top"/>
    </xf>
    <xf numFmtId="0" fontId="21" fillId="0" borderId="33" xfId="4" applyFont="1" applyBorder="1" applyAlignment="1">
      <alignment wrapText="1"/>
    </xf>
    <xf numFmtId="2" fontId="21" fillId="2" borderId="20" xfId="4" applyNumberFormat="1" applyFont="1" applyFill="1" applyBorder="1" applyAlignment="1">
      <alignment horizontal="center" vertical="top"/>
    </xf>
    <xf numFmtId="2" fontId="21" fillId="4" borderId="20" xfId="4" applyNumberFormat="1" applyFont="1" applyFill="1" applyBorder="1" applyAlignment="1">
      <alignment horizontal="center" vertical="top"/>
    </xf>
    <xf numFmtId="10" fontId="21" fillId="2" borderId="34" xfId="4" applyNumberFormat="1" applyFont="1" applyFill="1" applyBorder="1" applyAlignment="1">
      <alignment horizontal="center" vertical="top"/>
    </xf>
    <xf numFmtId="0" fontId="21" fillId="0" borderId="1" xfId="4" applyFont="1" applyBorder="1" applyAlignment="1">
      <alignment wrapText="1"/>
    </xf>
    <xf numFmtId="2" fontId="21" fillId="4" borderId="24" xfId="4" applyNumberFormat="1" applyFont="1" applyFill="1" applyBorder="1" applyAlignment="1">
      <alignment horizontal="center" vertical="top"/>
    </xf>
    <xf numFmtId="10" fontId="21" fillId="2" borderId="21" xfId="4" applyNumberFormat="1" applyFont="1" applyFill="1" applyBorder="1" applyAlignment="1">
      <alignment horizontal="center" vertical="top"/>
    </xf>
    <xf numFmtId="0" fontId="21" fillId="0" borderId="57" xfId="4" applyFont="1" applyFill="1" applyBorder="1" applyAlignment="1">
      <alignment vertical="top"/>
    </xf>
    <xf numFmtId="0" fontId="21" fillId="0" borderId="1" xfId="4" applyFont="1" applyBorder="1" applyAlignment="1">
      <alignment vertical="top"/>
    </xf>
    <xf numFmtId="2" fontId="21" fillId="0" borderId="24" xfId="4" applyNumberFormat="1" applyFont="1" applyFill="1" applyBorder="1" applyAlignment="1">
      <alignment horizontal="center" vertical="top"/>
    </xf>
    <xf numFmtId="10" fontId="21" fillId="0" borderId="21" xfId="4" applyNumberFormat="1" applyFont="1" applyFill="1" applyBorder="1" applyAlignment="1">
      <alignment horizontal="center" vertical="top"/>
    </xf>
    <xf numFmtId="0" fontId="21" fillId="0" borderId="60" xfId="4" applyFont="1" applyFill="1" applyBorder="1"/>
    <xf numFmtId="2" fontId="21" fillId="7" borderId="66" xfId="0" applyNumberFormat="1" applyFont="1" applyFill="1" applyBorder="1" applyAlignment="1">
      <alignment horizontal="center" vertical="top"/>
    </xf>
    <xf numFmtId="0" fontId="18" fillId="0" borderId="40" xfId="4" applyFont="1" applyFill="1" applyBorder="1"/>
    <xf numFmtId="0" fontId="21" fillId="0" borderId="23" xfId="4" applyFont="1" applyBorder="1" applyAlignment="1">
      <alignment vertical="top"/>
    </xf>
    <xf numFmtId="2" fontId="21" fillId="0" borderId="41" xfId="4" applyNumberFormat="1" applyFont="1" applyFill="1" applyBorder="1" applyAlignment="1">
      <alignment horizontal="center" vertical="top"/>
    </xf>
    <xf numFmtId="0" fontId="21" fillId="3" borderId="23" xfId="4" applyFont="1" applyFill="1" applyBorder="1" applyAlignment="1">
      <alignment vertical="top" wrapText="1"/>
    </xf>
    <xf numFmtId="2" fontId="21" fillId="7" borderId="64" xfId="0" applyNumberFormat="1" applyFont="1" applyFill="1" applyBorder="1" applyAlignment="1">
      <alignment horizontal="center" vertical="top" wrapText="1"/>
    </xf>
    <xf numFmtId="2" fontId="21" fillId="0" borderId="51" xfId="0" applyNumberFormat="1" applyFont="1" applyFill="1" applyBorder="1" applyAlignment="1">
      <alignment horizontal="center" vertical="top" wrapText="1"/>
    </xf>
    <xf numFmtId="0" fontId="21" fillId="0" borderId="22" xfId="4" applyFont="1" applyFill="1" applyBorder="1" applyAlignment="1">
      <alignment vertical="top"/>
    </xf>
    <xf numFmtId="0" fontId="21" fillId="0" borderId="1" xfId="4" applyFont="1" applyBorder="1" applyAlignment="1">
      <alignment vertical="top" wrapText="1"/>
    </xf>
    <xf numFmtId="2" fontId="21" fillId="2" borderId="24" xfId="4" applyNumberFormat="1" applyFont="1" applyFill="1" applyBorder="1" applyAlignment="1">
      <alignment horizontal="center" vertical="top" wrapText="1"/>
    </xf>
    <xf numFmtId="2" fontId="21" fillId="0" borderId="24" xfId="4" applyNumberFormat="1" applyFont="1" applyFill="1" applyBorder="1" applyAlignment="1">
      <alignment horizontal="center" vertical="top" wrapText="1"/>
    </xf>
    <xf numFmtId="2" fontId="21" fillId="7" borderId="65" xfId="0" applyNumberFormat="1" applyFont="1" applyFill="1" applyBorder="1" applyAlignment="1">
      <alignment horizontal="center" vertical="top" wrapText="1"/>
    </xf>
    <xf numFmtId="2" fontId="21" fillId="0" borderId="62" xfId="0" applyNumberFormat="1" applyFont="1" applyFill="1" applyBorder="1" applyAlignment="1">
      <alignment horizontal="center" vertical="top" wrapText="1"/>
    </xf>
    <xf numFmtId="0" fontId="21" fillId="0" borderId="25" xfId="4" applyFont="1" applyFill="1" applyBorder="1" applyAlignment="1">
      <alignment vertical="top"/>
    </xf>
    <xf numFmtId="0" fontId="21" fillId="0" borderId="26" xfId="4" applyFont="1" applyBorder="1" applyAlignment="1">
      <alignment vertical="top" wrapText="1"/>
    </xf>
    <xf numFmtId="2" fontId="21" fillId="0" borderId="27" xfId="4" applyNumberFormat="1" applyFont="1" applyFill="1" applyBorder="1" applyAlignment="1">
      <alignment horizontal="center" vertical="top" wrapText="1"/>
    </xf>
    <xf numFmtId="2" fontId="21" fillId="2" borderId="27" xfId="4" applyNumberFormat="1" applyFont="1" applyFill="1" applyBorder="1" applyAlignment="1">
      <alignment horizontal="center" vertical="top" wrapText="1"/>
    </xf>
    <xf numFmtId="0" fontId="21" fillId="3" borderId="30" xfId="4" applyFont="1" applyFill="1" applyBorder="1" applyAlignment="1">
      <alignment wrapText="1"/>
    </xf>
    <xf numFmtId="170" fontId="18" fillId="0" borderId="14" xfId="1" applyNumberFormat="1" applyFont="1" applyFill="1" applyBorder="1" applyAlignment="1">
      <alignment horizontal="center" vertical="center"/>
    </xf>
    <xf numFmtId="170" fontId="18" fillId="0" borderId="55" xfId="1" applyNumberFormat="1" applyFont="1" applyFill="1" applyBorder="1" applyAlignment="1">
      <alignment horizontal="center" vertical="center"/>
    </xf>
    <xf numFmtId="2" fontId="21" fillId="11" borderId="65" xfId="0" applyNumberFormat="1" applyFont="1" applyFill="1" applyBorder="1" applyAlignment="1">
      <alignment horizontal="left" vertical="center" wrapText="1"/>
    </xf>
    <xf numFmtId="2" fontId="21" fillId="0" borderId="3" xfId="0" applyNumberFormat="1" applyFont="1" applyFill="1" applyBorder="1" applyAlignment="1">
      <alignment horizontal="left" vertical="center" wrapText="1"/>
    </xf>
    <xf numFmtId="0" fontId="21" fillId="0" borderId="42" xfId="4" applyFont="1" applyFill="1" applyBorder="1"/>
    <xf numFmtId="0" fontId="21" fillId="0" borderId="43" xfId="4" applyFont="1" applyBorder="1"/>
    <xf numFmtId="2" fontId="21" fillId="2" borderId="44" xfId="4" applyNumberFormat="1" applyFont="1" applyFill="1" applyBorder="1" applyAlignment="1">
      <alignment horizontal="center"/>
    </xf>
    <xf numFmtId="2" fontId="21" fillId="4" borderId="44" xfId="4" applyNumberFormat="1" applyFont="1" applyFill="1" applyBorder="1" applyAlignment="1">
      <alignment horizontal="center"/>
    </xf>
    <xf numFmtId="10" fontId="21" fillId="2" borderId="45" xfId="4" applyNumberFormat="1" applyFont="1" applyFill="1" applyBorder="1" applyAlignment="1">
      <alignment horizontal="center"/>
    </xf>
    <xf numFmtId="2" fontId="21" fillId="0" borderId="63" xfId="0" applyNumberFormat="1" applyFont="1" applyFill="1" applyBorder="1" applyAlignment="1">
      <alignment horizontal="left" vertical="center" wrapText="1"/>
    </xf>
    <xf numFmtId="2" fontId="21" fillId="0" borderId="63" xfId="0" applyNumberFormat="1" applyFont="1" applyFill="1" applyBorder="1" applyAlignment="1">
      <alignment horizontal="center" vertical="top"/>
    </xf>
    <xf numFmtId="0" fontId="21" fillId="0" borderId="59" xfId="4" applyFont="1" applyFill="1" applyBorder="1"/>
    <xf numFmtId="0" fontId="21" fillId="0" borderId="46" xfId="4" applyFont="1" applyBorder="1"/>
    <xf numFmtId="0" fontId="21" fillId="3" borderId="23" xfId="4" applyFont="1" applyFill="1" applyBorder="1" applyAlignment="1">
      <alignment wrapText="1"/>
    </xf>
    <xf numFmtId="2" fontId="21" fillId="4" borderId="47" xfId="4" applyNumberFormat="1" applyFont="1" applyFill="1" applyBorder="1" applyAlignment="1">
      <alignment horizontal="center"/>
    </xf>
    <xf numFmtId="10" fontId="21" fillId="2" borderId="48" xfId="4" applyNumberFormat="1" applyFont="1" applyFill="1" applyBorder="1" applyAlignment="1">
      <alignment horizontal="center"/>
    </xf>
    <xf numFmtId="2" fontId="21" fillId="0" borderId="64" xfId="0" applyNumberFormat="1" applyFont="1" applyFill="1" applyBorder="1" applyAlignment="1">
      <alignment horizontal="center" vertical="top"/>
    </xf>
    <xf numFmtId="0" fontId="21" fillId="0" borderId="68" xfId="0" applyFont="1" applyBorder="1" applyAlignment="1">
      <alignment vertical="center"/>
    </xf>
    <xf numFmtId="2" fontId="21" fillId="0" borderId="51" xfId="0" applyNumberFormat="1" applyFont="1" applyFill="1" applyBorder="1" applyAlignment="1">
      <alignment horizontal="left" vertical="center" wrapText="1"/>
    </xf>
    <xf numFmtId="2" fontId="21" fillId="0" borderId="65" xfId="0" applyNumberFormat="1" applyFont="1" applyFill="1" applyBorder="1" applyAlignment="1">
      <alignment horizontal="center" vertical="top"/>
    </xf>
    <xf numFmtId="0" fontId="21" fillId="0" borderId="6" xfId="0" applyFont="1" applyBorder="1" applyAlignment="1">
      <alignment vertical="center"/>
    </xf>
    <xf numFmtId="2" fontId="21" fillId="0" borderId="11" xfId="0" applyNumberFormat="1" applyFont="1" applyFill="1" applyBorder="1" applyAlignment="1">
      <alignment horizontal="left" vertical="center" wrapText="1"/>
    </xf>
    <xf numFmtId="2" fontId="21" fillId="0" borderId="54" xfId="0" applyNumberFormat="1" applyFont="1" applyFill="1" applyBorder="1" applyAlignment="1">
      <alignment horizontal="center" vertical="top"/>
    </xf>
    <xf numFmtId="170" fontId="18" fillId="0" borderId="50" xfId="1" applyNumberFormat="1" applyFont="1" applyFill="1" applyBorder="1" applyAlignment="1">
      <alignment horizontal="center" vertical="center"/>
    </xf>
    <xf numFmtId="0" fontId="21" fillId="0" borderId="22" xfId="4" applyFont="1" applyBorder="1"/>
    <xf numFmtId="0" fontId="21" fillId="0" borderId="29" xfId="4" applyFont="1" applyBorder="1"/>
    <xf numFmtId="2" fontId="21" fillId="11" borderId="61" xfId="0" applyNumberFormat="1" applyFont="1" applyFill="1" applyBorder="1" applyAlignment="1">
      <alignment horizontal="left" vertical="center" wrapText="1"/>
    </xf>
    <xf numFmtId="2" fontId="21" fillId="7" borderId="7" xfId="0" applyNumberFormat="1" applyFont="1" applyFill="1" applyBorder="1" applyAlignment="1">
      <alignment horizontal="center" vertical="top"/>
    </xf>
    <xf numFmtId="2" fontId="21" fillId="0" borderId="11" xfId="0" applyNumberFormat="1" applyFont="1" applyFill="1" applyBorder="1" applyAlignment="1">
      <alignment horizontal="center" vertical="top"/>
    </xf>
    <xf numFmtId="0" fontId="21" fillId="0" borderId="42" xfId="4" applyFont="1" applyBorder="1"/>
    <xf numFmtId="0" fontId="21" fillId="5" borderId="43" xfId="4" applyFont="1" applyFill="1" applyBorder="1"/>
    <xf numFmtId="0" fontId="21" fillId="0" borderId="43" xfId="4" applyFont="1" applyFill="1" applyBorder="1" applyAlignment="1">
      <alignment wrapText="1"/>
    </xf>
    <xf numFmtId="2" fontId="21" fillId="2" borderId="45" xfId="4" applyNumberFormat="1" applyFont="1" applyFill="1" applyBorder="1" applyAlignment="1">
      <alignment horizontal="center"/>
    </xf>
    <xf numFmtId="2" fontId="21" fillId="11" borderId="11" xfId="0" applyNumberFormat="1" applyFont="1" applyFill="1" applyBorder="1" applyAlignment="1">
      <alignment horizontal="left" vertical="center" wrapText="1"/>
    </xf>
    <xf numFmtId="0" fontId="21" fillId="0" borderId="35" xfId="4" applyFont="1" applyBorder="1"/>
    <xf numFmtId="0" fontId="10" fillId="9" borderId="0" xfId="0" applyFont="1" applyFill="1" applyAlignment="1">
      <alignment horizontal="center" vertical="top"/>
    </xf>
    <xf numFmtId="0" fontId="10" fillId="0" borderId="35" xfId="0" applyFont="1" applyFill="1" applyBorder="1" applyAlignment="1">
      <alignment horizontal="left" vertical="center"/>
    </xf>
    <xf numFmtId="0" fontId="27" fillId="0" borderId="19" xfId="4" applyFont="1" applyFill="1" applyBorder="1" applyAlignment="1">
      <alignment horizontal="left"/>
    </xf>
    <xf numFmtId="0" fontId="31" fillId="0" borderId="0" xfId="4" applyFont="1" applyFill="1" applyBorder="1" applyAlignment="1">
      <alignment horizontal="left"/>
    </xf>
    <xf numFmtId="10" fontId="31" fillId="0" borderId="0" xfId="4" applyNumberFormat="1" applyFont="1" applyFill="1" applyBorder="1" applyAlignment="1">
      <alignment horizontal="left"/>
    </xf>
    <xf numFmtId="15" fontId="10" fillId="0" borderId="0" xfId="0" applyNumberFormat="1" applyFont="1" applyAlignment="1">
      <alignment horizontal="center"/>
    </xf>
    <xf numFmtId="0" fontId="10" fillId="0" borderId="0" xfId="0" applyFont="1" applyAlignment="1">
      <alignment horizontal="center" vertical="top"/>
    </xf>
    <xf numFmtId="0" fontId="10" fillId="0" borderId="0" xfId="0" applyFont="1" applyAlignment="1">
      <alignment vertical="top"/>
    </xf>
    <xf numFmtId="0" fontId="26" fillId="0" borderId="0" xfId="0" applyFont="1" applyAlignment="1">
      <alignment vertical="top"/>
    </xf>
    <xf numFmtId="0" fontId="27" fillId="0" borderId="0" xfId="4" applyFont="1" applyAlignment="1">
      <alignment horizontal="center"/>
    </xf>
    <xf numFmtId="0" fontId="27" fillId="0" borderId="0" xfId="4" applyFont="1"/>
    <xf numFmtId="0" fontId="27" fillId="0" borderId="0" xfId="4" applyFont="1" applyAlignment="1">
      <alignment wrapText="1"/>
    </xf>
    <xf numFmtId="10" fontId="27" fillId="0" borderId="0" xfId="4" applyNumberFormat="1" applyFont="1"/>
    <xf numFmtId="0" fontId="21" fillId="0" borderId="19" xfId="5" applyFont="1" applyFill="1" applyBorder="1" applyAlignment="1">
      <alignment horizontal="left" vertical="center"/>
    </xf>
    <xf numFmtId="171" fontId="21" fillId="0" borderId="33" xfId="0" applyNumberFormat="1" applyFont="1" applyBorder="1" applyAlignment="1">
      <alignment horizontal="center" vertical="center"/>
    </xf>
    <xf numFmtId="0" fontId="21" fillId="11" borderId="13" xfId="0" applyFont="1" applyFill="1" applyBorder="1" applyAlignment="1">
      <alignment vertical="top"/>
    </xf>
    <xf numFmtId="0" fontId="21" fillId="11" borderId="18" xfId="0" applyFont="1" applyFill="1" applyBorder="1" applyAlignment="1">
      <alignment horizontal="left" vertical="center" wrapText="1"/>
    </xf>
    <xf numFmtId="2" fontId="21" fillId="0" borderId="65" xfId="0" applyNumberFormat="1" applyFont="1" applyFill="1" applyBorder="1" applyAlignment="1">
      <alignment horizontal="left" vertical="center" wrapText="1"/>
    </xf>
    <xf numFmtId="2" fontId="21" fillId="11" borderId="51" xfId="0" applyNumberFormat="1" applyFont="1" applyFill="1" applyBorder="1" applyAlignment="1">
      <alignment horizontal="left" vertical="top" wrapText="1"/>
    </xf>
    <xf numFmtId="170" fontId="18" fillId="0" borderId="12" xfId="1" applyNumberFormat="1" applyFont="1" applyFill="1" applyBorder="1" applyAlignment="1">
      <alignment horizontal="center" vertical="center"/>
    </xf>
    <xf numFmtId="2" fontId="21" fillId="11" borderId="12" xfId="0" applyNumberFormat="1" applyFont="1" applyFill="1" applyBorder="1" applyAlignment="1">
      <alignment horizontal="left" vertical="top" wrapText="1"/>
    </xf>
    <xf numFmtId="0" fontId="21" fillId="9" borderId="0" xfId="0" applyFont="1" applyFill="1" applyAlignment="1">
      <alignment vertical="top"/>
    </xf>
    <xf numFmtId="0" fontId="21" fillId="9" borderId="0" xfId="0" applyFont="1" applyFill="1" applyAlignment="1">
      <alignment horizontal="left" vertical="center" wrapText="1"/>
    </xf>
    <xf numFmtId="0" fontId="21" fillId="0" borderId="0" xfId="0" applyFont="1" applyAlignment="1">
      <alignment vertical="top"/>
    </xf>
    <xf numFmtId="10" fontId="21" fillId="0" borderId="0" xfId="4" applyNumberFormat="1" applyFont="1" applyAlignment="1">
      <alignment horizontal="left" vertical="center" wrapText="1"/>
    </xf>
    <xf numFmtId="0" fontId="17" fillId="11" borderId="15" xfId="0" applyFont="1" applyFill="1" applyBorder="1" applyAlignment="1">
      <alignment horizontal="center" vertical="center"/>
    </xf>
    <xf numFmtId="0" fontId="15" fillId="11" borderId="15" xfId="0" applyFont="1" applyFill="1" applyBorder="1" applyAlignment="1">
      <alignment vertical="center"/>
    </xf>
    <xf numFmtId="0" fontId="21" fillId="9" borderId="0" xfId="0" applyFont="1" applyFill="1"/>
    <xf numFmtId="2" fontId="21" fillId="0" borderId="4" xfId="0" applyNumberFormat="1" applyFont="1" applyFill="1" applyBorder="1" applyAlignment="1">
      <alignment horizontal="center" vertical="top"/>
    </xf>
    <xf numFmtId="2" fontId="21" fillId="0" borderId="7" xfId="0" applyNumberFormat="1" applyFont="1" applyFill="1" applyBorder="1" applyAlignment="1">
      <alignment horizontal="center" vertical="top"/>
    </xf>
    <xf numFmtId="0" fontId="21" fillId="0" borderId="0" xfId="0" applyFont="1" applyFill="1" applyBorder="1" applyAlignment="1">
      <alignment vertical="center"/>
    </xf>
    <xf numFmtId="2" fontId="21" fillId="4" borderId="41" xfId="4" applyNumberFormat="1" applyFont="1" applyFill="1" applyBorder="1" applyAlignment="1">
      <alignment horizontal="center" vertical="top"/>
    </xf>
    <xf numFmtId="2" fontId="21" fillId="4" borderId="24" xfId="4" applyNumberFormat="1" applyFont="1" applyFill="1" applyBorder="1" applyAlignment="1">
      <alignment horizontal="center" vertical="top" wrapText="1"/>
    </xf>
    <xf numFmtId="2" fontId="21" fillId="4" borderId="27" xfId="4" applyNumberFormat="1" applyFont="1" applyFill="1" applyBorder="1" applyAlignment="1">
      <alignment horizontal="center" vertical="top" wrapText="1"/>
    </xf>
    <xf numFmtId="0" fontId="10" fillId="8" borderId="0" xfId="0" applyFont="1" applyFill="1"/>
    <xf numFmtId="0" fontId="10" fillId="11" borderId="13" xfId="0" applyFont="1" applyFill="1" applyBorder="1"/>
    <xf numFmtId="0" fontId="10" fillId="11" borderId="18" xfId="0" applyFont="1" applyFill="1" applyBorder="1"/>
    <xf numFmtId="0" fontId="10" fillId="11" borderId="5" xfId="0" applyFont="1" applyFill="1" applyBorder="1" applyAlignment="1">
      <alignment horizontal="left" vertical="top" wrapText="1"/>
    </xf>
    <xf numFmtId="0" fontId="10" fillId="11" borderId="6" xfId="0" applyFont="1" applyFill="1" applyBorder="1" applyAlignment="1">
      <alignment horizontal="left" vertical="top" wrapText="1"/>
    </xf>
    <xf numFmtId="0" fontId="10" fillId="11" borderId="7" xfId="0" applyFont="1" applyFill="1" applyBorder="1" applyAlignment="1">
      <alignment horizontal="left" vertical="top" wrapText="1"/>
    </xf>
    <xf numFmtId="0" fontId="10" fillId="8" borderId="0" xfId="0" applyFont="1" applyFill="1" applyAlignment="1">
      <alignment vertical="center"/>
    </xf>
    <xf numFmtId="0" fontId="32" fillId="8" borderId="0" xfId="2" applyFont="1" applyFill="1" applyAlignment="1" applyProtection="1"/>
    <xf numFmtId="0" fontId="32" fillId="8" borderId="0" xfId="2" applyFont="1" applyFill="1" applyAlignment="1" applyProtection="1">
      <alignment vertical="center"/>
    </xf>
    <xf numFmtId="0" fontId="0" fillId="11" borderId="13" xfId="0" applyFill="1" applyBorder="1"/>
    <xf numFmtId="0" fontId="0" fillId="11" borderId="18" xfId="0" applyFill="1" applyBorder="1"/>
    <xf numFmtId="0" fontId="0" fillId="11" borderId="15" xfId="0" applyFill="1" applyBorder="1"/>
    <xf numFmtId="0" fontId="11" fillId="11" borderId="0" xfId="0" applyFont="1" applyFill="1" applyBorder="1" applyAlignment="1">
      <alignment horizontal="left" vertical="top" wrapText="1"/>
    </xf>
    <xf numFmtId="0" fontId="11" fillId="11" borderId="4" xfId="0" applyFont="1" applyFill="1" applyBorder="1" applyAlignment="1">
      <alignment horizontal="left" vertical="top" wrapText="1"/>
    </xf>
    <xf numFmtId="0" fontId="11" fillId="11" borderId="0" xfId="0" applyFont="1" applyFill="1" applyBorder="1" applyAlignment="1"/>
    <xf numFmtId="0" fontId="10" fillId="15" borderId="15" xfId="0" applyFont="1" applyFill="1" applyBorder="1"/>
    <xf numFmtId="0" fontId="10" fillId="15" borderId="13" xfId="0" applyFont="1" applyFill="1" applyBorder="1"/>
    <xf numFmtId="0" fontId="10" fillId="15" borderId="18" xfId="0" applyFont="1" applyFill="1" applyBorder="1"/>
    <xf numFmtId="0" fontId="32" fillId="15" borderId="15" xfId="2" applyFont="1" applyFill="1" applyBorder="1" applyAlignment="1" applyProtection="1">
      <alignment vertical="center"/>
    </xf>
    <xf numFmtId="0" fontId="10" fillId="15" borderId="13" xfId="0" applyFont="1" applyFill="1" applyBorder="1" applyAlignment="1">
      <alignment vertical="center"/>
    </xf>
    <xf numFmtId="0" fontId="10" fillId="15" borderId="18" xfId="0" applyFont="1" applyFill="1" applyBorder="1" applyAlignment="1">
      <alignment vertical="center"/>
    </xf>
    <xf numFmtId="2" fontId="22" fillId="0" borderId="74" xfId="0" applyNumberFormat="1" applyFont="1" applyFill="1" applyBorder="1" applyAlignment="1" applyProtection="1">
      <alignment horizontal="center" vertical="center" wrapText="1"/>
      <protection locked="0"/>
    </xf>
    <xf numFmtId="172" fontId="22" fillId="0" borderId="74" xfId="1"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68" fontId="16" fillId="0" borderId="0" xfId="0" applyNumberFormat="1" applyFont="1" applyFill="1" applyBorder="1" applyAlignment="1">
      <alignment horizontal="left" vertical="top"/>
    </xf>
    <xf numFmtId="2" fontId="22" fillId="0" borderId="82" xfId="0" applyNumberFormat="1" applyFont="1" applyFill="1" applyBorder="1" applyAlignment="1" applyProtection="1">
      <alignment horizontal="center" vertical="center" wrapText="1"/>
      <protection locked="0"/>
    </xf>
    <xf numFmtId="172" fontId="22" fillId="0" borderId="82" xfId="1" applyNumberFormat="1" applyFont="1" applyFill="1" applyBorder="1" applyAlignment="1" applyProtection="1">
      <alignment horizontal="center" vertical="center" wrapText="1"/>
      <protection locked="0"/>
    </xf>
    <xf numFmtId="172" fontId="22" fillId="0" borderId="69" xfId="1" applyNumberFormat="1" applyFont="1" applyFill="1" applyBorder="1" applyAlignment="1" applyProtection="1">
      <alignment horizontal="center" vertical="center" wrapText="1"/>
      <protection locked="0"/>
    </xf>
    <xf numFmtId="9" fontId="22" fillId="0" borderId="69" xfId="1" applyNumberFormat="1" applyFont="1" applyFill="1" applyBorder="1" applyAlignment="1" applyProtection="1">
      <alignment horizontal="center" vertical="center" wrapText="1"/>
      <protection locked="0"/>
    </xf>
    <xf numFmtId="9" fontId="10" fillId="0" borderId="0" xfId="1" applyNumberFormat="1" applyFont="1" applyFill="1" applyBorder="1" applyAlignment="1" applyProtection="1">
      <alignment horizontal="center" vertical="center" wrapText="1"/>
      <protection locked="0"/>
    </xf>
    <xf numFmtId="168" fontId="21" fillId="11" borderId="0" xfId="0" applyNumberFormat="1" applyFont="1" applyFill="1" applyBorder="1" applyAlignment="1">
      <alignment horizontal="center"/>
    </xf>
    <xf numFmtId="0" fontId="21" fillId="11" borderId="0" xfId="0" applyFont="1" applyFill="1" applyBorder="1" applyAlignment="1">
      <alignment horizontal="left" wrapText="1"/>
    </xf>
    <xf numFmtId="1" fontId="21" fillId="11" borderId="0" xfId="0" applyNumberFormat="1" applyFont="1" applyFill="1" applyBorder="1" applyAlignment="1">
      <alignment horizontal="center"/>
    </xf>
    <xf numFmtId="5" fontId="21" fillId="11" borderId="0" xfId="1" applyNumberFormat="1" applyFont="1" applyFill="1" applyBorder="1"/>
    <xf numFmtId="168" fontId="22" fillId="0" borderId="17" xfId="0" applyNumberFormat="1" applyFont="1" applyBorder="1" applyAlignment="1" applyProtection="1">
      <alignment horizontal="center" vertical="center" wrapText="1"/>
      <protection locked="0"/>
    </xf>
    <xf numFmtId="168" fontId="22" fillId="0" borderId="75" xfId="0" applyNumberFormat="1" applyFont="1" applyBorder="1" applyAlignment="1" applyProtection="1">
      <alignment horizontal="center" vertical="center" wrapText="1"/>
      <protection locked="0"/>
    </xf>
    <xf numFmtId="1" fontId="22" fillId="0" borderId="75" xfId="0" applyNumberFormat="1" applyFont="1" applyBorder="1" applyAlignment="1" applyProtection="1">
      <alignment horizontal="center" vertical="center" wrapText="1"/>
      <protection locked="0"/>
    </xf>
    <xf numFmtId="9" fontId="22" fillId="0" borderId="0" xfId="6" applyFont="1" applyBorder="1" applyAlignment="1" applyProtection="1">
      <alignment horizontal="center" vertical="center" wrapText="1"/>
      <protection locked="0"/>
    </xf>
    <xf numFmtId="0" fontId="10" fillId="0" borderId="71" xfId="0" applyFont="1" applyBorder="1" applyAlignment="1">
      <alignment horizontal="center" vertical="center"/>
    </xf>
    <xf numFmtId="166" fontId="10" fillId="11" borderId="0" xfId="1" applyNumberFormat="1" applyFont="1" applyFill="1" applyBorder="1" applyAlignment="1" applyProtection="1">
      <alignment horizontal="center" vertical="center" wrapText="1"/>
      <protection hidden="1"/>
    </xf>
    <xf numFmtId="43" fontId="10" fillId="11" borderId="2" xfId="1" applyFont="1" applyFill="1" applyBorder="1" applyAlignment="1" applyProtection="1">
      <alignment horizontal="right" vertical="center" wrapText="1" indent="2"/>
      <protection hidden="1"/>
    </xf>
    <xf numFmtId="169" fontId="10" fillId="11" borderId="2" xfId="1" applyNumberFormat="1" applyFont="1" applyFill="1" applyBorder="1" applyAlignment="1" applyProtection="1">
      <alignment horizontal="right" vertical="center" wrapText="1" indent="1"/>
      <protection hidden="1"/>
    </xf>
    <xf numFmtId="43" fontId="10" fillId="11" borderId="2" xfId="1" applyNumberFormat="1" applyFont="1" applyFill="1" applyBorder="1" applyAlignment="1" applyProtection="1">
      <alignment horizontal="right" vertical="center" wrapText="1" indent="1"/>
      <protection hidden="1"/>
    </xf>
    <xf numFmtId="43" fontId="10" fillId="11" borderId="2" xfId="1" applyNumberFormat="1" applyFont="1" applyFill="1" applyBorder="1" applyAlignment="1" applyProtection="1">
      <alignment horizontal="left" vertical="center" wrapText="1"/>
      <protection hidden="1"/>
    </xf>
    <xf numFmtId="0" fontId="27" fillId="11" borderId="0" xfId="0" applyFont="1" applyFill="1" applyBorder="1" applyAlignment="1">
      <alignment vertical="top" wrapText="1"/>
    </xf>
    <xf numFmtId="0" fontId="17" fillId="11" borderId="2" xfId="0" applyFont="1" applyFill="1" applyBorder="1" applyAlignment="1" applyProtection="1">
      <alignment horizontal="center" vertical="center" wrapText="1"/>
      <protection hidden="1"/>
    </xf>
    <xf numFmtId="172" fontId="22" fillId="8" borderId="71" xfId="1" applyNumberFormat="1" applyFont="1" applyFill="1" applyBorder="1" applyAlignment="1" applyProtection="1">
      <alignment horizontal="center" vertical="center" wrapText="1"/>
      <protection hidden="1"/>
    </xf>
    <xf numFmtId="172" fontId="22" fillId="8" borderId="10" xfId="1" applyNumberFormat="1" applyFont="1" applyFill="1" applyBorder="1" applyAlignment="1" applyProtection="1">
      <alignment horizontal="center" vertical="center" wrapText="1"/>
      <protection hidden="1"/>
    </xf>
    <xf numFmtId="172" fontId="22" fillId="8" borderId="12" xfId="1" applyNumberFormat="1" applyFont="1" applyFill="1" applyBorder="1" applyAlignment="1" applyProtection="1">
      <alignment horizontal="center" vertical="center" wrapText="1"/>
      <protection hidden="1"/>
    </xf>
    <xf numFmtId="172" fontId="22" fillId="8" borderId="72" xfId="1" applyNumberFormat="1" applyFont="1" applyFill="1" applyBorder="1" applyAlignment="1" applyProtection="1">
      <alignment horizontal="center" vertical="center" wrapText="1"/>
      <protection hidden="1"/>
    </xf>
    <xf numFmtId="0" fontId="17" fillId="13" borderId="8" xfId="0" applyFont="1" applyFill="1" applyBorder="1" applyAlignment="1">
      <alignment horizontal="center" vertical="center"/>
    </xf>
    <xf numFmtId="43" fontId="22" fillId="14" borderId="89" xfId="1" applyNumberFormat="1" applyFont="1" applyFill="1" applyBorder="1" applyAlignment="1" applyProtection="1">
      <alignment horizontal="right" vertical="center" wrapText="1" indent="1"/>
      <protection hidden="1"/>
    </xf>
    <xf numFmtId="43" fontId="22" fillId="14" borderId="90" xfId="1" applyNumberFormat="1" applyFont="1" applyFill="1" applyBorder="1" applyAlignment="1" applyProtection="1">
      <alignment horizontal="right" vertical="center" wrapText="1" indent="1"/>
      <protection hidden="1"/>
    </xf>
    <xf numFmtId="43" fontId="22" fillId="14" borderId="91" xfId="1" applyNumberFormat="1" applyFont="1" applyFill="1" applyBorder="1" applyAlignment="1" applyProtection="1">
      <alignment horizontal="right" vertical="center" wrapText="1" indent="1"/>
      <protection hidden="1"/>
    </xf>
    <xf numFmtId="168" fontId="25" fillId="11" borderId="0" xfId="0" applyNumberFormat="1" applyFont="1" applyFill="1" applyBorder="1" applyAlignment="1">
      <alignment horizontal="center" vertical="center"/>
    </xf>
    <xf numFmtId="5" fontId="40" fillId="11" borderId="0" xfId="1" applyNumberFormat="1" applyFont="1" applyFill="1" applyBorder="1"/>
    <xf numFmtId="167" fontId="17" fillId="8" borderId="2" xfId="1" applyNumberFormat="1" applyFont="1" applyFill="1" applyBorder="1" applyAlignment="1">
      <alignment horizontal="center" vertical="center" wrapText="1"/>
    </xf>
    <xf numFmtId="0" fontId="17" fillId="8" borderId="11" xfId="0" applyFont="1" applyFill="1" applyBorder="1" applyAlignment="1">
      <alignment horizontal="center" vertical="center"/>
    </xf>
    <xf numFmtId="168" fontId="17" fillId="8" borderId="5" xfId="0" applyNumberFormat="1" applyFont="1" applyFill="1" applyBorder="1" applyAlignment="1">
      <alignment horizontal="center" vertical="center" wrapText="1"/>
    </xf>
    <xf numFmtId="168" fontId="17" fillId="8" borderId="73" xfId="0" applyNumberFormat="1" applyFont="1" applyFill="1" applyBorder="1" applyAlignment="1">
      <alignment horizontal="center" vertical="center" wrapText="1"/>
    </xf>
    <xf numFmtId="0" fontId="17" fillId="8" borderId="73" xfId="0" applyFont="1" applyFill="1" applyBorder="1" applyAlignment="1">
      <alignment vertical="center" wrapText="1"/>
    </xf>
    <xf numFmtId="1" fontId="17" fillId="8" borderId="73" xfId="0" applyNumberFormat="1" applyFont="1" applyFill="1" applyBorder="1" applyAlignment="1">
      <alignment vertical="center" wrapText="1"/>
    </xf>
    <xf numFmtId="5" fontId="17" fillId="8" borderId="7" xfId="1" applyNumberFormat="1" applyFont="1" applyFill="1" applyBorder="1" applyAlignment="1">
      <alignment vertical="center" wrapText="1"/>
    </xf>
    <xf numFmtId="0" fontId="10" fillId="8" borderId="14" xfId="0" applyFont="1" applyFill="1" applyBorder="1" applyAlignment="1">
      <alignment horizontal="center" vertical="center"/>
    </xf>
    <xf numFmtId="0" fontId="17" fillId="8" borderId="13" xfId="0" applyFont="1" applyFill="1" applyBorder="1" applyAlignment="1">
      <alignment horizontal="center" vertical="center" wrapText="1"/>
    </xf>
    <xf numFmtId="0" fontId="17" fillId="8" borderId="73" xfId="0" applyFont="1" applyFill="1" applyBorder="1" applyAlignment="1">
      <alignment horizontal="center" vertical="center"/>
    </xf>
    <xf numFmtId="0" fontId="17" fillId="8" borderId="73" xfId="0" applyFont="1" applyFill="1" applyBorder="1" applyAlignment="1" applyProtection="1">
      <alignment horizontal="center" vertical="center" wrapText="1"/>
    </xf>
    <xf numFmtId="0" fontId="17" fillId="8" borderId="6" xfId="0" applyFont="1" applyFill="1" applyBorder="1" applyAlignment="1" applyProtection="1">
      <alignment horizontal="center" vertical="center" wrapText="1"/>
    </xf>
    <xf numFmtId="167" fontId="18" fillId="8" borderId="6" xfId="1" applyNumberFormat="1" applyFont="1" applyFill="1" applyBorder="1" applyAlignment="1" applyProtection="1">
      <alignment horizontal="center" vertical="center" wrapText="1"/>
    </xf>
    <xf numFmtId="166" fontId="17" fillId="8" borderId="15" xfId="1" applyNumberFormat="1" applyFont="1" applyFill="1" applyBorder="1" applyAlignment="1" applyProtection="1">
      <alignment horizontal="center" vertical="center" wrapText="1"/>
      <protection hidden="1"/>
    </xf>
    <xf numFmtId="0" fontId="17" fillId="8" borderId="13" xfId="0" applyFont="1" applyFill="1" applyBorder="1" applyAlignment="1">
      <alignment horizontal="center" vertical="center"/>
    </xf>
    <xf numFmtId="0" fontId="17" fillId="8" borderId="18" xfId="0" applyFont="1" applyFill="1" applyBorder="1" applyAlignment="1">
      <alignment horizontal="center" vertical="center" wrapText="1"/>
    </xf>
    <xf numFmtId="166" fontId="22" fillId="8" borderId="83" xfId="1" applyNumberFormat="1" applyFont="1" applyFill="1" applyBorder="1" applyAlignment="1" applyProtection="1">
      <alignment horizontal="center" vertical="center" wrapText="1"/>
      <protection hidden="1"/>
    </xf>
    <xf numFmtId="169" fontId="22" fillId="8" borderId="92" xfId="1" applyNumberFormat="1" applyFont="1" applyFill="1" applyBorder="1" applyAlignment="1" applyProtection="1">
      <alignment horizontal="right" vertical="center" wrapText="1" indent="1"/>
      <protection hidden="1"/>
    </xf>
    <xf numFmtId="43" fontId="22" fillId="8" borderId="84" xfId="1" applyNumberFormat="1" applyFont="1" applyFill="1" applyBorder="1" applyAlignment="1" applyProtection="1">
      <alignment horizontal="right" vertical="center" wrapText="1" indent="1"/>
      <protection hidden="1"/>
    </xf>
    <xf numFmtId="0" fontId="17" fillId="8" borderId="90" xfId="0" applyFont="1" applyFill="1" applyBorder="1" applyAlignment="1" applyProtection="1">
      <alignment horizontal="center" vertical="center" wrapText="1"/>
      <protection hidden="1"/>
    </xf>
    <xf numFmtId="166" fontId="22" fillId="8" borderId="85" xfId="1" applyNumberFormat="1" applyFont="1" applyFill="1" applyBorder="1" applyAlignment="1" applyProtection="1">
      <alignment horizontal="center" vertical="center" wrapText="1"/>
      <protection hidden="1"/>
    </xf>
    <xf numFmtId="43" fontId="22" fillId="8" borderId="93" xfId="1" applyFont="1" applyFill="1" applyBorder="1" applyAlignment="1" applyProtection="1">
      <alignment horizontal="right" vertical="center" wrapText="1" indent="1"/>
      <protection hidden="1"/>
    </xf>
    <xf numFmtId="169" fontId="22" fillId="8" borderId="93" xfId="1" applyNumberFormat="1" applyFont="1" applyFill="1" applyBorder="1" applyAlignment="1" applyProtection="1">
      <alignment horizontal="right" vertical="center" wrapText="1" indent="1"/>
      <protection hidden="1"/>
    </xf>
    <xf numFmtId="43" fontId="22" fillId="8" borderId="86" xfId="1" applyNumberFormat="1" applyFont="1" applyFill="1" applyBorder="1" applyAlignment="1" applyProtection="1">
      <alignment horizontal="right" vertical="center" wrapText="1" indent="1"/>
      <protection hidden="1"/>
    </xf>
    <xf numFmtId="43" fontId="22" fillId="8" borderId="94" xfId="1" applyNumberFormat="1" applyFont="1" applyFill="1" applyBorder="1" applyAlignment="1" applyProtection="1">
      <alignment horizontal="right" vertical="center" wrapText="1" indent="1"/>
      <protection hidden="1"/>
    </xf>
    <xf numFmtId="166" fontId="22" fillId="8" borderId="87" xfId="1" applyNumberFormat="1" applyFont="1" applyFill="1" applyBorder="1" applyAlignment="1" applyProtection="1">
      <alignment horizontal="center" vertical="center" wrapText="1"/>
      <protection hidden="1"/>
    </xf>
    <xf numFmtId="169" fontId="22" fillId="8" borderId="95" xfId="1" applyNumberFormat="1" applyFont="1" applyFill="1" applyBorder="1" applyAlignment="1" applyProtection="1">
      <alignment horizontal="right" vertical="center" wrapText="1" indent="1"/>
      <protection hidden="1"/>
    </xf>
    <xf numFmtId="43" fontId="22" fillId="8" borderId="88" xfId="1" applyNumberFormat="1" applyFont="1" applyFill="1" applyBorder="1" applyAlignment="1" applyProtection="1">
      <alignment horizontal="right" vertical="center" wrapText="1" indent="1"/>
      <protection hidden="1"/>
    </xf>
    <xf numFmtId="0" fontId="21" fillId="11" borderId="2" xfId="0" applyFont="1" applyFill="1" applyBorder="1" applyAlignment="1"/>
    <xf numFmtId="0" fontId="21" fillId="11" borderId="3" xfId="0" applyFont="1" applyFill="1" applyBorder="1" applyAlignment="1"/>
    <xf numFmtId="0" fontId="21" fillId="11" borderId="0" xfId="0" applyFont="1" applyFill="1" applyBorder="1" applyAlignment="1"/>
    <xf numFmtId="0" fontId="21" fillId="11" borderId="4" xfId="0" applyFont="1" applyFill="1" applyBorder="1" applyAlignment="1"/>
    <xf numFmtId="0" fontId="21" fillId="11" borderId="6" xfId="0" applyFont="1" applyFill="1" applyBorder="1" applyAlignment="1"/>
    <xf numFmtId="0" fontId="21" fillId="11" borderId="7" xfId="0" applyFont="1" applyFill="1" applyBorder="1" applyAlignment="1"/>
    <xf numFmtId="168" fontId="10" fillId="11" borderId="0" xfId="0" applyNumberFormat="1" applyFont="1" applyFill="1" applyAlignment="1">
      <alignment horizontal="left" vertical="top"/>
    </xf>
    <xf numFmtId="168" fontId="10" fillId="11" borderId="0" xfId="0" applyNumberFormat="1" applyFont="1" applyFill="1" applyAlignment="1">
      <alignment horizontal="left" vertical="top" wrapText="1"/>
    </xf>
    <xf numFmtId="0" fontId="10" fillId="11" borderId="3" xfId="0" applyFont="1" applyFill="1" applyBorder="1" applyAlignment="1" applyProtection="1">
      <alignment vertical="center"/>
      <protection locked="0"/>
    </xf>
    <xf numFmtId="0" fontId="10" fillId="0" borderId="12" xfId="0" applyFont="1" applyBorder="1" applyAlignment="1">
      <alignment horizontal="center" vertical="center"/>
    </xf>
    <xf numFmtId="0" fontId="10" fillId="11" borderId="12" xfId="0" applyFont="1" applyFill="1" applyBorder="1" applyAlignment="1">
      <alignment horizontal="center" vertical="center"/>
    </xf>
    <xf numFmtId="0" fontId="17" fillId="8" borderId="1" xfId="0" applyFont="1" applyFill="1" applyBorder="1" applyAlignment="1">
      <alignment horizontal="left" vertical="top"/>
    </xf>
    <xf numFmtId="0" fontId="17" fillId="8" borderId="1" xfId="0" applyFont="1" applyFill="1" applyBorder="1" applyAlignment="1">
      <alignment horizontal="left" vertical="top" wrapText="1"/>
    </xf>
    <xf numFmtId="0" fontId="10" fillId="8" borderId="1" xfId="0" applyFont="1" applyFill="1" applyBorder="1" applyAlignment="1">
      <alignment wrapText="1"/>
    </xf>
    <xf numFmtId="0" fontId="10" fillId="8" borderId="1" xfId="0" applyFont="1" applyFill="1" applyBorder="1" applyAlignment="1">
      <alignment horizontal="left" vertical="top" wrapText="1"/>
    </xf>
    <xf numFmtId="49" fontId="10" fillId="8" borderId="1" xfId="0" applyNumberFormat="1" applyFont="1" applyFill="1" applyBorder="1" applyAlignment="1">
      <alignment horizontal="left" vertical="top" wrapText="1"/>
    </xf>
    <xf numFmtId="0" fontId="17" fillId="11" borderId="0" xfId="0" applyFont="1" applyFill="1" applyAlignment="1">
      <alignment horizontal="center" vertical="center" wrapText="1"/>
    </xf>
    <xf numFmtId="0" fontId="41" fillId="11" borderId="0" xfId="0" applyFont="1" applyFill="1" applyBorder="1" applyAlignment="1" applyProtection="1">
      <alignment horizontal="center" vertical="center" wrapText="1"/>
    </xf>
    <xf numFmtId="0" fontId="22" fillId="11" borderId="0" xfId="0" applyFont="1" applyFill="1" applyAlignment="1" applyProtection="1">
      <alignment vertical="center"/>
    </xf>
    <xf numFmtId="0" fontId="41" fillId="11" borderId="0" xfId="0" applyFont="1" applyFill="1" applyAlignment="1" applyProtection="1">
      <alignment vertical="center"/>
    </xf>
    <xf numFmtId="0" fontId="41" fillId="11" borderId="1" xfId="0" applyFont="1" applyFill="1" applyBorder="1" applyAlignment="1" applyProtection="1">
      <alignment vertical="center"/>
    </xf>
    <xf numFmtId="0" fontId="22" fillId="11" borderId="0" xfId="0" applyFont="1" applyFill="1" applyAlignment="1">
      <alignment vertical="center"/>
    </xf>
    <xf numFmtId="0" fontId="22" fillId="11" borderId="0" xfId="0" applyFont="1" applyFill="1" applyBorder="1" applyAlignment="1">
      <alignment vertical="center"/>
    </xf>
    <xf numFmtId="0" fontId="22" fillId="11" borderId="0" xfId="0" applyFont="1" applyFill="1" applyBorder="1" applyAlignment="1">
      <alignment horizontal="left" vertical="top" wrapText="1"/>
    </xf>
    <xf numFmtId="0" fontId="22" fillId="11" borderId="0" xfId="0" applyFont="1" applyFill="1" applyBorder="1" applyAlignment="1" applyProtection="1">
      <alignment horizontal="left" vertical="top" wrapText="1"/>
      <protection hidden="1"/>
    </xf>
    <xf numFmtId="0" fontId="22" fillId="11" borderId="1" xfId="0" applyFont="1" applyFill="1" applyBorder="1" applyAlignment="1">
      <alignment vertical="center"/>
    </xf>
    <xf numFmtId="0" fontId="10" fillId="11" borderId="1" xfId="0" applyFont="1" applyFill="1" applyBorder="1" applyAlignment="1">
      <alignment vertical="center"/>
    </xf>
    <xf numFmtId="0" fontId="41" fillId="11" borderId="0" xfId="0" applyFont="1" applyFill="1" applyAlignment="1">
      <alignment vertical="center"/>
    </xf>
    <xf numFmtId="0" fontId="41" fillId="11" borderId="1" xfId="0" applyFont="1" applyFill="1" applyBorder="1" applyAlignment="1">
      <alignment horizontal="left" vertical="top" wrapText="1"/>
    </xf>
    <xf numFmtId="0" fontId="41" fillId="11" borderId="1" xfId="0" applyFont="1" applyFill="1" applyBorder="1" applyAlignment="1" applyProtection="1">
      <alignment horizontal="left" vertical="top" wrapText="1"/>
      <protection hidden="1"/>
    </xf>
    <xf numFmtId="0" fontId="22" fillId="11" borderId="1" xfId="0" applyFont="1" applyFill="1" applyBorder="1" applyAlignment="1">
      <alignment horizontal="left" vertical="top" wrapText="1"/>
    </xf>
    <xf numFmtId="0" fontId="22" fillId="11" borderId="0" xfId="0" applyFont="1" applyFill="1" applyAlignment="1">
      <alignment vertical="center" wrapText="1"/>
    </xf>
    <xf numFmtId="0" fontId="22" fillId="11" borderId="0" xfId="0" applyFont="1" applyFill="1"/>
    <xf numFmtId="0" fontId="22" fillId="11" borderId="0" xfId="0" applyFont="1" applyFill="1" applyAlignment="1">
      <alignment wrapText="1"/>
    </xf>
    <xf numFmtId="2" fontId="10" fillId="8" borderId="13" xfId="1" applyNumberFormat="1" applyFont="1" applyFill="1" applyBorder="1" applyAlignment="1" applyProtection="1">
      <alignment horizontal="center" vertical="center" wrapText="1"/>
      <protection hidden="1"/>
    </xf>
    <xf numFmtId="5" fontId="18" fillId="8" borderId="96" xfId="1" applyNumberFormat="1" applyFont="1" applyFill="1" applyBorder="1" applyAlignment="1">
      <alignment horizontal="center" vertical="center" wrapText="1"/>
    </xf>
    <xf numFmtId="173" fontId="22" fillId="0" borderId="96" xfId="0" applyNumberFormat="1" applyFont="1" applyBorder="1" applyAlignment="1" applyProtection="1">
      <alignment vertical="center" wrapText="1"/>
      <protection locked="0"/>
    </xf>
    <xf numFmtId="166" fontId="17" fillId="11" borderId="0" xfId="0" applyNumberFormat="1" applyFont="1" applyFill="1" applyBorder="1" applyAlignment="1">
      <alignment horizontal="center" vertical="center" wrapText="1"/>
    </xf>
    <xf numFmtId="166" fontId="17" fillId="13" borderId="15" xfId="0" applyNumberFormat="1"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3" borderId="14" xfId="0" applyFont="1" applyFill="1" applyBorder="1" applyAlignment="1">
      <alignment horizontal="center" vertical="center"/>
    </xf>
    <xf numFmtId="43" fontId="22" fillId="8" borderId="2" xfId="1" applyFont="1" applyFill="1" applyBorder="1" applyAlignment="1" applyProtection="1">
      <alignment horizontal="right" vertical="center" wrapText="1" indent="1"/>
      <protection hidden="1"/>
    </xf>
    <xf numFmtId="43" fontId="22" fillId="8" borderId="9" xfId="1" applyFont="1" applyFill="1" applyBorder="1" applyAlignment="1" applyProtection="1">
      <alignment horizontal="right" vertical="center" wrapText="1" indent="1"/>
      <protection hidden="1"/>
    </xf>
    <xf numFmtId="43" fontId="22" fillId="8" borderId="3" xfId="1" applyNumberFormat="1" applyFont="1" applyFill="1" applyBorder="1" applyAlignment="1" applyProtection="1">
      <alignment horizontal="right" vertical="center" wrapText="1" indent="1"/>
      <protection hidden="1"/>
    </xf>
    <xf numFmtId="43" fontId="22" fillId="8" borderId="97" xfId="1" applyNumberFormat="1" applyFont="1" applyFill="1" applyBorder="1" applyAlignment="1" applyProtection="1">
      <alignment horizontal="right" vertical="center" wrapText="1" indent="1"/>
      <protection hidden="1"/>
    </xf>
    <xf numFmtId="0" fontId="18" fillId="12" borderId="13" xfId="0" applyFont="1" applyFill="1" applyBorder="1" applyAlignment="1">
      <alignment horizontal="left" vertical="center"/>
    </xf>
    <xf numFmtId="0" fontId="21" fillId="0" borderId="67" xfId="0" applyFont="1" applyFill="1" applyBorder="1" applyAlignment="1">
      <alignment vertical="center"/>
    </xf>
    <xf numFmtId="0" fontId="21" fillId="0" borderId="68" xfId="0" applyFont="1" applyFill="1" applyBorder="1" applyAlignment="1">
      <alignment vertical="center"/>
    </xf>
    <xf numFmtId="0" fontId="21" fillId="0" borderId="98" xfId="0" applyFont="1" applyFill="1" applyBorder="1" applyAlignment="1">
      <alignment vertical="center"/>
    </xf>
    <xf numFmtId="0" fontId="21" fillId="0" borderId="53" xfId="0" applyFont="1" applyFill="1" applyBorder="1" applyAlignment="1">
      <alignment vertical="center"/>
    </xf>
    <xf numFmtId="0" fontId="21" fillId="0" borderId="99" xfId="0" applyFont="1" applyFill="1" applyBorder="1" applyAlignment="1">
      <alignment vertical="center"/>
    </xf>
    <xf numFmtId="0" fontId="21" fillId="0" borderId="98" xfId="0" applyFont="1" applyFill="1" applyBorder="1" applyAlignment="1">
      <alignment vertical="center" wrapText="1"/>
    </xf>
    <xf numFmtId="0" fontId="21" fillId="0" borderId="2" xfId="0" applyFont="1" applyFill="1" applyBorder="1" applyAlignment="1">
      <alignment vertical="center"/>
    </xf>
    <xf numFmtId="0" fontId="21" fillId="0" borderId="6" xfId="0" applyFont="1" applyFill="1" applyBorder="1" applyAlignment="1">
      <alignment vertical="center"/>
    </xf>
    <xf numFmtId="0" fontId="21" fillId="0" borderId="13" xfId="0" applyFont="1" applyFill="1" applyBorder="1" applyAlignment="1">
      <alignment vertical="center" wrapText="1"/>
    </xf>
    <xf numFmtId="0" fontId="21" fillId="0" borderId="68" xfId="0" applyFont="1" applyFill="1" applyBorder="1" applyAlignment="1">
      <alignment vertical="center" wrapText="1"/>
    </xf>
    <xf numFmtId="0" fontId="21" fillId="0" borderId="13" xfId="0" applyFont="1" applyFill="1" applyBorder="1" applyAlignment="1">
      <alignment vertical="center"/>
    </xf>
    <xf numFmtId="0" fontId="21" fillId="0" borderId="64" xfId="0" applyFont="1" applyFill="1" applyBorder="1" applyAlignment="1">
      <alignment vertical="center"/>
    </xf>
    <xf numFmtId="2" fontId="21" fillId="7" borderId="4" xfId="0" applyNumberFormat="1" applyFont="1" applyFill="1" applyBorder="1" applyAlignment="1">
      <alignment horizontal="center" vertical="top"/>
    </xf>
    <xf numFmtId="0" fontId="0" fillId="0" borderId="0" xfId="0" applyFill="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2" fontId="21" fillId="11" borderId="4" xfId="0" applyNumberFormat="1" applyFont="1" applyFill="1" applyBorder="1" applyAlignment="1">
      <alignment horizontal="left" vertical="center" wrapText="1"/>
    </xf>
    <xf numFmtId="2" fontId="21" fillId="7" borderId="4" xfId="0" applyNumberFormat="1" applyFont="1" applyFill="1" applyBorder="1" applyAlignment="1">
      <alignment horizontal="center" vertical="top" wrapText="1"/>
    </xf>
    <xf numFmtId="2" fontId="21" fillId="0" borderId="12" xfId="0" applyNumberFormat="1" applyFont="1" applyFill="1" applyBorder="1" applyAlignment="1">
      <alignment horizontal="center" vertical="top" wrapText="1"/>
    </xf>
    <xf numFmtId="0" fontId="21" fillId="0" borderId="52" xfId="4" applyFont="1" applyFill="1" applyBorder="1" applyAlignment="1">
      <alignment vertical="top"/>
    </xf>
    <xf numFmtId="0" fontId="21" fillId="0" borderId="46" xfId="4" applyFont="1" applyBorder="1" applyAlignment="1">
      <alignment vertical="top" wrapText="1"/>
    </xf>
    <xf numFmtId="0" fontId="21" fillId="3" borderId="26" xfId="4" applyFont="1" applyFill="1" applyBorder="1" applyAlignment="1">
      <alignment vertical="top" wrapText="1"/>
    </xf>
    <xf numFmtId="2" fontId="21" fillId="2" borderId="47" xfId="4" applyNumberFormat="1" applyFont="1" applyFill="1" applyBorder="1" applyAlignment="1">
      <alignment horizontal="center" vertical="top" wrapText="1"/>
    </xf>
    <xf numFmtId="2" fontId="21" fillId="4" borderId="47" xfId="4" applyNumberFormat="1" applyFont="1" applyFill="1" applyBorder="1" applyAlignment="1">
      <alignment horizontal="center" vertical="top" wrapText="1"/>
    </xf>
    <xf numFmtId="0" fontId="21" fillId="0" borderId="53" xfId="0" applyFont="1" applyFill="1" applyBorder="1" applyAlignment="1">
      <alignment vertical="center" wrapText="1"/>
    </xf>
    <xf numFmtId="0" fontId="21" fillId="0" borderId="67" xfId="0" applyFont="1" applyFill="1" applyBorder="1" applyAlignment="1">
      <alignment vertical="center" wrapText="1"/>
    </xf>
    <xf numFmtId="0" fontId="18" fillId="12" borderId="14" xfId="0" applyFont="1" applyFill="1" applyBorder="1" applyAlignment="1">
      <alignment horizontal="left" vertical="center"/>
    </xf>
    <xf numFmtId="0" fontId="21" fillId="0" borderId="61" xfId="0" applyFont="1" applyBorder="1" applyAlignment="1">
      <alignment vertical="center"/>
    </xf>
    <xf numFmtId="0" fontId="21" fillId="0" borderId="51" xfId="0" applyFont="1" applyBorder="1" applyAlignment="1">
      <alignment vertical="center"/>
    </xf>
    <xf numFmtId="0" fontId="21" fillId="0" borderId="62" xfId="0" applyFont="1" applyBorder="1" applyAlignment="1">
      <alignment vertical="center"/>
    </xf>
    <xf numFmtId="0" fontId="21" fillId="0" borderId="55" xfId="0" applyFont="1" applyBorder="1" applyAlignment="1">
      <alignment vertical="center"/>
    </xf>
    <xf numFmtId="0" fontId="21" fillId="0" borderId="55" xfId="0" applyFont="1" applyBorder="1" applyAlignment="1">
      <alignment vertical="center" wrapText="1"/>
    </xf>
    <xf numFmtId="0" fontId="21" fillId="0" borderId="8" xfId="0" applyFont="1" applyBorder="1" applyAlignment="1">
      <alignment vertical="center"/>
    </xf>
    <xf numFmtId="0" fontId="21" fillId="0" borderId="51" xfId="0" applyFont="1" applyFill="1" applyBorder="1" applyAlignment="1">
      <alignment vertical="center"/>
    </xf>
    <xf numFmtId="0" fontId="21" fillId="0" borderId="12" xfId="0" applyFont="1" applyFill="1" applyBorder="1" applyAlignment="1">
      <alignment vertical="center"/>
    </xf>
    <xf numFmtId="0" fontId="21" fillId="0" borderId="11" xfId="0" applyFont="1" applyFill="1" applyBorder="1" applyAlignment="1">
      <alignment vertical="center"/>
    </xf>
    <xf numFmtId="0" fontId="21" fillId="0" borderId="14" xfId="0" applyFont="1" applyBorder="1" applyAlignment="1">
      <alignment vertical="center" wrapText="1"/>
    </xf>
    <xf numFmtId="0" fontId="21" fillId="0" borderId="50" xfId="0" applyFont="1" applyBorder="1" applyAlignment="1">
      <alignment vertical="center"/>
    </xf>
    <xf numFmtId="0" fontId="21" fillId="0" borderId="14" xfId="0" applyFont="1" applyBorder="1" applyAlignment="1">
      <alignment vertical="center"/>
    </xf>
    <xf numFmtId="0" fontId="18" fillId="0" borderId="50" xfId="0" applyFont="1" applyBorder="1" applyAlignment="1">
      <alignment vertical="center"/>
    </xf>
    <xf numFmtId="0" fontId="21" fillId="0" borderId="61" xfId="0" applyFont="1" applyFill="1" applyBorder="1" applyAlignment="1">
      <alignment vertical="center"/>
    </xf>
    <xf numFmtId="0" fontId="21" fillId="0" borderId="62" xfId="0" applyFont="1" applyFill="1" applyBorder="1" applyAlignment="1">
      <alignment vertical="center"/>
    </xf>
    <xf numFmtId="0" fontId="21" fillId="0" borderId="55" xfId="0" applyFont="1" applyFill="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52" xfId="4" applyFont="1" applyFill="1" applyBorder="1"/>
    <xf numFmtId="2" fontId="21" fillId="2" borderId="47" xfId="4" applyNumberFormat="1" applyFont="1" applyFill="1" applyBorder="1" applyAlignment="1">
      <alignment horizontal="center"/>
    </xf>
    <xf numFmtId="2" fontId="21" fillId="2" borderId="48" xfId="4" applyNumberFormat="1" applyFont="1" applyFill="1" applyBorder="1" applyAlignment="1">
      <alignment horizontal="center"/>
    </xf>
    <xf numFmtId="0" fontId="50" fillId="11" borderId="0" xfId="0" applyFont="1" applyFill="1" applyBorder="1" applyAlignment="1">
      <alignment horizontal="center" vertical="center"/>
    </xf>
    <xf numFmtId="0" fontId="50" fillId="11" borderId="0" xfId="0" applyFont="1" applyFill="1" applyBorder="1" applyAlignment="1">
      <alignment horizontal="left" vertical="center" wrapText="1"/>
    </xf>
    <xf numFmtId="167" fontId="41" fillId="11" borderId="1" xfId="1" applyNumberFormat="1" applyFont="1" applyFill="1" applyBorder="1" applyAlignment="1" applyProtection="1">
      <alignment horizontal="left" vertical="center"/>
      <protection hidden="1"/>
    </xf>
    <xf numFmtId="167" fontId="22" fillId="11" borderId="1" xfId="1" applyNumberFormat="1" applyFont="1" applyFill="1" applyBorder="1" applyAlignment="1" applyProtection="1">
      <alignment vertical="center"/>
      <protection hidden="1"/>
    </xf>
    <xf numFmtId="0" fontId="29" fillId="11" borderId="0" xfId="0" applyFont="1" applyFill="1" applyBorder="1" applyAlignment="1">
      <alignment vertical="center"/>
    </xf>
    <xf numFmtId="0" fontId="29" fillId="11" borderId="0" xfId="0" applyFont="1" applyFill="1" applyBorder="1" applyAlignment="1">
      <alignment horizontal="left" vertical="center"/>
    </xf>
    <xf numFmtId="0" fontId="27" fillId="11" borderId="2" xfId="0" applyFont="1" applyFill="1" applyBorder="1" applyAlignment="1">
      <alignment vertical="top" wrapText="1"/>
    </xf>
    <xf numFmtId="0" fontId="27" fillId="11" borderId="3" xfId="0" applyFont="1" applyFill="1" applyBorder="1" applyAlignment="1">
      <alignment vertical="top" wrapText="1"/>
    </xf>
    <xf numFmtId="0" fontId="27" fillId="11" borderId="6" xfId="0" applyFont="1" applyFill="1" applyBorder="1" applyAlignment="1">
      <alignment vertical="top" wrapText="1"/>
    </xf>
    <xf numFmtId="0" fontId="27" fillId="11" borderId="7" xfId="0" applyFont="1" applyFill="1" applyBorder="1" applyAlignment="1">
      <alignment vertical="top" wrapText="1"/>
    </xf>
    <xf numFmtId="0" fontId="28" fillId="11" borderId="4" xfId="0" applyFont="1" applyFill="1" applyBorder="1" applyAlignment="1" applyProtection="1">
      <alignment vertical="center" wrapText="1"/>
    </xf>
    <xf numFmtId="0" fontId="21" fillId="5" borderId="46" xfId="4" applyFont="1" applyFill="1" applyBorder="1"/>
    <xf numFmtId="0" fontId="21" fillId="0" borderId="46" xfId="4" applyFont="1" applyFill="1" applyBorder="1" applyAlignment="1">
      <alignment wrapText="1"/>
    </xf>
    <xf numFmtId="0" fontId="21" fillId="0" borderId="102" xfId="0" applyFont="1" applyBorder="1" applyAlignment="1">
      <alignment vertical="center"/>
    </xf>
    <xf numFmtId="0" fontId="21" fillId="0" borderId="103" xfId="0" applyFont="1" applyBorder="1" applyAlignment="1">
      <alignment vertical="center"/>
    </xf>
    <xf numFmtId="0" fontId="21" fillId="0" borderId="104" xfId="0" applyFont="1" applyBorder="1" applyAlignment="1">
      <alignment vertical="center"/>
    </xf>
    <xf numFmtId="0" fontId="21" fillId="0" borderId="51" xfId="0" applyFont="1" applyFill="1" applyBorder="1" applyAlignment="1">
      <alignment vertical="center" wrapText="1"/>
    </xf>
    <xf numFmtId="49" fontId="22" fillId="0" borderId="75" xfId="0" applyNumberFormat="1" applyFont="1" applyBorder="1" applyAlignment="1" applyProtection="1">
      <alignment horizontal="left" vertical="center" wrapText="1"/>
      <protection locked="0"/>
    </xf>
    <xf numFmtId="0" fontId="22" fillId="0" borderId="74" xfId="0" applyNumberFormat="1" applyFont="1" applyFill="1" applyBorder="1" applyAlignment="1" applyProtection="1">
      <alignment horizontal="left" vertical="center" wrapText="1"/>
      <protection locked="0"/>
    </xf>
    <xf numFmtId="0" fontId="22" fillId="0" borderId="82" xfId="0" applyNumberFormat="1" applyFont="1" applyFill="1" applyBorder="1" applyAlignment="1" applyProtection="1">
      <alignment horizontal="left" vertical="center" wrapText="1"/>
      <protection locked="0"/>
    </xf>
    <xf numFmtId="0" fontId="18" fillId="8" borderId="73" xfId="0" applyFont="1" applyFill="1" applyBorder="1" applyAlignment="1">
      <alignment horizontal="left" vertical="center"/>
    </xf>
    <xf numFmtId="0" fontId="39" fillId="10" borderId="1" xfId="0" applyFont="1" applyFill="1" applyBorder="1" applyAlignment="1" applyProtection="1">
      <alignment vertical="top" wrapText="1"/>
      <protection locked="0" hidden="1"/>
    </xf>
    <xf numFmtId="0" fontId="10" fillId="0" borderId="0" xfId="0" applyFont="1" applyAlignment="1" applyProtection="1">
      <alignment vertical="top" wrapText="1"/>
      <protection locked="0" hidden="1"/>
    </xf>
    <xf numFmtId="0" fontId="10" fillId="8" borderId="1" xfId="0" applyFont="1" applyFill="1" applyBorder="1" applyAlignment="1" applyProtection="1">
      <alignment horizontal="left" vertical="top" wrapText="1"/>
      <protection locked="0" hidden="1"/>
    </xf>
    <xf numFmtId="1" fontId="10" fillId="0" borderId="0" xfId="0" applyNumberFormat="1" applyFont="1" applyAlignment="1" applyProtection="1">
      <alignment vertical="top" wrapText="1"/>
      <protection locked="0" hidden="1"/>
    </xf>
    <xf numFmtId="5" fontId="10" fillId="0" borderId="0" xfId="0" applyNumberFormat="1" applyFont="1" applyAlignment="1" applyProtection="1">
      <alignment vertical="top" wrapText="1"/>
      <protection locked="0" hidden="1"/>
    </xf>
    <xf numFmtId="9" fontId="10" fillId="0" borderId="0" xfId="0" applyNumberFormat="1" applyFont="1" applyAlignment="1" applyProtection="1">
      <alignment vertical="top" wrapText="1"/>
      <protection locked="0" hidden="1"/>
    </xf>
    <xf numFmtId="2" fontId="10" fillId="0" borderId="0" xfId="0" applyNumberFormat="1" applyFont="1" applyAlignment="1" applyProtection="1">
      <alignment vertical="top" wrapText="1"/>
      <protection locked="0" hidden="1"/>
    </xf>
    <xf numFmtId="43" fontId="10" fillId="0" borderId="0" xfId="0" applyNumberFormat="1" applyFont="1" applyAlignment="1" applyProtection="1">
      <alignment vertical="top" wrapText="1"/>
      <protection locked="0" hidden="1"/>
    </xf>
    <xf numFmtId="0" fontId="37" fillId="0" borderId="0" xfId="0" applyFont="1" applyAlignment="1" applyProtection="1">
      <alignment vertical="top" wrapText="1"/>
      <protection locked="0" hidden="1"/>
    </xf>
    <xf numFmtId="0" fontId="39" fillId="10" borderId="1" xfId="0" applyFont="1" applyFill="1" applyBorder="1" applyAlignment="1" applyProtection="1">
      <alignment horizontal="left" vertical="top" wrapText="1"/>
      <protection locked="0" hidden="1"/>
    </xf>
    <xf numFmtId="14" fontId="10" fillId="8" borderId="1" xfId="0" applyNumberFormat="1" applyFont="1" applyFill="1" applyBorder="1" applyAlignment="1" applyProtection="1">
      <alignment horizontal="left" vertical="top" wrapText="1"/>
      <protection locked="0" hidden="1"/>
    </xf>
    <xf numFmtId="173" fontId="10" fillId="8" borderId="1" xfId="0" applyNumberFormat="1" applyFont="1" applyFill="1" applyBorder="1" applyAlignment="1" applyProtection="1">
      <alignment horizontal="left" vertical="top" wrapText="1"/>
      <protection locked="0" hidden="1"/>
    </xf>
    <xf numFmtId="9" fontId="10" fillId="8" borderId="1" xfId="0" applyNumberFormat="1" applyFont="1" applyFill="1" applyBorder="1" applyAlignment="1" applyProtection="1">
      <alignment horizontal="left" vertical="top" wrapText="1"/>
      <protection locked="0" hidden="1"/>
    </xf>
    <xf numFmtId="0" fontId="38" fillId="8" borderId="1" xfId="0" applyFont="1" applyFill="1" applyBorder="1" applyAlignment="1" applyProtection="1">
      <alignment horizontal="left" vertical="top" wrapText="1"/>
      <protection locked="0" hidden="1"/>
    </xf>
    <xf numFmtId="43" fontId="38" fillId="8" borderId="1" xfId="0" applyNumberFormat="1" applyFont="1" applyFill="1" applyBorder="1" applyAlignment="1" applyProtection="1">
      <alignment horizontal="left" vertical="top" wrapText="1"/>
      <protection locked="0" hidden="1"/>
    </xf>
    <xf numFmtId="9" fontId="38" fillId="8" borderId="1" xfId="6" applyFont="1" applyFill="1" applyBorder="1" applyAlignment="1" applyProtection="1">
      <alignment horizontal="left" vertical="top" wrapText="1"/>
      <protection locked="0" hidden="1"/>
    </xf>
    <xf numFmtId="2" fontId="10" fillId="8" borderId="1" xfId="0" applyNumberFormat="1" applyFont="1" applyFill="1" applyBorder="1" applyAlignment="1" applyProtection="1">
      <alignment horizontal="left" vertical="top" wrapText="1"/>
      <protection locked="0" hidden="1"/>
    </xf>
    <xf numFmtId="43" fontId="10" fillId="8" borderId="1" xfId="0" applyNumberFormat="1" applyFont="1" applyFill="1" applyBorder="1" applyAlignment="1" applyProtection="1">
      <alignment horizontal="left" vertical="top" wrapText="1"/>
      <protection locked="0" hidden="1"/>
    </xf>
    <xf numFmtId="43" fontId="10" fillId="8" borderId="1" xfId="1" applyFont="1" applyFill="1" applyBorder="1" applyAlignment="1" applyProtection="1">
      <alignment horizontal="left" vertical="top" wrapText="1"/>
      <protection locked="0" hidden="1"/>
    </xf>
    <xf numFmtId="10" fontId="10" fillId="8" borderId="1" xfId="0" applyNumberFormat="1" applyFont="1" applyFill="1" applyBorder="1" applyAlignment="1" applyProtection="1">
      <alignment horizontal="left" vertical="top" wrapText="1"/>
      <protection locked="0" hidden="1"/>
    </xf>
    <xf numFmtId="0" fontId="49" fillId="0" borderId="0" xfId="0" applyFont="1" applyAlignment="1" applyProtection="1">
      <alignment vertical="top" wrapText="1"/>
      <protection locked="0" hidden="1"/>
    </xf>
    <xf numFmtId="173" fontId="10" fillId="8" borderId="1" xfId="0" applyNumberFormat="1" applyFont="1" applyFill="1" applyBorder="1" applyAlignment="1" applyProtection="1">
      <alignment vertical="top" wrapText="1"/>
      <protection locked="0" hidden="1"/>
    </xf>
    <xf numFmtId="43" fontId="10" fillId="8" borderId="1" xfId="0" applyNumberFormat="1" applyFont="1" applyFill="1" applyBorder="1" applyAlignment="1" applyProtection="1">
      <alignment vertical="top" wrapText="1"/>
      <protection locked="0" hidden="1"/>
    </xf>
    <xf numFmtId="0" fontId="17" fillId="9" borderId="2" xfId="0" applyFont="1" applyFill="1" applyBorder="1" applyAlignment="1">
      <alignment vertical="top" wrapText="1"/>
    </xf>
    <xf numFmtId="0" fontId="17" fillId="11" borderId="14" xfId="0" applyFont="1" applyFill="1" applyBorder="1" applyAlignment="1">
      <alignment vertical="top" wrapText="1"/>
    </xf>
    <xf numFmtId="0" fontId="23" fillId="11" borderId="64" xfId="7" applyFont="1" applyFill="1" applyBorder="1" applyAlignment="1">
      <alignment horizontal="left" vertical="center" wrapText="1"/>
    </xf>
    <xf numFmtId="14" fontId="23" fillId="11" borderId="34" xfId="7" applyNumberFormat="1" applyFont="1" applyFill="1" applyBorder="1" applyAlignment="1">
      <alignment horizontal="left" vertical="center"/>
    </xf>
    <xf numFmtId="0" fontId="23" fillId="11" borderId="67" xfId="7" applyFont="1" applyFill="1" applyBorder="1" applyAlignment="1">
      <alignment horizontal="left" vertical="center"/>
    </xf>
    <xf numFmtId="14" fontId="23" fillId="11" borderId="21" xfId="7" applyNumberFormat="1" applyFont="1" applyFill="1" applyBorder="1" applyAlignment="1">
      <alignment horizontal="left" vertical="center"/>
    </xf>
    <xf numFmtId="0" fontId="23" fillId="11" borderId="68" xfId="7" applyFont="1" applyFill="1" applyBorder="1" applyAlignment="1">
      <alignment horizontal="left" vertical="center"/>
    </xf>
    <xf numFmtId="15" fontId="46" fillId="10" borderId="105" xfId="0" applyNumberFormat="1" applyFont="1" applyFill="1" applyBorder="1" applyAlignment="1">
      <alignment horizontal="center"/>
    </xf>
    <xf numFmtId="0" fontId="46" fillId="10" borderId="37" xfId="0" applyFont="1" applyFill="1" applyBorder="1" applyAlignment="1">
      <alignment horizontal="center"/>
    </xf>
    <xf numFmtId="0" fontId="46" fillId="10" borderId="37" xfId="0" applyFont="1" applyFill="1" applyBorder="1" applyAlignment="1">
      <alignment horizontal="left"/>
    </xf>
    <xf numFmtId="0" fontId="46" fillId="10" borderId="106" xfId="0" applyFont="1" applyFill="1" applyBorder="1" applyAlignment="1">
      <alignment horizontal="left"/>
    </xf>
    <xf numFmtId="0" fontId="48" fillId="8" borderId="1" xfId="0" applyFont="1" applyFill="1" applyBorder="1" applyAlignment="1">
      <alignment horizontal="center" vertical="top"/>
    </xf>
    <xf numFmtId="2" fontId="26" fillId="11" borderId="65" xfId="0" applyNumberFormat="1" applyFont="1" applyFill="1" applyBorder="1" applyAlignment="1">
      <alignment horizontal="left" vertical="center" wrapText="1"/>
    </xf>
    <xf numFmtId="0" fontId="44" fillId="11" borderId="15" xfId="0" applyFont="1" applyFill="1" applyBorder="1" applyAlignment="1">
      <alignment horizontal="left" vertical="center"/>
    </xf>
    <xf numFmtId="2" fontId="26" fillId="11" borderId="63" xfId="0" applyNumberFormat="1" applyFont="1" applyFill="1" applyBorder="1" applyAlignment="1">
      <alignment horizontal="left" vertical="center" wrapText="1"/>
    </xf>
    <xf numFmtId="2" fontId="26" fillId="11" borderId="64" xfId="0" applyNumberFormat="1" applyFont="1" applyFill="1" applyBorder="1" applyAlignment="1">
      <alignment horizontal="left" vertical="center" wrapText="1"/>
    </xf>
    <xf numFmtId="0" fontId="41" fillId="11" borderId="0" xfId="0" applyFont="1" applyFill="1" applyBorder="1" applyAlignment="1" applyProtection="1">
      <alignment vertical="center"/>
    </xf>
    <xf numFmtId="0" fontId="10" fillId="11" borderId="0" xfId="0" applyFont="1" applyFill="1" applyBorder="1" applyAlignment="1">
      <alignment vertical="center"/>
    </xf>
    <xf numFmtId="17" fontId="48" fillId="8" borderId="1" xfId="0" applyNumberFormat="1" applyFont="1" applyFill="1" applyBorder="1" applyAlignment="1">
      <alignment horizontal="center" vertical="top"/>
    </xf>
    <xf numFmtId="0" fontId="48" fillId="8" borderId="1" xfId="0" applyFont="1" applyFill="1" applyBorder="1" applyAlignment="1">
      <alignment horizontal="left" vertical="top" wrapText="1"/>
    </xf>
    <xf numFmtId="0" fontId="48" fillId="8" borderId="1" xfId="0" applyFont="1" applyFill="1" applyBorder="1" applyAlignment="1">
      <alignment horizontal="left" vertical="top"/>
    </xf>
    <xf numFmtId="17" fontId="47" fillId="10" borderId="15" xfId="0" applyNumberFormat="1" applyFont="1" applyFill="1" applyBorder="1"/>
    <xf numFmtId="0" fontId="47" fillId="10" borderId="13" xfId="0" applyFont="1" applyFill="1" applyBorder="1"/>
    <xf numFmtId="0" fontId="47" fillId="10" borderId="18" xfId="0" applyFont="1" applyFill="1" applyBorder="1"/>
    <xf numFmtId="0" fontId="17" fillId="11" borderId="13" xfId="0" applyFont="1" applyFill="1" applyBorder="1" applyAlignment="1">
      <alignment vertical="center" wrapText="1"/>
    </xf>
    <xf numFmtId="1" fontId="17" fillId="11" borderId="13" xfId="0" applyNumberFormat="1" applyFont="1" applyFill="1" applyBorder="1" applyAlignment="1">
      <alignment vertical="center" wrapText="1"/>
    </xf>
    <xf numFmtId="5" fontId="18" fillId="11" borderId="13" xfId="1" applyNumberFormat="1" applyFont="1" applyFill="1" applyBorder="1" applyAlignment="1">
      <alignment vertical="center" wrapText="1"/>
    </xf>
    <xf numFmtId="5" fontId="17" fillId="11" borderId="18" xfId="1" applyNumberFormat="1" applyFont="1" applyFill="1" applyBorder="1" applyAlignment="1">
      <alignment vertical="center" wrapText="1"/>
    </xf>
    <xf numFmtId="0" fontId="11" fillId="10" borderId="15" xfId="0" applyFont="1" applyFill="1" applyBorder="1" applyAlignment="1">
      <alignment horizontal="center"/>
    </xf>
    <xf numFmtId="0" fontId="11" fillId="10" borderId="13" xfId="0" applyFont="1" applyFill="1" applyBorder="1" applyAlignment="1">
      <alignment horizontal="center"/>
    </xf>
    <xf numFmtId="0" fontId="11" fillId="10" borderId="18" xfId="0" applyFont="1" applyFill="1" applyBorder="1" applyAlignment="1">
      <alignment horizontal="center"/>
    </xf>
    <xf numFmtId="0" fontId="15" fillId="11" borderId="0" xfId="0" applyFont="1" applyFill="1" applyBorder="1" applyAlignment="1">
      <alignment horizontal="left" vertical="top"/>
    </xf>
    <xf numFmtId="0" fontId="11" fillId="11" borderId="0" xfId="0" applyFont="1" applyFill="1" applyBorder="1" applyAlignment="1">
      <alignment horizontal="left" vertical="top" wrapText="1"/>
    </xf>
    <xf numFmtId="0" fontId="11" fillId="11" borderId="4" xfId="0" applyFont="1" applyFill="1" applyBorder="1" applyAlignment="1"/>
    <xf numFmtId="0" fontId="11" fillId="11" borderId="0" xfId="0" applyFont="1" applyFill="1" applyBorder="1" applyAlignment="1"/>
    <xf numFmtId="0" fontId="11" fillId="11" borderId="4" xfId="0" applyFont="1" applyFill="1" applyBorder="1" applyAlignment="1">
      <alignment horizontal="left" vertical="top" wrapText="1"/>
    </xf>
    <xf numFmtId="0" fontId="17" fillId="11" borderId="0" xfId="0" applyFont="1" applyFill="1" applyAlignment="1">
      <alignment horizontal="center" vertical="center" wrapText="1"/>
    </xf>
    <xf numFmtId="168" fontId="16" fillId="11" borderId="13" xfId="0" applyNumberFormat="1" applyFont="1" applyFill="1" applyBorder="1" applyAlignment="1">
      <alignment horizontal="left" vertical="center"/>
    </xf>
    <xf numFmtId="0" fontId="17" fillId="8" borderId="80" xfId="0" applyFont="1" applyFill="1" applyBorder="1" applyAlignment="1">
      <alignment horizontal="left" vertical="center" wrapText="1"/>
    </xf>
    <xf numFmtId="0" fontId="17" fillId="8" borderId="13" xfId="0" applyFont="1" applyFill="1" applyBorder="1" applyAlignment="1">
      <alignment horizontal="left" vertical="center" wrapText="1"/>
    </xf>
    <xf numFmtId="49" fontId="22" fillId="0" borderId="101" xfId="0" applyNumberFormat="1" applyFont="1" applyFill="1" applyBorder="1" applyAlignment="1" applyProtection="1">
      <alignment horizontal="left" vertical="center" wrapText="1"/>
      <protection locked="0"/>
    </xf>
    <xf numFmtId="49" fontId="22" fillId="0" borderId="77" xfId="0" applyNumberFormat="1" applyFont="1" applyFill="1" applyBorder="1" applyAlignment="1" applyProtection="1">
      <alignment horizontal="left" vertical="center" wrapText="1"/>
      <protection locked="0"/>
    </xf>
    <xf numFmtId="0" fontId="22" fillId="0" borderId="76" xfId="0" applyFont="1" applyFill="1" applyBorder="1" applyAlignment="1" applyProtection="1">
      <alignment horizontal="left" vertical="center" wrapText="1"/>
      <protection locked="0"/>
    </xf>
    <xf numFmtId="0" fontId="22" fillId="0" borderId="77" xfId="0" applyFont="1" applyFill="1" applyBorder="1" applyAlignment="1" applyProtection="1">
      <alignment horizontal="left" vertical="center" wrapText="1"/>
      <protection locked="0"/>
    </xf>
    <xf numFmtId="0" fontId="36" fillId="8" borderId="17" xfId="0" applyFont="1" applyFill="1" applyBorder="1" applyAlignment="1" applyProtection="1">
      <alignment horizontal="left" vertical="center" wrapText="1"/>
      <protection locked="0"/>
    </xf>
    <xf numFmtId="0" fontId="36" fillId="8" borderId="2" xfId="0" applyFont="1" applyFill="1" applyBorder="1" applyAlignment="1" applyProtection="1">
      <alignment horizontal="left" vertical="center" wrapText="1"/>
      <protection locked="0"/>
    </xf>
    <xf numFmtId="0" fontId="36" fillId="8" borderId="3" xfId="0" applyFont="1" applyFill="1" applyBorder="1" applyAlignment="1" applyProtection="1">
      <alignment horizontal="left" vertical="center" wrapText="1"/>
      <protection locked="0"/>
    </xf>
    <xf numFmtId="168" fontId="18" fillId="8" borderId="57" xfId="0" applyNumberFormat="1" applyFont="1" applyFill="1" applyBorder="1" applyAlignment="1">
      <alignment horizontal="left" vertical="center"/>
    </xf>
    <xf numFmtId="168" fontId="18" fillId="8" borderId="1" xfId="0" applyNumberFormat="1" applyFont="1" applyFill="1" applyBorder="1" applyAlignment="1">
      <alignment horizontal="left" vertical="center"/>
    </xf>
    <xf numFmtId="0" fontId="29" fillId="11" borderId="1" xfId="0" applyNumberFormat="1" applyFont="1" applyFill="1" applyBorder="1" applyAlignment="1" applyProtection="1">
      <alignment horizontal="left" vertical="center"/>
      <protection locked="0"/>
    </xf>
    <xf numFmtId="14" fontId="29" fillId="11" borderId="1" xfId="0" applyNumberFormat="1" applyFont="1" applyFill="1" applyBorder="1" applyAlignment="1" applyProtection="1">
      <alignment horizontal="left" vertical="center"/>
    </xf>
    <xf numFmtId="0" fontId="29" fillId="11" borderId="1" xfId="0" applyNumberFormat="1" applyFont="1" applyFill="1" applyBorder="1" applyAlignment="1" applyProtection="1">
      <alignment horizontal="left" vertical="center"/>
    </xf>
    <xf numFmtId="168" fontId="21" fillId="11" borderId="0" xfId="0" applyNumberFormat="1" applyFont="1" applyFill="1" applyBorder="1" applyAlignment="1" applyProtection="1">
      <alignment horizontal="left" vertical="center"/>
      <protection locked="0"/>
    </xf>
    <xf numFmtId="49" fontId="22" fillId="0" borderId="80" xfId="0" applyNumberFormat="1" applyFont="1" applyBorder="1" applyAlignment="1" applyProtection="1">
      <alignment horizontal="left" vertical="center" wrapText="1"/>
      <protection locked="0"/>
    </xf>
    <xf numFmtId="49" fontId="22" fillId="0" borderId="13" xfId="0" applyNumberFormat="1" applyFont="1" applyBorder="1" applyAlignment="1" applyProtection="1">
      <alignment horizontal="left" vertical="center" wrapText="1"/>
      <protection locked="0"/>
    </xf>
    <xf numFmtId="167" fontId="41" fillId="8" borderId="21" xfId="1" applyNumberFormat="1" applyFont="1" applyFill="1" applyBorder="1" applyAlignment="1" applyProtection="1">
      <alignment horizontal="left" vertical="center" wrapText="1"/>
      <protection hidden="1"/>
    </xf>
    <xf numFmtId="167" fontId="41" fillId="8" borderId="57" xfId="1" applyNumberFormat="1" applyFont="1" applyFill="1" applyBorder="1" applyAlignment="1" applyProtection="1">
      <alignment horizontal="left" vertical="center" wrapText="1"/>
      <protection hidden="1"/>
    </xf>
    <xf numFmtId="0" fontId="41" fillId="11" borderId="0" xfId="0" applyFont="1" applyFill="1" applyBorder="1" applyAlignment="1" applyProtection="1">
      <alignment horizontal="left" vertical="center" wrapText="1"/>
    </xf>
    <xf numFmtId="0" fontId="22" fillId="15" borderId="15" xfId="0" applyFont="1" applyFill="1" applyBorder="1" applyAlignment="1">
      <alignment horizontal="center"/>
    </xf>
    <xf numFmtId="0" fontId="22" fillId="15" borderId="13" xfId="0" applyFont="1" applyFill="1" applyBorder="1" applyAlignment="1">
      <alignment horizontal="center"/>
    </xf>
    <xf numFmtId="0" fontId="22" fillId="15" borderId="18" xfId="0" applyFont="1" applyFill="1" applyBorder="1" applyAlignment="1">
      <alignment horizontal="center"/>
    </xf>
    <xf numFmtId="0" fontId="17" fillId="8" borderId="15" xfId="0" applyFont="1" applyFill="1" applyBorder="1" applyAlignment="1">
      <alignment horizontal="left" vertical="center" wrapText="1"/>
    </xf>
    <xf numFmtId="0" fontId="17" fillId="8" borderId="81" xfId="0" applyFont="1" applyFill="1" applyBorder="1" applyAlignment="1">
      <alignment horizontal="left" vertical="center" wrapText="1"/>
    </xf>
    <xf numFmtId="49" fontId="22" fillId="0" borderId="100" xfId="0" applyNumberFormat="1" applyFont="1" applyFill="1" applyBorder="1" applyAlignment="1" applyProtection="1">
      <alignment horizontal="left" vertical="center" wrapText="1"/>
      <protection locked="0"/>
    </xf>
    <xf numFmtId="49" fontId="22" fillId="0" borderId="79" xfId="0" applyNumberFormat="1" applyFont="1" applyFill="1" applyBorder="1" applyAlignment="1" applyProtection="1">
      <alignment horizontal="left" vertical="center" wrapText="1"/>
      <protection locked="0"/>
    </xf>
    <xf numFmtId="0" fontId="22" fillId="0" borderId="78" xfId="0" applyFont="1" applyFill="1" applyBorder="1" applyAlignment="1" applyProtection="1">
      <alignment horizontal="left" vertical="center" wrapText="1"/>
      <protection locked="0"/>
    </xf>
    <xf numFmtId="0" fontId="22" fillId="0" borderId="79" xfId="0" applyFont="1" applyFill="1" applyBorder="1" applyAlignment="1" applyProtection="1">
      <alignment horizontal="left" vertical="center" wrapText="1"/>
      <protection locked="0"/>
    </xf>
    <xf numFmtId="168" fontId="21" fillId="15" borderId="13" xfId="0" applyNumberFormat="1" applyFont="1" applyFill="1" applyBorder="1" applyAlignment="1">
      <alignment horizontal="center"/>
    </xf>
    <xf numFmtId="168" fontId="21" fillId="15" borderId="18" xfId="0" applyNumberFormat="1" applyFont="1" applyFill="1" applyBorder="1" applyAlignment="1">
      <alignment horizontal="center"/>
    </xf>
    <xf numFmtId="0" fontId="26" fillId="10" borderId="15" xfId="0" applyFont="1" applyFill="1" applyBorder="1" applyAlignment="1">
      <alignment horizontal="center"/>
    </xf>
    <xf numFmtId="0" fontId="26" fillId="10" borderId="13" xfId="0" applyFont="1" applyFill="1" applyBorder="1" applyAlignment="1">
      <alignment horizontal="center"/>
    </xf>
    <xf numFmtId="0" fontId="26" fillId="10" borderId="18" xfId="0" applyFont="1" applyFill="1" applyBorder="1" applyAlignment="1">
      <alignment horizontal="center"/>
    </xf>
    <xf numFmtId="0" fontId="10" fillId="0" borderId="15" xfId="0" applyFont="1" applyBorder="1" applyAlignment="1">
      <alignment horizontal="center"/>
    </xf>
    <xf numFmtId="0" fontId="10" fillId="0" borderId="13" xfId="0" applyFont="1" applyBorder="1" applyAlignment="1">
      <alignment horizontal="center"/>
    </xf>
    <xf numFmtId="0" fontId="10" fillId="0" borderId="18" xfId="0" applyFont="1" applyBorder="1" applyAlignment="1">
      <alignment horizontal="center"/>
    </xf>
    <xf numFmtId="0" fontId="43" fillId="11" borderId="16" xfId="0" applyFont="1" applyFill="1" applyBorder="1" applyAlignment="1">
      <alignment horizontal="left" vertical="top" wrapText="1"/>
    </xf>
    <xf numFmtId="0" fontId="43" fillId="11" borderId="0" xfId="0" applyFont="1" applyFill="1" applyBorder="1" applyAlignment="1">
      <alignment horizontal="left" vertical="top" wrapText="1"/>
    </xf>
    <xf numFmtId="0" fontId="28" fillId="8" borderId="16" xfId="0" applyFont="1" applyFill="1" applyBorder="1" applyAlignment="1" applyProtection="1">
      <alignment horizontal="center" vertical="center" wrapText="1"/>
    </xf>
    <xf numFmtId="0" fontId="28" fillId="8" borderId="0" xfId="0" applyFont="1" applyFill="1" applyBorder="1" applyAlignment="1" applyProtection="1">
      <alignment horizontal="center" vertical="center" wrapText="1"/>
    </xf>
    <xf numFmtId="0" fontId="11" fillId="11" borderId="0" xfId="0" applyFont="1" applyFill="1" applyBorder="1" applyAlignment="1" applyProtection="1">
      <alignment horizontal="left" vertical="center" wrapText="1"/>
    </xf>
    <xf numFmtId="0" fontId="11" fillId="8" borderId="0" xfId="0" applyFont="1" applyFill="1" applyBorder="1" applyAlignment="1" applyProtection="1">
      <alignment horizontal="center" vertical="center" wrapText="1"/>
    </xf>
    <xf numFmtId="1" fontId="11" fillId="11" borderId="0" xfId="0" applyNumberFormat="1" applyFont="1" applyFill="1" applyBorder="1" applyAlignment="1" applyProtection="1">
      <alignment horizontal="left" vertical="center" wrapText="1"/>
    </xf>
    <xf numFmtId="0" fontId="10" fillId="10" borderId="15" xfId="0" applyFont="1" applyFill="1" applyBorder="1" applyAlignment="1">
      <alignment horizontal="center" vertical="center"/>
    </xf>
    <xf numFmtId="0" fontId="10" fillId="10" borderId="13" xfId="0" applyFont="1" applyFill="1" applyBorder="1" applyAlignment="1">
      <alignment horizontal="center" vertical="center"/>
    </xf>
    <xf numFmtId="0" fontId="10" fillId="10" borderId="18" xfId="0" applyFont="1" applyFill="1" applyBorder="1" applyAlignment="1">
      <alignment horizontal="center" vertical="center"/>
    </xf>
    <xf numFmtId="0" fontId="42" fillId="8" borderId="5" xfId="0" applyFont="1" applyFill="1" applyBorder="1" applyAlignment="1">
      <alignment horizontal="left" vertical="top" wrapText="1"/>
    </xf>
    <xf numFmtId="0" fontId="42" fillId="8" borderId="6" xfId="0" applyFont="1" applyFill="1" applyBorder="1" applyAlignment="1">
      <alignment horizontal="left" vertical="top" wrapText="1"/>
    </xf>
    <xf numFmtId="0" fontId="42" fillId="8" borderId="7" xfId="0" applyFont="1" applyFill="1" applyBorder="1" applyAlignment="1">
      <alignment horizontal="left" vertical="top" wrapText="1"/>
    </xf>
    <xf numFmtId="1" fontId="11" fillId="8" borderId="0" xfId="0" applyNumberFormat="1" applyFont="1" applyFill="1" applyBorder="1" applyAlignment="1" applyProtection="1">
      <alignment horizontal="center" vertical="center" wrapText="1"/>
    </xf>
    <xf numFmtId="0" fontId="28" fillId="11" borderId="0" xfId="0" applyFont="1" applyFill="1" applyBorder="1" applyAlignment="1" applyProtection="1">
      <alignment horizontal="left" vertical="center" wrapText="1"/>
    </xf>
    <xf numFmtId="0" fontId="17" fillId="8" borderId="17" xfId="0" applyFont="1" applyFill="1" applyBorder="1" applyAlignment="1" applyProtection="1">
      <alignment horizontal="center" vertical="center" wrapText="1"/>
      <protection hidden="1"/>
    </xf>
    <xf numFmtId="0" fontId="17" fillId="8" borderId="3" xfId="0" applyFont="1" applyFill="1" applyBorder="1" applyAlignment="1" applyProtection="1">
      <alignment horizontal="center" vertical="center" wrapText="1"/>
      <protection hidden="1"/>
    </xf>
    <xf numFmtId="0" fontId="17" fillId="8" borderId="5" xfId="0" applyFont="1" applyFill="1" applyBorder="1" applyAlignment="1" applyProtection="1">
      <alignment horizontal="center" vertical="center" wrapText="1"/>
      <protection hidden="1"/>
    </xf>
    <xf numFmtId="0" fontId="17" fillId="8" borderId="7" xfId="0" applyFont="1" applyFill="1" applyBorder="1" applyAlignment="1" applyProtection="1">
      <alignment horizontal="center" vertical="center" wrapText="1"/>
      <protection hidden="1"/>
    </xf>
    <xf numFmtId="0" fontId="17" fillId="14" borderId="15" xfId="0" applyFont="1" applyFill="1" applyBorder="1" applyAlignment="1" applyProtection="1">
      <alignment horizontal="center" vertical="center" wrapText="1"/>
      <protection hidden="1"/>
    </xf>
    <xf numFmtId="0" fontId="17" fillId="14" borderId="18" xfId="0" applyFont="1" applyFill="1" applyBorder="1" applyAlignment="1" applyProtection="1">
      <alignment horizontal="center" vertical="center" wrapText="1"/>
      <protection hidden="1"/>
    </xf>
    <xf numFmtId="0" fontId="10" fillId="11" borderId="17" xfId="0" applyFont="1" applyFill="1" applyBorder="1" applyAlignment="1">
      <alignment horizontal="center" vertical="center"/>
    </xf>
    <xf numFmtId="0" fontId="10" fillId="11" borderId="2" xfId="0" applyFont="1" applyFill="1" applyBorder="1" applyAlignment="1">
      <alignment horizontal="center" vertical="center"/>
    </xf>
    <xf numFmtId="0" fontId="10" fillId="11" borderId="3" xfId="0" applyFont="1" applyFill="1" applyBorder="1" applyAlignment="1">
      <alignment horizontal="center" vertical="center"/>
    </xf>
    <xf numFmtId="0" fontId="10" fillId="11" borderId="16"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6" xfId="0" applyFont="1" applyFill="1" applyBorder="1" applyAlignment="1">
      <alignment horizontal="center" vertical="center"/>
    </xf>
    <xf numFmtId="0" fontId="10" fillId="11" borderId="7" xfId="0" applyFont="1" applyFill="1" applyBorder="1" applyAlignment="1">
      <alignment horizontal="center" vertical="center"/>
    </xf>
    <xf numFmtId="0" fontId="18" fillId="12" borderId="39" xfId="0" applyFont="1" applyFill="1" applyBorder="1" applyAlignment="1">
      <alignment horizontal="left" vertical="center"/>
    </xf>
    <xf numFmtId="0" fontId="18" fillId="12" borderId="13"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18" xfId="0" applyFont="1" applyFill="1" applyBorder="1" applyAlignment="1">
      <alignment horizontal="left" vertical="center"/>
    </xf>
    <xf numFmtId="0" fontId="31" fillId="0" borderId="34" xfId="4" applyFont="1" applyFill="1" applyBorder="1" applyAlignment="1">
      <alignment horizontal="left"/>
    </xf>
    <xf numFmtId="0" fontId="31" fillId="0" borderId="67" xfId="4" applyFont="1" applyFill="1" applyBorder="1" applyAlignment="1">
      <alignment horizontal="left"/>
    </xf>
    <xf numFmtId="0" fontId="31" fillId="0" borderId="63" xfId="4" applyFont="1" applyFill="1" applyBorder="1" applyAlignment="1">
      <alignment horizontal="left"/>
    </xf>
    <xf numFmtId="0" fontId="10" fillId="10" borderId="15" xfId="0" applyFont="1" applyFill="1" applyBorder="1" applyAlignment="1">
      <alignment horizontal="center" vertical="top"/>
    </xf>
    <xf numFmtId="0" fontId="10" fillId="10" borderId="13" xfId="0" applyFont="1" applyFill="1" applyBorder="1" applyAlignment="1">
      <alignment horizontal="center" vertical="top"/>
    </xf>
    <xf numFmtId="0" fontId="10" fillId="10" borderId="18" xfId="0" applyFont="1" applyFill="1" applyBorder="1" applyAlignment="1">
      <alignment horizontal="center" vertical="top"/>
    </xf>
    <xf numFmtId="0" fontId="10" fillId="10" borderId="15" xfId="0" applyFont="1" applyFill="1" applyBorder="1" applyAlignment="1">
      <alignment horizontal="center"/>
    </xf>
    <xf numFmtId="0" fontId="10" fillId="10" borderId="13" xfId="0" applyFont="1" applyFill="1" applyBorder="1" applyAlignment="1">
      <alignment horizontal="center"/>
    </xf>
    <xf numFmtId="0" fontId="10" fillId="10" borderId="18" xfId="0" applyFont="1" applyFill="1" applyBorder="1" applyAlignment="1">
      <alignment horizontal="center"/>
    </xf>
    <xf numFmtId="0" fontId="10" fillId="11" borderId="15" xfId="0" applyFont="1" applyFill="1" applyBorder="1" applyAlignment="1">
      <alignment horizontal="center"/>
    </xf>
    <xf numFmtId="0" fontId="10" fillId="11" borderId="13" xfId="0" applyFont="1" applyFill="1" applyBorder="1" applyAlignment="1">
      <alignment horizontal="center"/>
    </xf>
    <xf numFmtId="0" fontId="10" fillId="11" borderId="18" xfId="0" applyFont="1" applyFill="1" applyBorder="1" applyAlignment="1">
      <alignment horizontal="center"/>
    </xf>
    <xf numFmtId="0" fontId="10" fillId="11" borderId="15" xfId="0" applyFont="1" applyFill="1" applyBorder="1" applyAlignment="1">
      <alignment horizontal="left" vertical="top" wrapText="1"/>
    </xf>
    <xf numFmtId="0" fontId="10" fillId="11" borderId="13" xfId="0" applyFont="1" applyFill="1" applyBorder="1" applyAlignment="1">
      <alignment horizontal="left" vertical="top" wrapText="1"/>
    </xf>
    <xf numFmtId="0" fontId="10" fillId="11" borderId="18" xfId="0" applyFont="1" applyFill="1" applyBorder="1" applyAlignment="1">
      <alignment horizontal="left" vertical="top" wrapText="1"/>
    </xf>
    <xf numFmtId="0" fontId="0" fillId="15" borderId="15" xfId="0" applyFill="1" applyBorder="1" applyAlignment="1">
      <alignment horizontal="center"/>
    </xf>
    <xf numFmtId="0" fontId="0" fillId="15" borderId="13" xfId="0" applyFill="1" applyBorder="1" applyAlignment="1">
      <alignment horizontal="center"/>
    </xf>
    <xf numFmtId="0" fontId="0" fillId="15" borderId="18" xfId="0" applyFill="1" applyBorder="1" applyAlignment="1">
      <alignment horizontal="center"/>
    </xf>
    <xf numFmtId="0" fontId="44" fillId="11" borderId="15" xfId="0" applyFont="1" applyFill="1" applyBorder="1" applyAlignment="1">
      <alignment horizontal="left" vertical="center"/>
    </xf>
    <xf numFmtId="0" fontId="44" fillId="11" borderId="13" xfId="0" applyFont="1" applyFill="1" applyBorder="1" applyAlignment="1">
      <alignment horizontal="left" vertical="center"/>
    </xf>
    <xf numFmtId="0" fontId="45" fillId="11" borderId="17" xfId="0" applyFont="1" applyFill="1" applyBorder="1" applyAlignment="1" applyProtection="1">
      <alignment horizontal="left" vertical="top"/>
      <protection hidden="1"/>
    </xf>
    <xf numFmtId="0" fontId="45" fillId="11" borderId="2" xfId="0" applyFont="1" applyFill="1" applyBorder="1" applyAlignment="1" applyProtection="1">
      <alignment horizontal="left" vertical="top"/>
      <protection hidden="1"/>
    </xf>
    <xf numFmtId="0" fontId="45" fillId="11" borderId="3" xfId="0" applyFont="1" applyFill="1" applyBorder="1" applyAlignment="1" applyProtection="1">
      <alignment horizontal="left" vertical="top"/>
      <protection hidden="1"/>
    </xf>
    <xf numFmtId="0" fontId="10" fillId="11" borderId="16" xfId="0" applyFont="1" applyFill="1" applyBorder="1" applyAlignment="1" applyProtection="1">
      <alignment horizontal="left" vertical="top" wrapText="1"/>
      <protection hidden="1"/>
    </xf>
    <xf numFmtId="0" fontId="10" fillId="11" borderId="0" xfId="0" applyFont="1" applyFill="1" applyBorder="1" applyAlignment="1" applyProtection="1">
      <alignment horizontal="left" vertical="top" wrapText="1"/>
      <protection hidden="1"/>
    </xf>
    <xf numFmtId="0" fontId="10" fillId="11" borderId="4" xfId="0" applyFont="1" applyFill="1" applyBorder="1" applyAlignment="1" applyProtection="1">
      <alignment horizontal="left" vertical="top" wrapText="1"/>
      <protection hidden="1"/>
    </xf>
    <xf numFmtId="0" fontId="10" fillId="11" borderId="5" xfId="0" applyFont="1" applyFill="1" applyBorder="1" applyAlignment="1" applyProtection="1">
      <alignment horizontal="left" vertical="top" wrapText="1"/>
      <protection hidden="1"/>
    </xf>
    <xf numFmtId="0" fontId="10" fillId="11" borderId="6" xfId="0" applyFont="1" applyFill="1" applyBorder="1" applyAlignment="1" applyProtection="1">
      <alignment horizontal="left" vertical="top" wrapText="1"/>
      <protection hidden="1"/>
    </xf>
    <xf numFmtId="0" fontId="10" fillId="11" borderId="7" xfId="0" applyFont="1" applyFill="1" applyBorder="1" applyAlignment="1" applyProtection="1">
      <alignment horizontal="left" vertical="top" wrapText="1"/>
      <protection hidden="1"/>
    </xf>
    <xf numFmtId="0" fontId="10" fillId="15" borderId="15" xfId="0" applyFont="1" applyFill="1" applyBorder="1" applyAlignment="1">
      <alignment horizontal="center"/>
    </xf>
    <xf numFmtId="0" fontId="10" fillId="15" borderId="13" xfId="0" applyFont="1" applyFill="1" applyBorder="1" applyAlignment="1">
      <alignment horizontal="center"/>
    </xf>
    <xf numFmtId="0" fontId="10" fillId="15" borderId="18" xfId="0" applyFont="1" applyFill="1" applyBorder="1" applyAlignment="1">
      <alignment horizontal="center"/>
    </xf>
    <xf numFmtId="0" fontId="10" fillId="11" borderId="17"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0" fillId="11" borderId="3" xfId="0" applyFont="1" applyFill="1" applyBorder="1" applyAlignment="1">
      <alignment horizontal="left" vertical="center" wrapText="1"/>
    </xf>
    <xf numFmtId="0" fontId="10" fillId="11" borderId="16" xfId="0" applyFont="1" applyFill="1" applyBorder="1" applyAlignment="1">
      <alignment horizontal="left" vertical="center" wrapText="1"/>
    </xf>
    <xf numFmtId="0" fontId="10" fillId="11" borderId="0" xfId="0" applyFont="1" applyFill="1" applyBorder="1" applyAlignment="1">
      <alignment horizontal="left" vertical="center" wrapText="1"/>
    </xf>
    <xf numFmtId="0" fontId="10" fillId="11" borderId="4" xfId="0" applyFont="1" applyFill="1" applyBorder="1" applyAlignment="1">
      <alignment horizontal="left" vertical="center" wrapText="1"/>
    </xf>
    <xf numFmtId="0" fontId="10" fillId="11" borderId="5" xfId="0" applyFont="1" applyFill="1" applyBorder="1" applyAlignment="1">
      <alignment horizontal="left" vertical="center" wrapText="1"/>
    </xf>
    <xf numFmtId="0" fontId="10" fillId="11" borderId="6" xfId="0" applyFont="1" applyFill="1" applyBorder="1" applyAlignment="1">
      <alignment horizontal="left" vertical="center" wrapText="1"/>
    </xf>
    <xf numFmtId="0" fontId="10" fillId="11" borderId="7" xfId="0" applyFont="1" applyFill="1" applyBorder="1" applyAlignment="1">
      <alignment horizontal="left" vertical="center" wrapText="1"/>
    </xf>
    <xf numFmtId="0" fontId="32" fillId="15" borderId="15" xfId="2" applyFont="1" applyFill="1" applyBorder="1" applyAlignment="1" applyProtection="1">
      <alignment horizontal="center" vertical="center"/>
    </xf>
    <xf numFmtId="0" fontId="32" fillId="15" borderId="13" xfId="2" applyFont="1" applyFill="1" applyBorder="1" applyAlignment="1" applyProtection="1">
      <alignment horizontal="center" vertical="center"/>
    </xf>
    <xf numFmtId="0" fontId="32" fillId="15" borderId="18" xfId="2" applyFont="1" applyFill="1" applyBorder="1" applyAlignment="1" applyProtection="1">
      <alignment horizontal="center" vertical="center"/>
    </xf>
  </cellXfs>
  <cellStyles count="8">
    <cellStyle name="Comma" xfId="1" builtinId="3"/>
    <cellStyle name="Hyperlink" xfId="2" builtinId="8"/>
    <cellStyle name="Normal" xfId="0" builtinId="0"/>
    <cellStyle name="Normal 2" xfId="3"/>
    <cellStyle name="Normal 3" xfId="7"/>
    <cellStyle name="Normal_New Persistence Mapping - 22nd Mar10" xfId="4"/>
    <cellStyle name="Normal_Oct 2004 Local Fund Projects r03" xfId="5"/>
    <cellStyle name="Percent" xfId="6" builtinId="5"/>
  </cellStyles>
  <dxfs count="21">
    <dxf>
      <font>
        <strike/>
        <color rgb="FFFF0000"/>
      </font>
      <fill>
        <patternFill patternType="lightDown">
          <bgColor theme="5" tint="0.79998168889431442"/>
        </patternFill>
      </fill>
    </dxf>
    <dxf>
      <font>
        <strike/>
        <color rgb="FFFF0000"/>
      </font>
      <fill>
        <patternFill patternType="lightDown">
          <bgColor theme="5" tint="0.79998168889431442"/>
        </patternFill>
      </fill>
    </dxf>
    <dxf>
      <fill>
        <patternFill>
          <bgColor theme="6" tint="0.79998168889431442"/>
        </patternFill>
      </fill>
      <border>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79998168889431442"/>
        </patternFill>
      </fill>
      <border>
        <left/>
        <right/>
        <top style="thin">
          <color auto="1"/>
        </top>
        <bottom style="thin">
          <color auto="1"/>
        </bottom>
        <vertical/>
        <horizontal/>
      </border>
    </dxf>
    <dxf>
      <font>
        <color rgb="FFFF0000"/>
      </font>
      <fill>
        <patternFill>
          <bgColor theme="5" tint="0.79998168889431442"/>
        </patternFill>
      </fill>
    </dxf>
    <dxf>
      <font>
        <color rgb="FFFF0000"/>
      </font>
      <fill>
        <patternFill>
          <bgColor theme="5" tint="0.79998168889431442"/>
        </patternFill>
      </fill>
    </dxf>
    <dxf>
      <font>
        <color rgb="FFFF0000"/>
      </font>
      <fill>
        <patternFill>
          <fgColor theme="0"/>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strike/>
        <color rgb="FFFF0000"/>
      </font>
      <fill>
        <patternFill patternType="lightDown">
          <bgColor theme="5" tint="0.79998168889431442"/>
        </patternFill>
      </fill>
    </dxf>
    <dxf>
      <font>
        <color theme="0" tint="-0.34998626667073579"/>
      </font>
      <fill>
        <patternFill>
          <bgColor theme="0" tint="-0.34998626667073579"/>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color rgb="FFFF0000"/>
      </font>
      <fill>
        <patternFill>
          <bgColor theme="5" tint="0.79998168889431442"/>
        </patternFill>
      </fill>
    </dxf>
    <dxf>
      <font>
        <b val="0"/>
        <i val="0"/>
        <strike val="0"/>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9.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9.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9.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58269</xdr:colOff>
      <xdr:row>17</xdr:row>
      <xdr:rowOff>238125</xdr:rowOff>
    </xdr:from>
    <xdr:to>
      <xdr:col>15</xdr:col>
      <xdr:colOff>467842</xdr:colOff>
      <xdr:row>26</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044" y="6696075"/>
          <a:ext cx="8334373" cy="2095500"/>
        </a:xfrm>
        <a:prstGeom prst="rect">
          <a:avLst/>
        </a:prstGeom>
      </xdr:spPr>
    </xdr:pic>
    <xdr:clientData/>
  </xdr:twoCellAnchor>
  <xdr:twoCellAnchor editAs="oneCell">
    <xdr:from>
      <xdr:col>2</xdr:col>
      <xdr:colOff>28575</xdr:colOff>
      <xdr:row>10</xdr:row>
      <xdr:rowOff>236922</xdr:rowOff>
    </xdr:from>
    <xdr:to>
      <xdr:col>15</xdr:col>
      <xdr:colOff>523875</xdr:colOff>
      <xdr:row>14</xdr:row>
      <xdr:rowOff>179771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4350" y="4961322"/>
          <a:ext cx="8420100" cy="933449"/>
        </a:xfrm>
        <a:prstGeom prst="rect">
          <a:avLst/>
        </a:prstGeom>
      </xdr:spPr>
    </xdr:pic>
    <xdr:clientData/>
  </xdr:twoCellAnchor>
  <xdr:twoCellAnchor editAs="oneCell">
    <xdr:from>
      <xdr:col>2</xdr:col>
      <xdr:colOff>182256</xdr:colOff>
      <xdr:row>29</xdr:row>
      <xdr:rowOff>10462</xdr:rowOff>
    </xdr:from>
    <xdr:to>
      <xdr:col>9</xdr:col>
      <xdr:colOff>417818</xdr:colOff>
      <xdr:row>37</xdr:row>
      <xdr:rowOff>218766</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8031" y="9440212"/>
          <a:ext cx="4502762" cy="2189504"/>
        </a:xfrm>
        <a:prstGeom prst="rect">
          <a:avLst/>
        </a:prstGeom>
      </xdr:spPr>
    </xdr:pic>
    <xdr:clientData/>
  </xdr:twoCellAnchor>
  <xdr:twoCellAnchor editAs="oneCell">
    <xdr:from>
      <xdr:col>2</xdr:col>
      <xdr:colOff>152400</xdr:colOff>
      <xdr:row>42</xdr:row>
      <xdr:rowOff>17188</xdr:rowOff>
    </xdr:from>
    <xdr:to>
      <xdr:col>9</xdr:col>
      <xdr:colOff>590550</xdr:colOff>
      <xdr:row>46</xdr:row>
      <xdr:rowOff>112438</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8175" y="12666388"/>
          <a:ext cx="4705350" cy="1085850"/>
        </a:xfrm>
        <a:prstGeom prst="rect">
          <a:avLst/>
        </a:prstGeom>
      </xdr:spPr>
    </xdr:pic>
    <xdr:clientData/>
  </xdr:twoCellAnchor>
  <xdr:twoCellAnchor editAs="oneCell">
    <xdr:from>
      <xdr:col>2</xdr:col>
      <xdr:colOff>95250</xdr:colOff>
      <xdr:row>49</xdr:row>
      <xdr:rowOff>217144</xdr:rowOff>
    </xdr:from>
    <xdr:to>
      <xdr:col>9</xdr:col>
      <xdr:colOff>542925</xdr:colOff>
      <xdr:row>54</xdr:row>
      <xdr:rowOff>64744</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81025" y="14599894"/>
          <a:ext cx="4714875" cy="1085850"/>
        </a:xfrm>
        <a:prstGeom prst="rect">
          <a:avLst/>
        </a:prstGeom>
      </xdr:spPr>
    </xdr:pic>
    <xdr:clientData/>
  </xdr:twoCellAnchor>
  <xdr:twoCellAnchor editAs="oneCell">
    <xdr:from>
      <xdr:col>11</xdr:col>
      <xdr:colOff>77238</xdr:colOff>
      <xdr:row>54</xdr:row>
      <xdr:rowOff>161926</xdr:rowOff>
    </xdr:from>
    <xdr:to>
      <xdr:col>15</xdr:col>
      <xdr:colOff>570444</xdr:colOff>
      <xdr:row>55</xdr:row>
      <xdr:rowOff>1060410</xdr:rowOff>
    </xdr:to>
    <xdr:pic>
      <xdr:nvPicPr>
        <xdr:cNvPr id="10"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049413" y="16849726"/>
          <a:ext cx="2931606" cy="1146134"/>
        </a:xfrm>
        <a:prstGeom prst="rect">
          <a:avLst/>
        </a:prstGeom>
      </xdr:spPr>
    </xdr:pic>
    <xdr:clientData/>
  </xdr:twoCellAnchor>
  <xdr:twoCellAnchor editAs="oneCell">
    <xdr:from>
      <xdr:col>8</xdr:col>
      <xdr:colOff>76200</xdr:colOff>
      <xdr:row>2</xdr:row>
      <xdr:rowOff>47625</xdr:rowOff>
    </xdr:from>
    <xdr:to>
      <xdr:col>11</xdr:col>
      <xdr:colOff>590550</xdr:colOff>
      <xdr:row>2</xdr:row>
      <xdr:rowOff>1038225</xdr:rowOff>
    </xdr:to>
    <xdr:pic>
      <xdr:nvPicPr>
        <xdr:cNvPr id="14"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219575" y="428625"/>
          <a:ext cx="23431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76200</xdr:colOff>
      <xdr:row>2</xdr:row>
      <xdr:rowOff>104775</xdr:rowOff>
    </xdr:from>
    <xdr:to>
      <xdr:col>15</xdr:col>
      <xdr:colOff>333375</xdr:colOff>
      <xdr:row>2</xdr:row>
      <xdr:rowOff>971550</xdr:rowOff>
    </xdr:to>
    <xdr:pic>
      <xdr:nvPicPr>
        <xdr:cNvPr id="15" name="Picture 1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657975" y="485775"/>
          <a:ext cx="20859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44823</xdr:colOff>
      <xdr:row>3</xdr:row>
      <xdr:rowOff>89646</xdr:rowOff>
    </xdr:from>
    <xdr:to>
      <xdr:col>16</xdr:col>
      <xdr:colOff>698602</xdr:colOff>
      <xdr:row>5</xdr:row>
      <xdr:rowOff>375243</xdr:rowOff>
    </xdr:to>
    <xdr:pic>
      <xdr:nvPicPr>
        <xdr:cNvPr id="3"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4186647" y="694764"/>
          <a:ext cx="2760484" cy="1070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799866</xdr:colOff>
      <xdr:row>3</xdr:row>
      <xdr:rowOff>139753</xdr:rowOff>
    </xdr:from>
    <xdr:to>
      <xdr:col>18</xdr:col>
      <xdr:colOff>938074</xdr:colOff>
      <xdr:row>5</xdr:row>
      <xdr:rowOff>291087</xdr:rowOff>
    </xdr:to>
    <xdr:pic>
      <xdr:nvPicPr>
        <xdr:cNvPr id="5" name="Picture 4"/>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7048395" y="744871"/>
          <a:ext cx="2244914" cy="9357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1171575</xdr:colOff>
      <xdr:row>1</xdr:row>
      <xdr:rowOff>64452</xdr:rowOff>
    </xdr:from>
    <xdr:to>
      <xdr:col>4</xdr:col>
      <xdr:colOff>3158938</xdr:colOff>
      <xdr:row>1</xdr:row>
      <xdr:rowOff>892842</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763000" y="254952"/>
          <a:ext cx="1987363" cy="828390"/>
        </a:xfrm>
        <a:prstGeom prst="rect">
          <a:avLst/>
        </a:prstGeom>
      </xdr:spPr>
    </xdr:pic>
    <xdr:clientData/>
  </xdr:twoCellAnchor>
  <xdr:twoCellAnchor editAs="oneCell">
    <xdr:from>
      <xdr:col>2</xdr:col>
      <xdr:colOff>3514725</xdr:colOff>
      <xdr:row>1</xdr:row>
      <xdr:rowOff>28575</xdr:rowOff>
    </xdr:from>
    <xdr:to>
      <xdr:col>4</xdr:col>
      <xdr:colOff>876513</xdr:colOff>
      <xdr:row>1</xdr:row>
      <xdr:rowOff>918440</xdr:rowOff>
    </xdr:to>
    <xdr:pic>
      <xdr:nvPicPr>
        <xdr:cNvPr id="6" name="Pictur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6172200" y="200025"/>
          <a:ext cx="2295738" cy="8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1285875</xdr:colOff>
      <xdr:row>1</xdr:row>
      <xdr:rowOff>54927</xdr:rowOff>
    </xdr:from>
    <xdr:to>
      <xdr:col>18</xdr:col>
      <xdr:colOff>3273238</xdr:colOff>
      <xdr:row>1</xdr:row>
      <xdr:rowOff>883317</xdr:rowOff>
    </xdr:to>
    <xdr:pic>
      <xdr:nvPicPr>
        <xdr:cNvPr id="7" name="Picture 6"/>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8602325" y="245427"/>
          <a:ext cx="1987363" cy="828390"/>
        </a:xfrm>
        <a:prstGeom prst="rect">
          <a:avLst/>
        </a:prstGeom>
      </xdr:spPr>
    </xdr:pic>
    <xdr:clientData/>
  </xdr:twoCellAnchor>
  <xdr:twoCellAnchor editAs="oneCell">
    <xdr:from>
      <xdr:col>17</xdr:col>
      <xdr:colOff>314325</xdr:colOff>
      <xdr:row>1</xdr:row>
      <xdr:rowOff>19050</xdr:rowOff>
    </xdr:from>
    <xdr:to>
      <xdr:col>18</xdr:col>
      <xdr:colOff>990813</xdr:colOff>
      <xdr:row>1</xdr:row>
      <xdr:rowOff>908915</xdr:rowOff>
    </xdr:to>
    <xdr:pic>
      <xdr:nvPicPr>
        <xdr:cNvPr id="8" name="Pictur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6011525" y="209550"/>
          <a:ext cx="2295738" cy="889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466725</xdr:colOff>
      <xdr:row>70</xdr:row>
      <xdr:rowOff>19050</xdr:rowOff>
    </xdr:from>
    <xdr:to>
      <xdr:col>10</xdr:col>
      <xdr:colOff>818094</xdr:colOff>
      <xdr:row>70</xdr:row>
      <xdr:rowOff>688934</xdr:rowOff>
    </xdr:to>
    <xdr:pic>
      <xdr:nvPicPr>
        <xdr:cNvPr id="4" name="Picture 3"/>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343525" y="14706600"/>
          <a:ext cx="1713444" cy="669884"/>
        </a:xfrm>
        <a:prstGeom prst="rect">
          <a:avLst/>
        </a:prstGeom>
      </xdr:spPr>
    </xdr:pic>
    <xdr:clientData/>
  </xdr:twoCellAnchor>
  <xdr:twoCellAnchor editAs="oneCell">
    <xdr:from>
      <xdr:col>7</xdr:col>
      <xdr:colOff>85725</xdr:colOff>
      <xdr:row>1</xdr:row>
      <xdr:rowOff>95250</xdr:rowOff>
    </xdr:from>
    <xdr:to>
      <xdr:col>9</xdr:col>
      <xdr:colOff>203947</xdr:colOff>
      <xdr:row>1</xdr:row>
      <xdr:rowOff>613656</xdr:rowOff>
    </xdr:to>
    <xdr:pic>
      <xdr:nvPicPr>
        <xdr:cNvPr id="5" name="Pictur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352925" y="266700"/>
          <a:ext cx="1337422" cy="51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1</xdr:row>
      <xdr:rowOff>115231</xdr:rowOff>
    </xdr:from>
    <xdr:to>
      <xdr:col>10</xdr:col>
      <xdr:colOff>730063</xdr:colOff>
      <xdr:row>1</xdr:row>
      <xdr:rowOff>590264</xdr:rowOff>
    </xdr:to>
    <xdr:pic>
      <xdr:nvPicPr>
        <xdr:cNvPr id="6" name="Picture 5"/>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829300" y="286681"/>
          <a:ext cx="1139638" cy="4750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7</xdr:row>
      <xdr:rowOff>19050</xdr:rowOff>
    </xdr:from>
    <xdr:to>
      <xdr:col>11</xdr:col>
      <xdr:colOff>579969</xdr:colOff>
      <xdr:row>7</xdr:row>
      <xdr:rowOff>688934</xdr:rowOff>
    </xdr:to>
    <xdr:pic>
      <xdr:nvPicPr>
        <xdr:cNvPr id="4" name="Picture 3"/>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572125" y="3514725"/>
          <a:ext cx="1713444" cy="669884"/>
        </a:xfrm>
        <a:prstGeom prst="rect">
          <a:avLst/>
        </a:prstGeom>
      </xdr:spPr>
    </xdr:pic>
    <xdr:clientData/>
  </xdr:twoCellAnchor>
  <xdr:twoCellAnchor editAs="oneCell">
    <xdr:from>
      <xdr:col>7</xdr:col>
      <xdr:colOff>76200</xdr:colOff>
      <xdr:row>1</xdr:row>
      <xdr:rowOff>95250</xdr:rowOff>
    </xdr:from>
    <xdr:to>
      <xdr:col>9</xdr:col>
      <xdr:colOff>194422</xdr:colOff>
      <xdr:row>1</xdr:row>
      <xdr:rowOff>613656</xdr:rowOff>
    </xdr:to>
    <xdr:pic>
      <xdr:nvPicPr>
        <xdr:cNvPr id="5" name="Pictur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343400" y="266700"/>
          <a:ext cx="1337422" cy="51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333375</xdr:colOff>
      <xdr:row>1</xdr:row>
      <xdr:rowOff>115231</xdr:rowOff>
    </xdr:from>
    <xdr:to>
      <xdr:col>11</xdr:col>
      <xdr:colOff>253813</xdr:colOff>
      <xdr:row>1</xdr:row>
      <xdr:rowOff>590264</xdr:rowOff>
    </xdr:to>
    <xdr:pic>
      <xdr:nvPicPr>
        <xdr:cNvPr id="6" name="Picture 5"/>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819775" y="286681"/>
          <a:ext cx="1139638" cy="4750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95250</xdr:colOff>
      <xdr:row>3</xdr:row>
      <xdr:rowOff>19050</xdr:rowOff>
    </xdr:from>
    <xdr:to>
      <xdr:col>11</xdr:col>
      <xdr:colOff>589494</xdr:colOff>
      <xdr:row>3</xdr:row>
      <xdr:rowOff>688934</xdr:rowOff>
    </xdr:to>
    <xdr:pic>
      <xdr:nvPicPr>
        <xdr:cNvPr id="4" name="Picture 3"/>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581650" y="1790700"/>
          <a:ext cx="1713444" cy="669884"/>
        </a:xfrm>
        <a:prstGeom prst="rect">
          <a:avLst/>
        </a:prstGeom>
      </xdr:spPr>
    </xdr:pic>
    <xdr:clientData/>
  </xdr:twoCellAnchor>
  <xdr:twoCellAnchor editAs="oneCell">
    <xdr:from>
      <xdr:col>7</xdr:col>
      <xdr:colOff>85725</xdr:colOff>
      <xdr:row>1</xdr:row>
      <xdr:rowOff>95250</xdr:rowOff>
    </xdr:from>
    <xdr:to>
      <xdr:col>9</xdr:col>
      <xdr:colOff>203947</xdr:colOff>
      <xdr:row>1</xdr:row>
      <xdr:rowOff>613656</xdr:rowOff>
    </xdr:to>
    <xdr:pic>
      <xdr:nvPicPr>
        <xdr:cNvPr id="5" name="Picture 1"/>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4352925" y="266700"/>
          <a:ext cx="1337422" cy="51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1</xdr:row>
      <xdr:rowOff>115231</xdr:rowOff>
    </xdr:from>
    <xdr:to>
      <xdr:col>11</xdr:col>
      <xdr:colOff>263338</xdr:colOff>
      <xdr:row>1</xdr:row>
      <xdr:rowOff>590264</xdr:rowOff>
    </xdr:to>
    <xdr:pic>
      <xdr:nvPicPr>
        <xdr:cNvPr id="6" name="Picture 5"/>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5829300" y="286681"/>
          <a:ext cx="1139638" cy="4750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ireBG\Downloads\Project%20Compliance%20ToolV25.1_SEELS%20Eng%20SingleFuel%20Final_Jan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aigM\AppData\Local\Microsoft\Windows\Temporary%20Internet%20Files\Content.Outlook\1K4MSJRC\Schools%20-%20Single%20Fuel%20Compliance%20Tool%20for%20Schools%20-%20Version%20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hnical%20Services%20-%20Nov09\10.%20Project%20Compliance%20tools%20&amp;%20Business%20case%20template%20-%20Nov09\1.%20Project%20compliance%20tools\6.%20V27%20development\Recycling%20Fund\RF%20-%20Multiple%20Project%20Site%20Tool%20Version%20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lixfs01\shared\Documents%20and%20Settings\dobl1733\Local%20Settings\Temporary%20Internet%20Files\Content.Outlook\BV6CWOUN\SEELS%20Project%20Compliance%20Tool%20v22%20Fuel%20Conversion%20v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laireBG\Downloads\Single%20Fuel%20Compliance%20Tool-%20Version%202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chnical%20Services%20-%20Nov09\10.%20Project%20Compliance%20tools%20&amp;%20Business%20case%20template%20-%20Nov09\1.%20Project%20compliance%20tools\6.%20V27%20development\Recycling%20Fund\Multiple%20Fuel%20Compliance%20Tool%20Version%2027%20-%20SEE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aigM\AppData\Local\Microsoft\Windows\Temporary%20Internet%20Files\Content.Outlook\1K4MSJRC\Multiple%20Fuel%20Compliance%20Tool%20Version%2027%20-%20SEE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Project Compliance Tool"/>
      <sheetName val="Lookup Table"/>
      <sheetName val="Extra look-up"/>
      <sheetName val="Additionality Criteria"/>
      <sheetName val="Assessment Criteria"/>
      <sheetName val="PF Model"/>
      <sheetName val="QA"/>
    </sheetNames>
    <sheetDataSet>
      <sheetData sheetId="0" refreshError="1"/>
      <sheetData sheetId="1" refreshError="1"/>
      <sheetData sheetId="2">
        <row r="3">
          <cell r="C3" t="str">
            <v xml:space="preserve">Boilers - control systems </v>
          </cell>
          <cell r="O3" t="str">
            <v>Electricity</v>
          </cell>
          <cell r="P3">
            <v>0.54522000000000004</v>
          </cell>
        </row>
        <row r="4">
          <cell r="C4" t="str">
            <v>Boilers - replacement condensing</v>
          </cell>
          <cell r="O4" t="str">
            <v>Gas</v>
          </cell>
          <cell r="P4">
            <v>0.18523000000000001</v>
          </cell>
        </row>
        <row r="5">
          <cell r="C5" t="str">
            <v>Boilers - replacement combination</v>
          </cell>
          <cell r="O5" t="str">
            <v>Gas oil</v>
          </cell>
          <cell r="P5">
            <v>0.27533000000000002</v>
          </cell>
        </row>
        <row r="6">
          <cell r="C6" t="str">
            <v>Boilers - replacement modular</v>
          </cell>
          <cell r="O6" t="str">
            <v>Fuel oil</v>
          </cell>
          <cell r="P6">
            <v>0.26591999999999999</v>
          </cell>
        </row>
        <row r="7">
          <cell r="C7" t="str">
            <v>Boilers - burner management</v>
          </cell>
          <cell r="O7" t="str">
            <v>Burning oil</v>
          </cell>
          <cell r="P7">
            <v>0.24682999999999999</v>
          </cell>
        </row>
        <row r="8">
          <cell r="C8" t="str">
            <v>Boilers - retrofit economiser</v>
          </cell>
          <cell r="O8" t="str">
            <v>Coal</v>
          </cell>
          <cell r="P8">
            <v>0.32227</v>
          </cell>
        </row>
        <row r="9">
          <cell r="C9" t="str">
            <v>BEMS - bureau remotely managed</v>
          </cell>
          <cell r="O9" t="str">
            <v>LPG</v>
          </cell>
          <cell r="P9">
            <v>0.21445</v>
          </cell>
        </row>
        <row r="10">
          <cell r="C10" t="str">
            <v>BEMS - not remotely managed</v>
          </cell>
          <cell r="O10" t="str">
            <v>Wood pellets</v>
          </cell>
          <cell r="P10">
            <v>3.8949999999999999E-2</v>
          </cell>
        </row>
        <row r="11">
          <cell r="C11" t="str">
            <v>BEMS - remotely managed</v>
          </cell>
          <cell r="O11" t="str">
            <v>Wood chips</v>
          </cell>
          <cell r="P11">
            <v>1.5789999999999998E-2</v>
          </cell>
        </row>
        <row r="12">
          <cell r="C12" t="str">
            <v>Gas, Diesel, gasoil engine CHP</v>
          </cell>
          <cell r="O12" t="str">
            <v>Biogas</v>
          </cell>
          <cell r="P12">
            <v>0</v>
          </cell>
        </row>
        <row r="13">
          <cell r="C13" t="str">
            <v>Biomass CHP</v>
          </cell>
        </row>
        <row r="14">
          <cell r="C14" t="str">
            <v>Gas Turbine</v>
          </cell>
        </row>
        <row r="15">
          <cell r="C15" t="str">
            <v>Compressed Air: air compressor upgrade</v>
          </cell>
        </row>
        <row r="16">
          <cell r="C16" t="str">
            <v>Network PC power management</v>
          </cell>
        </row>
        <row r="17">
          <cell r="C17" t="str">
            <v>CRT to flat screen LCD</v>
          </cell>
        </row>
        <row r="18">
          <cell r="C18" t="str">
            <v>Virtualisation</v>
          </cell>
        </row>
        <row r="19">
          <cell r="C19" t="str">
            <v>Thin computers</v>
          </cell>
        </row>
        <row r="20">
          <cell r="C20" t="str">
            <v>Uninterruptible Power Supplies</v>
          </cell>
        </row>
        <row r="21">
          <cell r="C21" t="str">
            <v>Free Cooling for ICT</v>
          </cell>
        </row>
        <row r="22">
          <cell r="C22" t="str">
            <v>Evaporative cooling for ICT</v>
          </cell>
        </row>
        <row r="23">
          <cell r="C23" t="str">
            <v>Energy Efficient File Storage Replacement</v>
          </cell>
        </row>
        <row r="24">
          <cell r="C24" t="str">
            <v>LED monitors instead of LCD (cost difference)</v>
          </cell>
        </row>
        <row r="25">
          <cell r="C25" t="str">
            <v>CRT to LED monitors</v>
          </cell>
        </row>
        <row r="26">
          <cell r="C26" t="str">
            <v>Hot aisle/cold aisle containment</v>
          </cell>
        </row>
        <row r="27">
          <cell r="C27" t="str">
            <v xml:space="preserve">Multi Functional Devices </v>
          </cell>
        </row>
        <row r="28">
          <cell r="C28" t="str">
            <v>Cooling - plant replacement/upgrade</v>
          </cell>
        </row>
        <row r="29">
          <cell r="C29" t="str">
            <v>Free cooling</v>
          </cell>
        </row>
        <row r="30">
          <cell r="C30" t="str">
            <v>Replacement of air conditioning with evaporative cooling</v>
          </cell>
        </row>
        <row r="31">
          <cell r="C31" t="str">
            <v>Hand Driers - replacement to more efficient type</v>
          </cell>
        </row>
        <row r="32">
          <cell r="C32" t="str">
            <v>Anaerobic digestion</v>
          </cell>
        </row>
        <row r="33">
          <cell r="C33" t="str">
            <v xml:space="preserve">Incineration </v>
          </cell>
        </row>
        <row r="34">
          <cell r="C34" t="str">
            <v xml:space="preserve">Electric to Gas - heating using CHP </v>
          </cell>
        </row>
        <row r="35">
          <cell r="C35" t="str">
            <v xml:space="preserve">Electric to Gas - heating using condensing boilers </v>
          </cell>
        </row>
        <row r="36">
          <cell r="C36" t="str">
            <v>Electric to Gas - tumble driers</v>
          </cell>
        </row>
        <row r="37">
          <cell r="C37" t="str">
            <v>Heat recovery</v>
          </cell>
        </row>
        <row r="38">
          <cell r="C38" t="str">
            <v>Heating - direct fired system</v>
          </cell>
        </row>
        <row r="39">
          <cell r="C39" t="str">
            <v>Heating - discrete controls</v>
          </cell>
        </row>
        <row r="40">
          <cell r="C40" t="str">
            <v>Heating - distribution improvements</v>
          </cell>
        </row>
        <row r="41">
          <cell r="C41" t="str">
            <v>Oil to Gas - boiler fuel switching</v>
          </cell>
        </row>
        <row r="42">
          <cell r="C42" t="str">
            <v>Replace steam calorifier with plate heat exchanger</v>
          </cell>
        </row>
        <row r="43">
          <cell r="C43" t="str">
            <v xml:space="preserve">Thermal Stores </v>
          </cell>
        </row>
        <row r="44">
          <cell r="C44" t="str">
            <v>Heating - TRVs</v>
          </cell>
        </row>
        <row r="45">
          <cell r="C45" t="str">
            <v>Heating - zone control valves</v>
          </cell>
        </row>
        <row r="46">
          <cell r="C46" t="str">
            <v>Hot Water - distribution improvements</v>
          </cell>
        </row>
        <row r="47">
          <cell r="C47" t="str">
            <v xml:space="preserve">Hot Water - point of use heaters </v>
          </cell>
        </row>
        <row r="48">
          <cell r="C48" t="str">
            <v>Steriliser to dishwasher replacement</v>
          </cell>
        </row>
        <row r="49">
          <cell r="C49" t="str">
            <v>Cavity wall insulation</v>
          </cell>
        </row>
        <row r="50">
          <cell r="C50" t="str">
            <v>Dry wall lining</v>
          </cell>
        </row>
        <row r="51">
          <cell r="C51" t="str">
            <v>Loft insulation</v>
          </cell>
        </row>
        <row r="52">
          <cell r="C52" t="str">
            <v>Retrofit single glazing units</v>
          </cell>
        </row>
        <row r="53">
          <cell r="C53" t="str">
            <v>Roof insulation</v>
          </cell>
        </row>
        <row r="54">
          <cell r="C54" t="str">
            <v>Secondary glazing</v>
          </cell>
        </row>
        <row r="55">
          <cell r="C55" t="str">
            <v>Insulation - draught proofing</v>
          </cell>
        </row>
        <row r="56">
          <cell r="C56" t="str">
            <v xml:space="preserve">Heating pipework insulation (internal) </v>
          </cell>
        </row>
        <row r="57">
          <cell r="C57" t="str">
            <v>Heating pipework insulation (external)</v>
          </cell>
        </row>
        <row r="58">
          <cell r="C58" t="str">
            <v>Radiator reflective foil (external walls)</v>
          </cell>
        </row>
        <row r="59">
          <cell r="C59" t="str">
            <v>Automatic/revolving doors</v>
          </cell>
        </row>
        <row r="60">
          <cell r="C60" t="str">
            <v>Automatic speed doors</v>
          </cell>
        </row>
        <row r="61">
          <cell r="C61" t="str">
            <v>Draught Lobby (internal)</v>
          </cell>
        </row>
        <row r="62">
          <cell r="C62" t="str">
            <v>Draught Lobby (external)</v>
          </cell>
        </row>
        <row r="63">
          <cell r="C63" t="str">
            <v>Lighting - discrete controls</v>
          </cell>
        </row>
        <row r="64">
          <cell r="C64" t="str">
            <v>Lighting control system centralised</v>
          </cell>
        </row>
        <row r="65">
          <cell r="C65" t="str">
            <v>Electronic ballast with dimming control</v>
          </cell>
        </row>
        <row r="66">
          <cell r="C66" t="str">
            <v>Replace halogen with HID metal halide</v>
          </cell>
        </row>
        <row r="67">
          <cell r="C67" t="str">
            <v>HP Sodium including new fitting</v>
          </cell>
        </row>
        <row r="68">
          <cell r="C68" t="str">
            <v>Compact Fluorescent including changing the fitting</v>
          </cell>
        </row>
        <row r="69">
          <cell r="C69" t="str">
            <v>Compact Fluorescent using same fitting</v>
          </cell>
        </row>
        <row r="70">
          <cell r="C70" t="str">
            <v>Induction Fluorescent including changing the fitting</v>
          </cell>
        </row>
        <row r="71">
          <cell r="C71" t="str">
            <v>T5 lighting including changing the fitting</v>
          </cell>
        </row>
        <row r="72">
          <cell r="C72" t="str">
            <v xml:space="preserve">T5 lighting retrofit using adaptors </v>
          </cell>
        </row>
        <row r="73">
          <cell r="C73" t="str">
            <v>T8 lighting including changing the fitting</v>
          </cell>
        </row>
        <row r="74">
          <cell r="C74" t="str">
            <v xml:space="preserve">T8 lighting retrofit using adaptors </v>
          </cell>
        </row>
        <row r="75">
          <cell r="C75" t="str">
            <v xml:space="preserve">Halogen to LED including changing the fitting </v>
          </cell>
        </row>
        <row r="76">
          <cell r="C76" t="str">
            <v xml:space="preserve">Halogen to LED using same fitting </v>
          </cell>
        </row>
        <row r="77">
          <cell r="C77" t="str">
            <v>Flood lighting to LED including changing the fitting</v>
          </cell>
        </row>
        <row r="78">
          <cell r="C78" t="str">
            <v>Compact Fluorescent to LED including new fitting</v>
          </cell>
        </row>
        <row r="79">
          <cell r="C79" t="str">
            <v>Compact Fluorescent to LED using same fitting</v>
          </cell>
        </row>
        <row r="80">
          <cell r="C80" t="str">
            <v>Incandescent to LED including new fitting</v>
          </cell>
        </row>
        <row r="81">
          <cell r="C81" t="str">
            <v>Incandescent to LED using same fitting</v>
          </cell>
        </row>
        <row r="82">
          <cell r="C82" t="str">
            <v>T12/T8 to LED including new fitting</v>
          </cell>
        </row>
        <row r="83">
          <cell r="C83" t="str">
            <v>T12/T8 to LED using same fitting</v>
          </cell>
        </row>
        <row r="84">
          <cell r="C84" t="str">
            <v>Replace fitting, controls with electronic ballasts</v>
          </cell>
        </row>
        <row r="85">
          <cell r="C85" t="str">
            <v>Replace fitting with LED</v>
          </cell>
        </row>
        <row r="86">
          <cell r="C86" t="str">
            <v>Replace controls including electronic ballasts</v>
          </cell>
        </row>
        <row r="87">
          <cell r="C87" t="str">
            <v>Replace controls but not ballasts</v>
          </cell>
        </row>
        <row r="88">
          <cell r="C88" t="str">
            <v>Fit centralised controls with electronic ballasts</v>
          </cell>
        </row>
        <row r="89">
          <cell r="C89" t="str">
            <v>Fit centralised controls but not ballasts</v>
          </cell>
        </row>
        <row r="90">
          <cell r="C90" t="str">
            <v>Solar powered bollards</v>
          </cell>
        </row>
        <row r="91">
          <cell r="C91" t="str">
            <v>Replace with LED including new fitting</v>
          </cell>
        </row>
        <row r="92">
          <cell r="C92" t="str">
            <v xml:space="preserve">Replace with LED using same fitting </v>
          </cell>
        </row>
        <row r="93">
          <cell r="C93" t="str">
            <v>Fixed speed motor controls</v>
          </cell>
        </row>
        <row r="94">
          <cell r="C94" t="str">
            <v>Variable speed drives</v>
          </cell>
        </row>
        <row r="95">
          <cell r="C95" t="str">
            <v>Motors - flat belt drives</v>
          </cell>
        </row>
        <row r="96">
          <cell r="C96" t="str">
            <v>Motors - high efficiency</v>
          </cell>
        </row>
        <row r="97">
          <cell r="C97" t="str">
            <v>Office equipment improvements</v>
          </cell>
        </row>
        <row r="98">
          <cell r="C98" t="str">
            <v>Biomass boilers</v>
          </cell>
        </row>
        <row r="99">
          <cell r="C99" t="str">
            <v>Heat Pump (Air Source)</v>
          </cell>
        </row>
        <row r="100">
          <cell r="C100" t="str">
            <v>Swimming pool covers - liquid</v>
          </cell>
        </row>
        <row r="101">
          <cell r="C101" t="str">
            <v>Swimming pool covers - manual</v>
          </cell>
        </row>
        <row r="102">
          <cell r="C102" t="str">
            <v>Swimming pool covers - motorised</v>
          </cell>
        </row>
        <row r="103">
          <cell r="C103" t="str">
            <v>Time switches</v>
          </cell>
        </row>
        <row r="104">
          <cell r="C104" t="str">
            <v>Low loss (cost difference)</v>
          </cell>
        </row>
        <row r="105">
          <cell r="C105" t="str">
            <v>Low loss</v>
          </cell>
        </row>
        <row r="106">
          <cell r="C106" t="str">
            <v>Low loss+voltage reduction(cost difference)</v>
          </cell>
        </row>
        <row r="107">
          <cell r="C107" t="str">
            <v>Low loss+voltage reduction</v>
          </cell>
        </row>
        <row r="108">
          <cell r="C108" t="str">
            <v>Ventilation - distribution</v>
          </cell>
        </row>
        <row r="109">
          <cell r="C109" t="str">
            <v>Fans - air handling unit</v>
          </cell>
        </row>
        <row r="110">
          <cell r="C110" t="str">
            <v>Fans - install destratification fans</v>
          </cell>
        </row>
        <row r="111">
          <cell r="C111" t="str">
            <v>Ventilation - presence controls</v>
          </cell>
        </row>
        <row r="112">
          <cell r="C112" t="str">
            <v>Voltage reduction equipment</v>
          </cell>
        </row>
      </sheetData>
      <sheetData sheetId="3">
        <row r="3">
          <cell r="A3" t="str">
            <v>Boilers</v>
          </cell>
        </row>
        <row r="4">
          <cell r="A4" t="str">
            <v>Building management systems</v>
          </cell>
        </row>
        <row r="5">
          <cell r="A5" t="str">
            <v>Combined heat &amp; power</v>
          </cell>
        </row>
        <row r="6">
          <cell r="A6" t="str">
            <v>Compressor</v>
          </cell>
        </row>
        <row r="7">
          <cell r="A7" t="str">
            <v>Computers &amp; IT solutions</v>
          </cell>
        </row>
        <row r="8">
          <cell r="A8" t="str">
            <v>Cooling</v>
          </cell>
        </row>
        <row r="9">
          <cell r="A9" t="str">
            <v>Hand Driers</v>
          </cell>
        </row>
        <row r="10">
          <cell r="A10" t="str">
            <v>Energy from waste</v>
          </cell>
        </row>
        <row r="11">
          <cell r="A11" t="str">
            <v>Heating</v>
          </cell>
        </row>
        <row r="12">
          <cell r="A12" t="str">
            <v>Hot water</v>
          </cell>
        </row>
        <row r="13">
          <cell r="A13" t="str">
            <v>Industrial kitchen equipment</v>
          </cell>
        </row>
        <row r="14">
          <cell r="A14" t="str">
            <v>Insulation - building fabric</v>
          </cell>
        </row>
        <row r="15">
          <cell r="A15" t="str">
            <v>Insulation - draught proofing</v>
          </cell>
        </row>
        <row r="16">
          <cell r="A16" t="str">
            <v>Insulation - pipework</v>
          </cell>
        </row>
        <row r="17">
          <cell r="A17" t="str">
            <v>Insulation - other</v>
          </cell>
        </row>
        <row r="18">
          <cell r="A18" t="str">
            <v>Lighting controls</v>
          </cell>
        </row>
        <row r="19">
          <cell r="A19" t="str">
            <v>Lighting upgrades</v>
          </cell>
        </row>
        <row r="20">
          <cell r="A20" t="str">
            <v>LED lighting</v>
          </cell>
        </row>
        <row r="21">
          <cell r="A21" t="str">
            <v>Street lighting</v>
          </cell>
        </row>
        <row r="22">
          <cell r="A22" t="str">
            <v>Traffic lights</v>
          </cell>
        </row>
        <row r="23">
          <cell r="A23" t="str">
            <v>Motor controls</v>
          </cell>
        </row>
        <row r="24">
          <cell r="A24" t="str">
            <v>Motor replacement</v>
          </cell>
        </row>
        <row r="25">
          <cell r="A25" t="str">
            <v>Office equipment</v>
          </cell>
        </row>
        <row r="26">
          <cell r="A26" t="str">
            <v>Renewable energy</v>
          </cell>
        </row>
        <row r="27">
          <cell r="A27" t="str">
            <v>Swimming</v>
          </cell>
        </row>
        <row r="28">
          <cell r="A28" t="str">
            <v>Time switches</v>
          </cell>
        </row>
        <row r="29">
          <cell r="A29" t="str">
            <v>Transformers</v>
          </cell>
        </row>
        <row r="30">
          <cell r="A30" t="str">
            <v>Ventilation</v>
          </cell>
        </row>
        <row r="31">
          <cell r="A31" t="str">
            <v>Voltage reduction</v>
          </cell>
        </row>
      </sheetData>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Project Compliance Tool"/>
      <sheetName val="Lookup Table"/>
      <sheetName val="Extra look-up"/>
      <sheetName val="Additionality Criteria"/>
      <sheetName val="Assessment Criteria"/>
      <sheetName val="PF Model"/>
      <sheetName val="QA"/>
    </sheetNames>
    <sheetDataSet>
      <sheetData sheetId="0"/>
      <sheetData sheetId="1"/>
      <sheetData sheetId="2">
        <row r="4">
          <cell r="O4" t="str">
            <v>Electricity</v>
          </cell>
          <cell r="P4">
            <v>0.52037</v>
          </cell>
        </row>
        <row r="5">
          <cell r="O5" t="str">
            <v>Gas</v>
          </cell>
          <cell r="P5">
            <v>0.18521000000000001</v>
          </cell>
        </row>
        <row r="6">
          <cell r="O6" t="str">
            <v>Gas oil</v>
          </cell>
          <cell r="P6">
            <v>0.27778000000000003</v>
          </cell>
        </row>
        <row r="7">
          <cell r="O7" t="str">
            <v>Fuel oil</v>
          </cell>
          <cell r="P7">
            <v>0.26826</v>
          </cell>
        </row>
        <row r="8">
          <cell r="O8" t="str">
            <v>Burning oil</v>
          </cell>
          <cell r="P8">
            <v>0.24682000000000001</v>
          </cell>
        </row>
        <row r="9">
          <cell r="O9" t="str">
            <v>Coal</v>
          </cell>
          <cell r="P9">
            <v>0.29116999999999998</v>
          </cell>
        </row>
        <row r="10">
          <cell r="O10" t="str">
            <v>LPG</v>
          </cell>
          <cell r="P10">
            <v>0.21454999999999999</v>
          </cell>
        </row>
        <row r="11">
          <cell r="O11" t="str">
            <v>Wood pellets</v>
          </cell>
          <cell r="P11">
            <v>3.8949999999999999E-2</v>
          </cell>
        </row>
        <row r="12">
          <cell r="O12" t="str">
            <v>Wood chips</v>
          </cell>
          <cell r="P12">
            <v>1.5789999999999998E-2</v>
          </cell>
        </row>
        <row r="13">
          <cell r="O13" t="str">
            <v>Biogas</v>
          </cell>
          <cell r="P13">
            <v>0</v>
          </cell>
        </row>
      </sheetData>
      <sheetData sheetId="3">
        <row r="3">
          <cell r="A3" t="str">
            <v>Boilers</v>
          </cell>
        </row>
        <row r="4">
          <cell r="A4" t="str">
            <v>Building management systems</v>
          </cell>
        </row>
        <row r="5">
          <cell r="A5" t="str">
            <v>Combined heat &amp; power</v>
          </cell>
        </row>
        <row r="6">
          <cell r="A6" t="str">
            <v>Compressor</v>
          </cell>
        </row>
        <row r="7">
          <cell r="A7" t="str">
            <v>Computers &amp; IT solutions</v>
          </cell>
        </row>
        <row r="8">
          <cell r="A8" t="str">
            <v>Cooling</v>
          </cell>
        </row>
        <row r="9">
          <cell r="A9" t="str">
            <v>Energy from waste</v>
          </cell>
        </row>
        <row r="10">
          <cell r="A10" t="str">
            <v>Hand Driers</v>
          </cell>
        </row>
        <row r="11">
          <cell r="A11" t="str">
            <v>Heating</v>
          </cell>
        </row>
        <row r="12">
          <cell r="A12" t="str">
            <v>Hot water</v>
          </cell>
        </row>
        <row r="13">
          <cell r="A13" t="str">
            <v>Industrial kitchen equipment</v>
          </cell>
        </row>
        <row r="14">
          <cell r="A14" t="str">
            <v>Insulation - building fabric</v>
          </cell>
        </row>
        <row r="15">
          <cell r="A15" t="str">
            <v>Insulation - draught proofing</v>
          </cell>
        </row>
        <row r="16">
          <cell r="A16" t="str">
            <v>Insulation - other</v>
          </cell>
        </row>
        <row r="17">
          <cell r="A17" t="str">
            <v>Insulation - pipework</v>
          </cell>
        </row>
        <row r="18">
          <cell r="A18" t="str">
            <v>Lab Upgrades</v>
          </cell>
        </row>
        <row r="19">
          <cell r="A19" t="str">
            <v>LED lighting</v>
          </cell>
        </row>
        <row r="20">
          <cell r="A20" t="str">
            <v>Lighting controls</v>
          </cell>
        </row>
        <row r="21">
          <cell r="A21" t="str">
            <v>Lighting upgrades</v>
          </cell>
        </row>
        <row r="22">
          <cell r="A22" t="str">
            <v>Motor controls</v>
          </cell>
        </row>
        <row r="23">
          <cell r="A23" t="str">
            <v>Motor replacement</v>
          </cell>
        </row>
        <row r="24">
          <cell r="A24" t="str">
            <v>Office equipment</v>
          </cell>
        </row>
        <row r="25">
          <cell r="A25" t="str">
            <v>Renewable energy</v>
          </cell>
        </row>
        <row r="26">
          <cell r="A26" t="str">
            <v>Street lighting</v>
          </cell>
        </row>
        <row r="27">
          <cell r="A27" t="str">
            <v>Swimming</v>
          </cell>
        </row>
        <row r="28">
          <cell r="A28" t="str">
            <v>Time switches</v>
          </cell>
        </row>
        <row r="29">
          <cell r="A29" t="str">
            <v>Traffic lights</v>
          </cell>
        </row>
        <row r="30">
          <cell r="A30" t="str">
            <v>Transformers</v>
          </cell>
        </row>
        <row r="31">
          <cell r="A31" t="str">
            <v>Ventilation</v>
          </cell>
        </row>
        <row r="32">
          <cell r="A32" t="str">
            <v>Voltage management</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User notes"/>
      <sheetName val="Project Compliance Tool"/>
      <sheetName val="Lookup Table"/>
      <sheetName val="Extra look-up"/>
      <sheetName val="Additionality Criteria"/>
      <sheetName val="Assessment Criteria"/>
      <sheetName val="PF Model"/>
      <sheetName val="QA"/>
    </sheetNames>
    <sheetDataSet>
      <sheetData sheetId="0"/>
      <sheetData sheetId="1"/>
      <sheetData sheetId="2"/>
      <sheetData sheetId="3">
        <row r="4">
          <cell r="O4" t="str">
            <v>Electricity</v>
          </cell>
          <cell r="P4">
            <v>0.52037</v>
          </cell>
        </row>
        <row r="5">
          <cell r="O5" t="str">
            <v>Gas</v>
          </cell>
          <cell r="P5">
            <v>0.18521000000000001</v>
          </cell>
        </row>
        <row r="6">
          <cell r="O6" t="str">
            <v>Gas oil</v>
          </cell>
          <cell r="P6">
            <v>0.27778000000000003</v>
          </cell>
        </row>
        <row r="7">
          <cell r="O7" t="str">
            <v>Fuel oil</v>
          </cell>
          <cell r="P7">
            <v>0.26826</v>
          </cell>
        </row>
        <row r="8">
          <cell r="O8" t="str">
            <v>Burning oil</v>
          </cell>
          <cell r="P8">
            <v>0.24682000000000001</v>
          </cell>
        </row>
        <row r="9">
          <cell r="O9" t="str">
            <v>Coal</v>
          </cell>
          <cell r="P9">
            <v>0.29116999999999998</v>
          </cell>
        </row>
        <row r="10">
          <cell r="O10" t="str">
            <v>LPG</v>
          </cell>
          <cell r="P10">
            <v>0.21454999999999999</v>
          </cell>
        </row>
        <row r="11">
          <cell r="O11" t="str">
            <v>Wood pellets</v>
          </cell>
          <cell r="P11">
            <v>3.8949999999999999E-2</v>
          </cell>
        </row>
        <row r="12">
          <cell r="O12" t="str">
            <v>Wood chips</v>
          </cell>
          <cell r="P12">
            <v>1.5789999999999998E-2</v>
          </cell>
        </row>
        <row r="13">
          <cell r="O13" t="str">
            <v>Biogas</v>
          </cell>
          <cell r="P13">
            <v>0</v>
          </cell>
        </row>
      </sheetData>
      <sheetData sheetId="4">
        <row r="3">
          <cell r="A3" t="str">
            <v>Boilers</v>
          </cell>
        </row>
        <row r="4">
          <cell r="A4" t="str">
            <v>Building management systems</v>
          </cell>
        </row>
        <row r="5">
          <cell r="A5" t="str">
            <v>Combined heat &amp; power</v>
          </cell>
        </row>
        <row r="6">
          <cell r="A6" t="str">
            <v>Compressor</v>
          </cell>
        </row>
        <row r="7">
          <cell r="A7" t="str">
            <v>Computers &amp; IT solutions</v>
          </cell>
        </row>
        <row r="8">
          <cell r="A8" t="str">
            <v>Cooling</v>
          </cell>
        </row>
        <row r="9">
          <cell r="A9" t="str">
            <v>Hand Driers</v>
          </cell>
        </row>
        <row r="10">
          <cell r="A10" t="str">
            <v>Energy from waste</v>
          </cell>
        </row>
        <row r="11">
          <cell r="A11" t="str">
            <v>Heating</v>
          </cell>
        </row>
        <row r="12">
          <cell r="A12" t="str">
            <v>Hot water</v>
          </cell>
        </row>
        <row r="13">
          <cell r="A13" t="str">
            <v>Industrial kitchen equipment</v>
          </cell>
        </row>
        <row r="14">
          <cell r="A14" t="str">
            <v>Insulation - building fabric</v>
          </cell>
        </row>
        <row r="15">
          <cell r="A15" t="str">
            <v>Insulation - draught proofing</v>
          </cell>
        </row>
        <row r="16">
          <cell r="A16" t="str">
            <v>Insulation - pipework</v>
          </cell>
        </row>
        <row r="17">
          <cell r="A17" t="str">
            <v>Insulation - other</v>
          </cell>
        </row>
        <row r="18">
          <cell r="A18" t="str">
            <v>Lighting controls</v>
          </cell>
        </row>
        <row r="19">
          <cell r="A19" t="str">
            <v>Lighting upgrades</v>
          </cell>
        </row>
        <row r="20">
          <cell r="A20" t="str">
            <v>LED lighting</v>
          </cell>
        </row>
        <row r="21">
          <cell r="A21" t="str">
            <v>Motor controls</v>
          </cell>
        </row>
        <row r="22">
          <cell r="A22" t="str">
            <v>Motor replacement</v>
          </cell>
        </row>
        <row r="23">
          <cell r="A23" t="str">
            <v>Office equipment</v>
          </cell>
        </row>
        <row r="24">
          <cell r="A24" t="str">
            <v>Swimming</v>
          </cell>
        </row>
        <row r="25">
          <cell r="A25" t="str">
            <v>Time switches</v>
          </cell>
        </row>
        <row r="26">
          <cell r="A26" t="str">
            <v>Transformers</v>
          </cell>
        </row>
        <row r="27">
          <cell r="A27" t="str">
            <v>Ventilation</v>
          </cell>
        </row>
        <row r="28">
          <cell r="A28" t="str">
            <v>Voltage management</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Project_Compliance_Tool"/>
      <sheetName val="Project Data Input Sheet"/>
      <sheetName val="Project_Assessment_Criteria"/>
      <sheetName val="Lookup Table"/>
      <sheetName val="Persistence_Factor_Methodology"/>
    </sheetNames>
    <sheetDataSet>
      <sheetData sheetId="0"/>
      <sheetData sheetId="1"/>
      <sheetData sheetId="2"/>
      <sheetData sheetId="3"/>
      <sheetData sheetId="4">
        <row r="16">
          <cell r="G16">
            <v>1</v>
          </cell>
        </row>
        <row r="17">
          <cell r="G17">
            <v>1.25</v>
          </cell>
        </row>
        <row r="18">
          <cell r="G18">
            <v>1.5</v>
          </cell>
        </row>
        <row r="19">
          <cell r="G19">
            <v>1.75</v>
          </cell>
        </row>
        <row r="20">
          <cell r="G20">
            <v>2</v>
          </cell>
        </row>
        <row r="21">
          <cell r="G21">
            <v>2.25</v>
          </cell>
        </row>
        <row r="22">
          <cell r="G22">
            <v>2.5</v>
          </cell>
        </row>
        <row r="23">
          <cell r="G23">
            <v>2.75</v>
          </cell>
        </row>
        <row r="24">
          <cell r="G24">
            <v>3</v>
          </cell>
        </row>
        <row r="25">
          <cell r="G25">
            <v>3.25</v>
          </cell>
        </row>
        <row r="26">
          <cell r="G26">
            <v>3.5</v>
          </cell>
        </row>
        <row r="27">
          <cell r="G27">
            <v>3.75</v>
          </cell>
        </row>
        <row r="28">
          <cell r="G28">
            <v>4</v>
          </cell>
        </row>
        <row r="29">
          <cell r="G29">
            <v>4.25</v>
          </cell>
        </row>
        <row r="30">
          <cell r="G30">
            <v>4.5</v>
          </cell>
        </row>
        <row r="31">
          <cell r="G31">
            <v>4.75</v>
          </cell>
        </row>
        <row r="32">
          <cell r="G32">
            <v>5</v>
          </cell>
        </row>
        <row r="33">
          <cell r="G33">
            <v>5.25</v>
          </cell>
        </row>
        <row r="34">
          <cell r="G34">
            <v>5.5</v>
          </cell>
        </row>
        <row r="35">
          <cell r="G35">
            <v>5.75</v>
          </cell>
        </row>
        <row r="36">
          <cell r="G36">
            <v>6</v>
          </cell>
        </row>
        <row r="37">
          <cell r="G37">
            <v>6.25</v>
          </cell>
        </row>
        <row r="38">
          <cell r="G38">
            <v>6.5</v>
          </cell>
        </row>
        <row r="39">
          <cell r="G39">
            <v>6.75</v>
          </cell>
        </row>
        <row r="40">
          <cell r="G40">
            <v>7</v>
          </cell>
        </row>
        <row r="41">
          <cell r="G41">
            <v>7.25</v>
          </cell>
        </row>
        <row r="42">
          <cell r="G42">
            <v>7.5</v>
          </cell>
        </row>
        <row r="43">
          <cell r="G43">
            <v>7.75</v>
          </cell>
        </row>
        <row r="44">
          <cell r="G44">
            <v>8</v>
          </cell>
        </row>
        <row r="45">
          <cell r="G45">
            <v>8.25</v>
          </cell>
        </row>
        <row r="46">
          <cell r="G46">
            <v>8.5</v>
          </cell>
        </row>
        <row r="47">
          <cell r="G47">
            <v>8.75</v>
          </cell>
        </row>
        <row r="48">
          <cell r="G48">
            <v>9</v>
          </cell>
        </row>
        <row r="49">
          <cell r="G49">
            <v>9.25</v>
          </cell>
        </row>
        <row r="51">
          <cell r="G51">
            <v>9.5</v>
          </cell>
        </row>
        <row r="52">
          <cell r="G52">
            <v>9.75</v>
          </cell>
        </row>
        <row r="53">
          <cell r="G53">
            <v>10</v>
          </cell>
        </row>
        <row r="54">
          <cell r="G54">
            <v>10.25</v>
          </cell>
        </row>
        <row r="55">
          <cell r="G55">
            <v>10.5</v>
          </cell>
        </row>
        <row r="56">
          <cell r="G56">
            <v>10.75</v>
          </cell>
        </row>
        <row r="57">
          <cell r="G57">
            <v>11</v>
          </cell>
        </row>
        <row r="58">
          <cell r="G58">
            <v>11.25</v>
          </cell>
        </row>
        <row r="59">
          <cell r="G59">
            <v>11.5</v>
          </cell>
        </row>
        <row r="60">
          <cell r="G60">
            <v>11.75</v>
          </cell>
        </row>
        <row r="61">
          <cell r="G61">
            <v>12</v>
          </cell>
        </row>
        <row r="62">
          <cell r="G62">
            <v>12.25</v>
          </cell>
        </row>
        <row r="63">
          <cell r="G63">
            <v>12.5</v>
          </cell>
        </row>
        <row r="64">
          <cell r="G64">
            <v>12.75</v>
          </cell>
        </row>
        <row r="65">
          <cell r="G65">
            <v>14.5</v>
          </cell>
        </row>
        <row r="66">
          <cell r="G66">
            <v>14.75</v>
          </cell>
        </row>
        <row r="67">
          <cell r="G67">
            <v>15</v>
          </cell>
        </row>
        <row r="68">
          <cell r="G68">
            <v>15.25</v>
          </cell>
        </row>
        <row r="69">
          <cell r="G69">
            <v>15.5</v>
          </cell>
        </row>
        <row r="70">
          <cell r="G70">
            <v>15.75</v>
          </cell>
        </row>
        <row r="71">
          <cell r="G71">
            <v>16</v>
          </cell>
        </row>
        <row r="72">
          <cell r="G72">
            <v>16.25</v>
          </cell>
        </row>
        <row r="73">
          <cell r="G73">
            <v>16.5</v>
          </cell>
        </row>
        <row r="74">
          <cell r="G74">
            <v>16.75</v>
          </cell>
        </row>
        <row r="75">
          <cell r="G75">
            <v>17</v>
          </cell>
        </row>
        <row r="76">
          <cell r="G76">
            <v>17.25</v>
          </cell>
        </row>
        <row r="77">
          <cell r="G77">
            <v>17.5</v>
          </cell>
        </row>
        <row r="78">
          <cell r="G78">
            <v>17.75</v>
          </cell>
        </row>
        <row r="79">
          <cell r="G79">
            <v>18</v>
          </cell>
        </row>
        <row r="80">
          <cell r="G80">
            <v>18.25</v>
          </cell>
        </row>
        <row r="81">
          <cell r="G81">
            <v>18.5</v>
          </cell>
        </row>
        <row r="82">
          <cell r="G82">
            <v>18.75</v>
          </cell>
        </row>
        <row r="83">
          <cell r="G83">
            <v>19</v>
          </cell>
        </row>
        <row r="84">
          <cell r="G84">
            <v>19.25</v>
          </cell>
        </row>
        <row r="85">
          <cell r="G85">
            <v>19.5</v>
          </cell>
        </row>
        <row r="86">
          <cell r="G86">
            <v>19.75</v>
          </cell>
        </row>
        <row r="87">
          <cell r="G87">
            <v>20</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Project Compliance Tool"/>
      <sheetName val="Lookup Table"/>
      <sheetName val="Extra look-up"/>
      <sheetName val="Additionality Criteria"/>
      <sheetName val="Assessment Criteria"/>
      <sheetName val="PF Model"/>
      <sheetName val="QA"/>
      <sheetName val="PETREAD"/>
    </sheetNames>
    <sheetDataSet>
      <sheetData sheetId="0"/>
      <sheetData sheetId="1">
        <row r="5">
          <cell r="D5">
            <v>0</v>
          </cell>
        </row>
      </sheetData>
      <sheetData sheetId="2"/>
      <sheetData sheetId="3"/>
      <sheetData sheetId="4"/>
      <sheetData sheetId="5">
        <row r="5">
          <cell r="AA5" t="str">
            <v>July 2012</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User Notes"/>
      <sheetName val="Project Compliance Tool"/>
      <sheetName val="Project 1 data input"/>
      <sheetName val="Project 2 data input"/>
      <sheetName val="Project 3 data input"/>
      <sheetName val="Project 4 data input"/>
      <sheetName val="Project 5 data input"/>
      <sheetName val="Lookup Table"/>
      <sheetName val="Extra look-up"/>
      <sheetName val="Additionality Criteria"/>
      <sheetName val="Assessment Criteria"/>
      <sheetName val="QA"/>
    </sheetNames>
    <sheetDataSet>
      <sheetData sheetId="0"/>
      <sheetData sheetId="1"/>
      <sheetData sheetId="2"/>
      <sheetData sheetId="3"/>
      <sheetData sheetId="4"/>
      <sheetData sheetId="5"/>
      <sheetData sheetId="6"/>
      <sheetData sheetId="7"/>
      <sheetData sheetId="8">
        <row r="4">
          <cell r="C4" t="str">
            <v xml:space="preserve">Boilers - control systems </v>
          </cell>
        </row>
      </sheetData>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User Notes"/>
      <sheetName val="Project Compliance Tool"/>
      <sheetName val="Project 1 data input"/>
      <sheetName val="Project 2 data input"/>
      <sheetName val="Project 3 data input"/>
      <sheetName val="Project 4 data input"/>
      <sheetName val="Project 5 data input"/>
      <sheetName val="Lookup Table"/>
      <sheetName val="Extra look-up"/>
      <sheetName val="Additionality Criteria"/>
      <sheetName val="Assessment Criteria"/>
      <sheetName val="QA"/>
    </sheetNames>
    <sheetDataSet>
      <sheetData sheetId="0"/>
      <sheetData sheetId="1"/>
      <sheetData sheetId="2"/>
      <sheetData sheetId="3"/>
      <sheetData sheetId="4"/>
      <sheetData sheetId="5"/>
      <sheetData sheetId="6"/>
      <sheetData sheetId="7"/>
      <sheetData sheetId="8">
        <row r="4">
          <cell r="C4" t="str">
            <v xml:space="preserve">Boilers - control systems </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V1"/>
  <sheetViews>
    <sheetView workbookViewId="0"/>
  </sheetViews>
  <sheetFormatPr defaultRowHeight="12.75" x14ac:dyDescent="0.2"/>
  <sheetData>
    <row r="1" spans="22:22" x14ac:dyDescent="0.2">
      <c r="V1" s="1" t="s">
        <v>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23"/>
  <sheetViews>
    <sheetView workbookViewId="0">
      <selection activeCell="B7" sqref="B7"/>
    </sheetView>
  </sheetViews>
  <sheetFormatPr defaultRowHeight="15" x14ac:dyDescent="0.2"/>
  <cols>
    <col min="1" max="1" width="19.85546875" style="557" customWidth="1"/>
    <col min="2" max="2" width="16.28515625" style="557" bestFit="1" customWidth="1"/>
    <col min="3" max="3" width="11.7109375" style="557" bestFit="1" customWidth="1"/>
    <col min="4" max="4" width="25.85546875" style="557" customWidth="1"/>
    <col min="5" max="5" width="25" style="557" customWidth="1"/>
    <col min="6" max="6" width="17.7109375" style="557" customWidth="1"/>
    <col min="7" max="7" width="21" style="557" bestFit="1" customWidth="1"/>
    <col min="8" max="8" width="23.85546875" style="557" customWidth="1"/>
    <col min="9" max="9" width="9.140625" style="557"/>
    <col min="10" max="10" width="10.85546875" style="557" bestFit="1" customWidth="1"/>
    <col min="11" max="11" width="14" style="557" customWidth="1"/>
    <col min="12" max="12" width="13" style="557" customWidth="1"/>
    <col min="13" max="13" width="10.5703125" style="557" bestFit="1" customWidth="1"/>
    <col min="14" max="14" width="13.5703125" style="557" customWidth="1"/>
    <col min="15" max="17" width="9.140625" style="557"/>
    <col min="18" max="18" width="17.7109375" style="557" bestFit="1" customWidth="1"/>
    <col min="19" max="23" width="9.140625" style="557"/>
    <col min="24" max="24" width="14.7109375" style="557" customWidth="1"/>
    <col min="25" max="25" width="21.7109375" style="557" customWidth="1"/>
    <col min="26" max="26" width="3.140625" style="557" customWidth="1"/>
    <col min="27" max="16384" width="9.140625" style="557"/>
  </cols>
  <sheetData>
    <row r="1" spans="1:26" x14ac:dyDescent="0.2">
      <c r="A1" s="556" t="s">
        <v>291</v>
      </c>
    </row>
    <row r="2" spans="1:26" x14ac:dyDescent="0.2">
      <c r="A2" s="558"/>
      <c r="F2" s="559"/>
      <c r="H2" s="560"/>
      <c r="I2" s="561"/>
      <c r="T2" s="562"/>
      <c r="V2" s="563"/>
      <c r="Y2" s="563"/>
      <c r="Z2" s="563"/>
    </row>
    <row r="4" spans="1:26" x14ac:dyDescent="0.2">
      <c r="A4" s="564" t="s">
        <v>292</v>
      </c>
    </row>
    <row r="6" spans="1:26" ht="45" x14ac:dyDescent="0.2">
      <c r="A6" s="565" t="s">
        <v>281</v>
      </c>
      <c r="B6" s="565" t="s">
        <v>193</v>
      </c>
      <c r="C6" s="565" t="s">
        <v>192</v>
      </c>
      <c r="D6" s="565" t="s">
        <v>186</v>
      </c>
      <c r="E6" s="565" t="s">
        <v>129</v>
      </c>
      <c r="F6" s="565" t="s">
        <v>212</v>
      </c>
      <c r="G6" s="565" t="s">
        <v>282</v>
      </c>
      <c r="H6" s="565" t="s">
        <v>194</v>
      </c>
      <c r="I6" s="565" t="s">
        <v>283</v>
      </c>
      <c r="J6" s="565" t="s">
        <v>284</v>
      </c>
      <c r="K6" s="565" t="s">
        <v>0</v>
      </c>
      <c r="L6" s="565" t="s">
        <v>51</v>
      </c>
      <c r="M6" s="565" t="s">
        <v>285</v>
      </c>
      <c r="N6" s="565" t="s">
        <v>286</v>
      </c>
      <c r="O6" s="565" t="s">
        <v>287</v>
      </c>
      <c r="P6" s="565" t="s">
        <v>132</v>
      </c>
      <c r="Q6" s="565" t="s">
        <v>288</v>
      </c>
      <c r="R6" s="565" t="s">
        <v>289</v>
      </c>
      <c r="S6" s="565" t="s">
        <v>33</v>
      </c>
      <c r="T6" s="565" t="s">
        <v>278</v>
      </c>
      <c r="U6" s="565" t="s">
        <v>1</v>
      </c>
      <c r="V6" s="565" t="s">
        <v>290</v>
      </c>
      <c r="W6" s="565" t="s">
        <v>279</v>
      </c>
      <c r="X6" s="565" t="s">
        <v>384</v>
      </c>
      <c r="Y6" s="565" t="s">
        <v>189</v>
      </c>
    </row>
    <row r="7" spans="1:26" x14ac:dyDescent="0.2">
      <c r="A7" s="558" t="str">
        <f>IF(A2="","",A2)</f>
        <v/>
      </c>
      <c r="B7" s="566">
        <f>'Project Compliance Tool'!B11</f>
        <v>0</v>
      </c>
      <c r="C7" s="566">
        <f>'Project Compliance Tool'!C11</f>
        <v>0</v>
      </c>
      <c r="D7" s="558">
        <f>'Project Compliance Tool'!D11</f>
        <v>0</v>
      </c>
      <c r="E7" s="558">
        <f>'Project Compliance Tool'!E11</f>
        <v>0</v>
      </c>
      <c r="F7" s="558">
        <f>'Project Compliance Tool'!F11</f>
        <v>0</v>
      </c>
      <c r="G7" s="567">
        <f>'Project Compliance Tool'!$I$11</f>
        <v>0</v>
      </c>
      <c r="H7" s="568">
        <f>'Project Compliance Tool'!J11</f>
        <v>0</v>
      </c>
      <c r="I7" s="569" t="s">
        <v>280</v>
      </c>
      <c r="J7" s="569" t="s">
        <v>280</v>
      </c>
      <c r="K7" s="569" t="s">
        <v>280</v>
      </c>
      <c r="L7" s="569" t="s">
        <v>280</v>
      </c>
      <c r="M7" s="570" t="s">
        <v>280</v>
      </c>
      <c r="N7" s="570" t="s">
        <v>280</v>
      </c>
      <c r="O7" s="570" t="s">
        <v>280</v>
      </c>
      <c r="P7" s="571" t="s">
        <v>280</v>
      </c>
      <c r="Q7" s="567" t="str">
        <f>'Project Compliance Tool'!M27</f>
        <v/>
      </c>
      <c r="R7" s="572" t="str">
        <f>'Project Compliance Tool'!N27</f>
        <v/>
      </c>
      <c r="S7" s="572" t="str">
        <f>'Project Compliance Tool'!O27</f>
        <v/>
      </c>
      <c r="T7" s="572" t="str">
        <f>'Project Compliance Tool'!P27</f>
        <v/>
      </c>
      <c r="U7" s="569" t="s">
        <v>280</v>
      </c>
      <c r="V7" s="573" t="str">
        <f>'Project Compliance Tool'!Q27</f>
        <v/>
      </c>
      <c r="W7" s="573" t="str">
        <f>'Project Compliance Tool'!R27</f>
        <v/>
      </c>
      <c r="X7" s="567">
        <f>N23</f>
        <v>0</v>
      </c>
      <c r="Y7" s="573" t="str">
        <f>'Project Compliance Tool'!S27</f>
        <v>Complete Project Details</v>
      </c>
    </row>
    <row r="10" spans="1:26" x14ac:dyDescent="0.2">
      <c r="A10" s="564" t="s">
        <v>293</v>
      </c>
    </row>
    <row r="12" spans="1:26" ht="45" x14ac:dyDescent="0.2">
      <c r="A12" s="565" t="s">
        <v>294</v>
      </c>
      <c r="B12" s="565" t="s">
        <v>131</v>
      </c>
      <c r="C12" s="565" t="s">
        <v>14</v>
      </c>
      <c r="D12" s="565" t="s">
        <v>0</v>
      </c>
      <c r="E12" s="565" t="s">
        <v>93</v>
      </c>
      <c r="F12" s="565" t="s">
        <v>250</v>
      </c>
      <c r="G12" s="565" t="s">
        <v>251</v>
      </c>
      <c r="H12" s="565" t="s">
        <v>94</v>
      </c>
      <c r="I12" s="565" t="s">
        <v>132</v>
      </c>
      <c r="J12" s="565" t="s">
        <v>1</v>
      </c>
      <c r="K12" s="565" t="s">
        <v>382</v>
      </c>
      <c r="L12" s="565" t="s">
        <v>278</v>
      </c>
      <c r="M12" s="565" t="s">
        <v>383</v>
      </c>
      <c r="N12" s="565" t="s">
        <v>384</v>
      </c>
      <c r="P12" s="565" t="s">
        <v>295</v>
      </c>
      <c r="Q12" s="565" t="s">
        <v>338</v>
      </c>
    </row>
    <row r="13" spans="1:26" x14ac:dyDescent="0.2">
      <c r="A13" s="558" t="str">
        <f>IF(OR($A$2="",Q13=""),"",Q13&amp;P13&amp;$A$7)</f>
        <v/>
      </c>
      <c r="B13" s="558">
        <f>'Project Compliance Tool'!D15</f>
        <v>0</v>
      </c>
      <c r="C13" s="574">
        <f>'Project Compliance Tool'!E15</f>
        <v>0</v>
      </c>
      <c r="D13" s="558">
        <f>'Project Compliance Tool'!F15</f>
        <v>0</v>
      </c>
      <c r="E13" s="558">
        <f>'Project Compliance Tool'!G15</f>
        <v>0</v>
      </c>
      <c r="F13" s="574">
        <f>'Project Compliance Tool'!I15</f>
        <v>0</v>
      </c>
      <c r="G13" s="574">
        <f>'Project Compliance Tool'!J15</f>
        <v>0</v>
      </c>
      <c r="H13" s="574" t="str">
        <f>'Project Compliance Tool'!K15</f>
        <v/>
      </c>
      <c r="I13" s="575">
        <f>'Project Compliance Tool'!L15</f>
        <v>0</v>
      </c>
      <c r="J13" s="574" t="str">
        <f>'Project Compliance Tool'!T15</f>
        <v/>
      </c>
      <c r="K13" s="567" t="str">
        <f>'Project Compliance Tool'!M15</f>
        <v/>
      </c>
      <c r="L13" s="574" t="str">
        <f>'Project Compliance Tool'!P15</f>
        <v/>
      </c>
      <c r="M13" s="574" t="str">
        <f>'Project Compliance Tool'!Q15</f>
        <v/>
      </c>
      <c r="N13" s="567" t="str">
        <f>IFERROR(K13*J13,"")</f>
        <v/>
      </c>
      <c r="P13" s="558">
        <v>1</v>
      </c>
      <c r="Q13" s="558" t="str">
        <f t="shared" ref="Q13:Q22" si="0">IF(R13=1,LEFT(B13,1),LEFT(B13,1)&amp;LEFT(S13,1))</f>
        <v>0</v>
      </c>
      <c r="R13" s="576">
        <f t="shared" ref="R13:R22" si="1">IF(LEN(TRIM(B13))=0,0,LEN(TRIM(B13))-LEN(SUBSTITUTE(B13," ",""))+1)</f>
        <v>1</v>
      </c>
      <c r="S13" s="576" t="e">
        <f t="shared" ref="S13:S22" si="2">RIGHT(B13,LEN(B13)-FIND("^^",SUBSTITUTE(B13," ",
"^^",LEN(B13)-LEN(SUBSTITUTE(B13," ","")))))</f>
        <v>#VALUE!</v>
      </c>
    </row>
    <row r="14" spans="1:26" x14ac:dyDescent="0.2">
      <c r="A14" s="558" t="str">
        <f t="shared" ref="A14:A22" si="3">IF(OR($A$2="",Q14=""),"",Q14&amp;P14&amp;$A$7)</f>
        <v/>
      </c>
      <c r="B14" s="558">
        <f>'Project Compliance Tool'!D16</f>
        <v>0</v>
      </c>
      <c r="C14" s="574">
        <f>'Project Compliance Tool'!E16</f>
        <v>0</v>
      </c>
      <c r="D14" s="558">
        <f>'Project Compliance Tool'!F16</f>
        <v>0</v>
      </c>
      <c r="E14" s="558">
        <f>'Project Compliance Tool'!G16</f>
        <v>0</v>
      </c>
      <c r="F14" s="574">
        <f>'Project Compliance Tool'!I16</f>
        <v>0</v>
      </c>
      <c r="G14" s="574">
        <f>'Project Compliance Tool'!J16</f>
        <v>0</v>
      </c>
      <c r="H14" s="574" t="str">
        <f>'Project Compliance Tool'!K16</f>
        <v/>
      </c>
      <c r="I14" s="575">
        <f>'Project Compliance Tool'!L16</f>
        <v>0</v>
      </c>
      <c r="J14" s="574" t="str">
        <f>'Project Compliance Tool'!T16</f>
        <v/>
      </c>
      <c r="K14" s="567" t="str">
        <f>'Project Compliance Tool'!M16</f>
        <v/>
      </c>
      <c r="L14" s="574" t="str">
        <f>'Project Compliance Tool'!P16</f>
        <v/>
      </c>
      <c r="M14" s="574" t="str">
        <f>'Project Compliance Tool'!Q16</f>
        <v/>
      </c>
      <c r="N14" s="567" t="str">
        <f t="shared" ref="N14:N22" si="4">IFERROR(K14*J14,"")</f>
        <v/>
      </c>
      <c r="P14" s="558">
        <v>2</v>
      </c>
      <c r="Q14" s="558" t="str">
        <f t="shared" si="0"/>
        <v>0</v>
      </c>
      <c r="R14" s="576">
        <f t="shared" si="1"/>
        <v>1</v>
      </c>
      <c r="S14" s="576" t="e">
        <f t="shared" si="2"/>
        <v>#VALUE!</v>
      </c>
    </row>
    <row r="15" spans="1:26" x14ac:dyDescent="0.2">
      <c r="A15" s="558" t="str">
        <f t="shared" si="3"/>
        <v/>
      </c>
      <c r="B15" s="558">
        <f>'Project Compliance Tool'!D17</f>
        <v>0</v>
      </c>
      <c r="C15" s="574">
        <f>'Project Compliance Tool'!E17</f>
        <v>0</v>
      </c>
      <c r="D15" s="558">
        <f>'Project Compliance Tool'!F17</f>
        <v>0</v>
      </c>
      <c r="E15" s="558">
        <f>'Project Compliance Tool'!G17</f>
        <v>0</v>
      </c>
      <c r="F15" s="574">
        <f>'Project Compliance Tool'!I17</f>
        <v>0</v>
      </c>
      <c r="G15" s="574">
        <f>'Project Compliance Tool'!J17</f>
        <v>0</v>
      </c>
      <c r="H15" s="574" t="str">
        <f>'Project Compliance Tool'!K17</f>
        <v/>
      </c>
      <c r="I15" s="575">
        <f>'Project Compliance Tool'!L17</f>
        <v>0</v>
      </c>
      <c r="J15" s="574" t="str">
        <f>'Project Compliance Tool'!T17</f>
        <v/>
      </c>
      <c r="K15" s="567" t="str">
        <f>'Project Compliance Tool'!M17</f>
        <v/>
      </c>
      <c r="L15" s="574" t="str">
        <f>'Project Compliance Tool'!P17</f>
        <v/>
      </c>
      <c r="M15" s="574" t="str">
        <f>'Project Compliance Tool'!Q17</f>
        <v/>
      </c>
      <c r="N15" s="567" t="str">
        <f t="shared" si="4"/>
        <v/>
      </c>
      <c r="P15" s="558">
        <v>3</v>
      </c>
      <c r="Q15" s="558" t="str">
        <f t="shared" si="0"/>
        <v>0</v>
      </c>
      <c r="R15" s="576">
        <f t="shared" si="1"/>
        <v>1</v>
      </c>
      <c r="S15" s="576" t="e">
        <f t="shared" si="2"/>
        <v>#VALUE!</v>
      </c>
    </row>
    <row r="16" spans="1:26" x14ac:dyDescent="0.2">
      <c r="A16" s="558" t="str">
        <f t="shared" si="3"/>
        <v/>
      </c>
      <c r="B16" s="558">
        <f>'Project Compliance Tool'!D18</f>
        <v>0</v>
      </c>
      <c r="C16" s="574">
        <f>'Project Compliance Tool'!E18</f>
        <v>0</v>
      </c>
      <c r="D16" s="558">
        <f>'Project Compliance Tool'!F18</f>
        <v>0</v>
      </c>
      <c r="E16" s="558">
        <f>'Project Compliance Tool'!G18</f>
        <v>0</v>
      </c>
      <c r="F16" s="574">
        <f>'Project Compliance Tool'!I18</f>
        <v>0</v>
      </c>
      <c r="G16" s="574">
        <f>'Project Compliance Tool'!J18</f>
        <v>0</v>
      </c>
      <c r="H16" s="574" t="str">
        <f>'Project Compliance Tool'!K18</f>
        <v/>
      </c>
      <c r="I16" s="575">
        <f>'Project Compliance Tool'!L18</f>
        <v>0</v>
      </c>
      <c r="J16" s="574" t="str">
        <f>'Project Compliance Tool'!T18</f>
        <v/>
      </c>
      <c r="K16" s="567" t="str">
        <f>'Project Compliance Tool'!M18</f>
        <v/>
      </c>
      <c r="L16" s="574" t="str">
        <f>'Project Compliance Tool'!P18</f>
        <v/>
      </c>
      <c r="M16" s="574" t="str">
        <f>'Project Compliance Tool'!Q18</f>
        <v/>
      </c>
      <c r="N16" s="567" t="str">
        <f t="shared" si="4"/>
        <v/>
      </c>
      <c r="P16" s="558">
        <v>4</v>
      </c>
      <c r="Q16" s="558" t="str">
        <f t="shared" si="0"/>
        <v>0</v>
      </c>
      <c r="R16" s="576">
        <f t="shared" si="1"/>
        <v>1</v>
      </c>
      <c r="S16" s="576" t="e">
        <f t="shared" si="2"/>
        <v>#VALUE!</v>
      </c>
    </row>
    <row r="17" spans="1:19" x14ac:dyDescent="0.2">
      <c r="A17" s="558" t="str">
        <f t="shared" si="3"/>
        <v/>
      </c>
      <c r="B17" s="558">
        <f>'Project Compliance Tool'!D19</f>
        <v>0</v>
      </c>
      <c r="C17" s="574">
        <f>'Project Compliance Tool'!E19</f>
        <v>0</v>
      </c>
      <c r="D17" s="558">
        <f>'Project Compliance Tool'!F19</f>
        <v>0</v>
      </c>
      <c r="E17" s="558">
        <f>'Project Compliance Tool'!G19</f>
        <v>0</v>
      </c>
      <c r="F17" s="574">
        <f>'Project Compliance Tool'!I19</f>
        <v>0</v>
      </c>
      <c r="G17" s="574">
        <f>'Project Compliance Tool'!J19</f>
        <v>0</v>
      </c>
      <c r="H17" s="574" t="str">
        <f>'Project Compliance Tool'!K19</f>
        <v/>
      </c>
      <c r="I17" s="575">
        <f>'Project Compliance Tool'!L19</f>
        <v>0</v>
      </c>
      <c r="J17" s="574" t="str">
        <f>'Project Compliance Tool'!T19</f>
        <v/>
      </c>
      <c r="K17" s="567" t="str">
        <f>'Project Compliance Tool'!M19</f>
        <v/>
      </c>
      <c r="L17" s="574" t="str">
        <f>'Project Compliance Tool'!P19</f>
        <v/>
      </c>
      <c r="M17" s="574" t="str">
        <f>'Project Compliance Tool'!Q19</f>
        <v/>
      </c>
      <c r="N17" s="567" t="str">
        <f t="shared" si="4"/>
        <v/>
      </c>
      <c r="P17" s="558">
        <v>5</v>
      </c>
      <c r="Q17" s="558" t="str">
        <f t="shared" si="0"/>
        <v>0</v>
      </c>
      <c r="R17" s="576">
        <f t="shared" si="1"/>
        <v>1</v>
      </c>
      <c r="S17" s="576" t="e">
        <f t="shared" si="2"/>
        <v>#VALUE!</v>
      </c>
    </row>
    <row r="18" spans="1:19" x14ac:dyDescent="0.2">
      <c r="A18" s="558" t="str">
        <f t="shared" si="3"/>
        <v/>
      </c>
      <c r="B18" s="558">
        <f>'Project Compliance Tool'!D20</f>
        <v>0</v>
      </c>
      <c r="C18" s="574">
        <f>'Project Compliance Tool'!E20</f>
        <v>0</v>
      </c>
      <c r="D18" s="558">
        <f>'Project Compliance Tool'!F20</f>
        <v>0</v>
      </c>
      <c r="E18" s="558">
        <f>'Project Compliance Tool'!G20</f>
        <v>0</v>
      </c>
      <c r="F18" s="574">
        <f>'Project Compliance Tool'!I20</f>
        <v>0</v>
      </c>
      <c r="G18" s="574">
        <f>'Project Compliance Tool'!J20</f>
        <v>0</v>
      </c>
      <c r="H18" s="574" t="str">
        <f>'Project Compliance Tool'!K20</f>
        <v/>
      </c>
      <c r="I18" s="575">
        <f>'Project Compliance Tool'!L20</f>
        <v>0</v>
      </c>
      <c r="J18" s="574" t="str">
        <f>'Project Compliance Tool'!T20</f>
        <v/>
      </c>
      <c r="K18" s="567" t="str">
        <f>'Project Compliance Tool'!M20</f>
        <v/>
      </c>
      <c r="L18" s="574" t="str">
        <f>'Project Compliance Tool'!P20</f>
        <v/>
      </c>
      <c r="M18" s="574" t="str">
        <f>'Project Compliance Tool'!Q20</f>
        <v/>
      </c>
      <c r="N18" s="567" t="str">
        <f t="shared" si="4"/>
        <v/>
      </c>
      <c r="P18" s="558">
        <v>6</v>
      </c>
      <c r="Q18" s="558" t="str">
        <f t="shared" si="0"/>
        <v>0</v>
      </c>
      <c r="R18" s="576">
        <f t="shared" si="1"/>
        <v>1</v>
      </c>
      <c r="S18" s="576" t="e">
        <f t="shared" si="2"/>
        <v>#VALUE!</v>
      </c>
    </row>
    <row r="19" spans="1:19" x14ac:dyDescent="0.2">
      <c r="A19" s="558" t="str">
        <f t="shared" si="3"/>
        <v/>
      </c>
      <c r="B19" s="558">
        <f>'Project Compliance Tool'!D21</f>
        <v>0</v>
      </c>
      <c r="C19" s="574">
        <f>'Project Compliance Tool'!E21</f>
        <v>0</v>
      </c>
      <c r="D19" s="558">
        <f>'Project Compliance Tool'!F21</f>
        <v>0</v>
      </c>
      <c r="E19" s="558">
        <f>'Project Compliance Tool'!G21</f>
        <v>0</v>
      </c>
      <c r="F19" s="574">
        <f>'Project Compliance Tool'!I21</f>
        <v>0</v>
      </c>
      <c r="G19" s="574">
        <f>'Project Compliance Tool'!J21</f>
        <v>0</v>
      </c>
      <c r="H19" s="574" t="str">
        <f>'Project Compliance Tool'!K21</f>
        <v/>
      </c>
      <c r="I19" s="575">
        <f>'Project Compliance Tool'!L21</f>
        <v>0</v>
      </c>
      <c r="J19" s="574" t="str">
        <f>'Project Compliance Tool'!T21</f>
        <v/>
      </c>
      <c r="K19" s="567" t="str">
        <f>'Project Compliance Tool'!M21</f>
        <v/>
      </c>
      <c r="L19" s="574" t="str">
        <f>'Project Compliance Tool'!P21</f>
        <v/>
      </c>
      <c r="M19" s="574" t="str">
        <f>'Project Compliance Tool'!Q21</f>
        <v/>
      </c>
      <c r="N19" s="567" t="str">
        <f t="shared" si="4"/>
        <v/>
      </c>
      <c r="P19" s="558">
        <v>7</v>
      </c>
      <c r="Q19" s="558" t="str">
        <f t="shared" si="0"/>
        <v>0</v>
      </c>
      <c r="R19" s="576">
        <f t="shared" si="1"/>
        <v>1</v>
      </c>
      <c r="S19" s="576" t="e">
        <f t="shared" si="2"/>
        <v>#VALUE!</v>
      </c>
    </row>
    <row r="20" spans="1:19" x14ac:dyDescent="0.2">
      <c r="A20" s="558" t="str">
        <f t="shared" si="3"/>
        <v/>
      </c>
      <c r="B20" s="558">
        <f>'Project Compliance Tool'!D22</f>
        <v>0</v>
      </c>
      <c r="C20" s="574">
        <f>'Project Compliance Tool'!E22</f>
        <v>0</v>
      </c>
      <c r="D20" s="558">
        <f>'Project Compliance Tool'!F22</f>
        <v>0</v>
      </c>
      <c r="E20" s="558">
        <f>'Project Compliance Tool'!G22</f>
        <v>0</v>
      </c>
      <c r="F20" s="574">
        <f>'Project Compliance Tool'!I22</f>
        <v>0</v>
      </c>
      <c r="G20" s="574">
        <f>'Project Compliance Tool'!J22</f>
        <v>0</v>
      </c>
      <c r="H20" s="574" t="str">
        <f>'Project Compliance Tool'!K22</f>
        <v/>
      </c>
      <c r="I20" s="575">
        <f>'Project Compliance Tool'!L22</f>
        <v>0</v>
      </c>
      <c r="J20" s="574" t="str">
        <f>'Project Compliance Tool'!T22</f>
        <v/>
      </c>
      <c r="K20" s="567" t="str">
        <f>'Project Compliance Tool'!M22</f>
        <v/>
      </c>
      <c r="L20" s="574" t="str">
        <f>'Project Compliance Tool'!P22</f>
        <v/>
      </c>
      <c r="M20" s="574" t="str">
        <f>'Project Compliance Tool'!Q22</f>
        <v/>
      </c>
      <c r="N20" s="567" t="str">
        <f t="shared" si="4"/>
        <v/>
      </c>
      <c r="P20" s="558">
        <v>8</v>
      </c>
      <c r="Q20" s="558" t="str">
        <f t="shared" si="0"/>
        <v>0</v>
      </c>
      <c r="R20" s="576">
        <f t="shared" si="1"/>
        <v>1</v>
      </c>
      <c r="S20" s="576" t="e">
        <f t="shared" si="2"/>
        <v>#VALUE!</v>
      </c>
    </row>
    <row r="21" spans="1:19" x14ac:dyDescent="0.2">
      <c r="A21" s="558" t="str">
        <f t="shared" si="3"/>
        <v/>
      </c>
      <c r="B21" s="558">
        <f>'Project Compliance Tool'!D23</f>
        <v>0</v>
      </c>
      <c r="C21" s="574">
        <f>'Project Compliance Tool'!E23</f>
        <v>0</v>
      </c>
      <c r="D21" s="558">
        <f>'Project Compliance Tool'!F23</f>
        <v>0</v>
      </c>
      <c r="E21" s="558">
        <f>'Project Compliance Tool'!G23</f>
        <v>0</v>
      </c>
      <c r="F21" s="574">
        <f>'Project Compliance Tool'!I23</f>
        <v>0</v>
      </c>
      <c r="G21" s="574">
        <f>'Project Compliance Tool'!J23</f>
        <v>0</v>
      </c>
      <c r="H21" s="574" t="str">
        <f>'Project Compliance Tool'!K23</f>
        <v/>
      </c>
      <c r="I21" s="575">
        <f>'Project Compliance Tool'!L23</f>
        <v>0</v>
      </c>
      <c r="J21" s="574" t="str">
        <f>'Project Compliance Tool'!T23</f>
        <v/>
      </c>
      <c r="K21" s="567" t="str">
        <f>'Project Compliance Tool'!M23</f>
        <v/>
      </c>
      <c r="L21" s="574" t="str">
        <f>'Project Compliance Tool'!P23</f>
        <v/>
      </c>
      <c r="M21" s="574" t="str">
        <f>'Project Compliance Tool'!Q23</f>
        <v/>
      </c>
      <c r="N21" s="567" t="str">
        <f t="shared" si="4"/>
        <v/>
      </c>
      <c r="P21" s="558">
        <v>9</v>
      </c>
      <c r="Q21" s="558" t="str">
        <f t="shared" si="0"/>
        <v>0</v>
      </c>
      <c r="R21" s="576">
        <f t="shared" si="1"/>
        <v>1</v>
      </c>
      <c r="S21" s="576" t="e">
        <f t="shared" si="2"/>
        <v>#VALUE!</v>
      </c>
    </row>
    <row r="22" spans="1:19" x14ac:dyDescent="0.2">
      <c r="A22" s="558" t="str">
        <f t="shared" si="3"/>
        <v/>
      </c>
      <c r="B22" s="558">
        <f>'Project Compliance Tool'!D24</f>
        <v>0</v>
      </c>
      <c r="C22" s="574">
        <f>'Project Compliance Tool'!E24</f>
        <v>0</v>
      </c>
      <c r="D22" s="558">
        <f>'Project Compliance Tool'!F24</f>
        <v>0</v>
      </c>
      <c r="E22" s="558">
        <f>'Project Compliance Tool'!G24</f>
        <v>0</v>
      </c>
      <c r="F22" s="574">
        <f>'Project Compliance Tool'!I24</f>
        <v>0</v>
      </c>
      <c r="G22" s="574">
        <f>'Project Compliance Tool'!J24</f>
        <v>0</v>
      </c>
      <c r="H22" s="574" t="str">
        <f>'Project Compliance Tool'!K24</f>
        <v/>
      </c>
      <c r="I22" s="575">
        <f>'Project Compliance Tool'!L24</f>
        <v>0</v>
      </c>
      <c r="J22" s="574" t="str">
        <f>'Project Compliance Tool'!T24</f>
        <v/>
      </c>
      <c r="K22" s="567" t="str">
        <f>'Project Compliance Tool'!M24</f>
        <v/>
      </c>
      <c r="L22" s="574" t="str">
        <f>'Project Compliance Tool'!P24</f>
        <v/>
      </c>
      <c r="M22" s="574" t="str">
        <f>'Project Compliance Tool'!Q24</f>
        <v/>
      </c>
      <c r="N22" s="567" t="str">
        <f t="shared" si="4"/>
        <v/>
      </c>
      <c r="P22" s="558">
        <v>10</v>
      </c>
      <c r="Q22" s="558" t="str">
        <f t="shared" si="0"/>
        <v>0</v>
      </c>
      <c r="R22" s="576">
        <f t="shared" si="1"/>
        <v>1</v>
      </c>
      <c r="S22" s="576" t="e">
        <f t="shared" si="2"/>
        <v>#VALUE!</v>
      </c>
    </row>
    <row r="23" spans="1:19" x14ac:dyDescent="0.2">
      <c r="K23" s="577">
        <f>SUM(K13:K22)</f>
        <v>0</v>
      </c>
      <c r="L23" s="578">
        <f>SUM(L13:L22)</f>
        <v>0</v>
      </c>
      <c r="M23" s="578">
        <f>SUM(M13:M22)</f>
        <v>0</v>
      </c>
      <c r="N23" s="577">
        <f>SUM(N13:N22)</f>
        <v>0</v>
      </c>
    </row>
  </sheetData>
  <sheetProtection formatColumns="0" formatRows="0"/>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pageSetUpPr fitToPage="1"/>
  </sheetPr>
  <dimension ref="A1:Q57"/>
  <sheetViews>
    <sheetView showGridLines="0" showRowColHeaders="0" tabSelected="1" zoomScaleNormal="100" workbookViewId="0">
      <selection activeCell="R3" sqref="R3"/>
    </sheetView>
  </sheetViews>
  <sheetFormatPr defaultRowHeight="19.5" x14ac:dyDescent="0.4"/>
  <cols>
    <col min="1" max="1" width="4.7109375" style="20" customWidth="1"/>
    <col min="2" max="2" width="2.5703125" style="20" customWidth="1"/>
    <col min="3" max="16384" width="9.140625" style="20"/>
  </cols>
  <sheetData>
    <row r="1" spans="1:16" ht="15" customHeight="1" thickBot="1" x14ac:dyDescent="0.45"/>
    <row r="2" spans="1:16" ht="15" customHeight="1" thickBot="1" x14ac:dyDescent="0.45">
      <c r="B2" s="607"/>
      <c r="C2" s="608"/>
      <c r="D2" s="608"/>
      <c r="E2" s="608"/>
      <c r="F2" s="608"/>
      <c r="G2" s="608"/>
      <c r="H2" s="608"/>
      <c r="I2" s="608"/>
      <c r="J2" s="608"/>
      <c r="K2" s="608"/>
      <c r="L2" s="608"/>
      <c r="M2" s="608"/>
      <c r="N2" s="608"/>
      <c r="O2" s="608"/>
      <c r="P2" s="609"/>
    </row>
    <row r="3" spans="1:16" ht="93.75" customHeight="1" x14ac:dyDescent="0.4">
      <c r="B3" s="15"/>
      <c r="C3" s="16"/>
      <c r="D3" s="16"/>
      <c r="E3" s="16"/>
      <c r="F3" s="16"/>
      <c r="G3" s="16"/>
      <c r="H3" s="16"/>
      <c r="I3" s="16"/>
      <c r="J3" s="16"/>
      <c r="K3" s="16"/>
      <c r="L3" s="16"/>
      <c r="M3" s="16"/>
      <c r="N3" s="16"/>
      <c r="O3" s="16"/>
      <c r="P3" s="17"/>
    </row>
    <row r="4" spans="1:16" ht="30.75" x14ac:dyDescent="0.4">
      <c r="B4" s="15"/>
      <c r="C4" s="610" t="s">
        <v>296</v>
      </c>
      <c r="D4" s="610"/>
      <c r="E4" s="610"/>
      <c r="F4" s="610"/>
      <c r="G4" s="610"/>
      <c r="H4" s="610"/>
      <c r="I4" s="610"/>
      <c r="J4" s="610"/>
      <c r="K4" s="610"/>
      <c r="L4" s="610"/>
      <c r="M4" s="610"/>
      <c r="N4" s="610"/>
      <c r="O4" s="610"/>
      <c r="P4" s="17"/>
    </row>
    <row r="5" spans="1:16" ht="20.100000000000001" customHeight="1" x14ac:dyDescent="0.4">
      <c r="A5" s="21"/>
      <c r="B5" s="19"/>
      <c r="C5" s="18"/>
      <c r="D5" s="18"/>
      <c r="E5" s="18"/>
      <c r="F5" s="18"/>
      <c r="G5" s="16"/>
      <c r="H5" s="16"/>
      <c r="I5" s="16"/>
      <c r="J5" s="16"/>
      <c r="K5" s="16"/>
      <c r="L5" s="16"/>
      <c r="M5" s="16"/>
      <c r="N5" s="16"/>
      <c r="O5" s="16"/>
      <c r="P5" s="17"/>
    </row>
    <row r="6" spans="1:16" ht="185.25" customHeight="1" x14ac:dyDescent="0.4">
      <c r="B6" s="15"/>
      <c r="C6" s="611" t="s">
        <v>255</v>
      </c>
      <c r="D6" s="611"/>
      <c r="E6" s="611"/>
      <c r="F6" s="611"/>
      <c r="G6" s="611"/>
      <c r="H6" s="611"/>
      <c r="I6" s="611"/>
      <c r="J6" s="611"/>
      <c r="K6" s="611"/>
      <c r="L6" s="611"/>
      <c r="M6" s="611"/>
      <c r="N6" s="611"/>
      <c r="O6" s="611"/>
      <c r="P6" s="612"/>
    </row>
    <row r="7" spans="1:16" ht="36" customHeight="1" x14ac:dyDescent="0.4">
      <c r="B7" s="15"/>
      <c r="C7" s="24" t="s">
        <v>234</v>
      </c>
      <c r="D7" s="368"/>
      <c r="E7" s="368"/>
      <c r="F7" s="368"/>
      <c r="G7" s="368"/>
      <c r="H7" s="368"/>
      <c r="I7" s="368"/>
      <c r="J7" s="368"/>
      <c r="K7" s="368"/>
      <c r="L7" s="368"/>
      <c r="M7" s="16"/>
      <c r="N7" s="368"/>
      <c r="O7" s="368"/>
      <c r="P7" s="17"/>
    </row>
    <row r="8" spans="1:16" ht="36" customHeight="1" x14ac:dyDescent="0.4">
      <c r="A8" s="22"/>
      <c r="B8" s="25"/>
      <c r="C8" s="611" t="s">
        <v>254</v>
      </c>
      <c r="D8" s="613"/>
      <c r="E8" s="613"/>
      <c r="F8" s="613"/>
      <c r="G8" s="613"/>
      <c r="H8" s="613"/>
      <c r="I8" s="613"/>
      <c r="J8" s="613"/>
      <c r="K8" s="613"/>
      <c r="L8" s="613"/>
      <c r="M8" s="613"/>
      <c r="N8" s="613"/>
      <c r="O8" s="613"/>
      <c r="P8" s="17"/>
    </row>
    <row r="9" spans="1:16" x14ac:dyDescent="0.4">
      <c r="B9" s="15"/>
      <c r="C9" s="16"/>
      <c r="D9" s="16"/>
      <c r="E9" s="16"/>
      <c r="F9" s="16"/>
      <c r="G9" s="16"/>
      <c r="H9" s="16"/>
      <c r="I9" s="16"/>
      <c r="J9" s="16"/>
      <c r="K9" s="16"/>
      <c r="L9" s="16"/>
      <c r="M9" s="16"/>
      <c r="N9" s="16"/>
      <c r="O9" s="16"/>
      <c r="P9" s="17"/>
    </row>
    <row r="10" spans="1:16" x14ac:dyDescent="0.4">
      <c r="B10" s="15"/>
      <c r="C10" s="370" t="s">
        <v>231</v>
      </c>
      <c r="D10" s="16"/>
      <c r="E10" s="16"/>
      <c r="F10" s="16"/>
      <c r="G10" s="16"/>
      <c r="H10" s="16"/>
      <c r="I10" s="16"/>
      <c r="J10" s="16"/>
      <c r="K10" s="16"/>
      <c r="L10" s="16"/>
      <c r="M10" s="16"/>
      <c r="N10" s="16"/>
      <c r="O10" s="16"/>
      <c r="P10" s="17"/>
    </row>
    <row r="11" spans="1:16" x14ac:dyDescent="0.4">
      <c r="B11" s="15"/>
      <c r="C11" s="16"/>
      <c r="D11" s="16"/>
      <c r="E11" s="16"/>
      <c r="F11" s="16"/>
      <c r="G11" s="16"/>
      <c r="H11" s="16"/>
      <c r="I11" s="16"/>
      <c r="J11" s="16"/>
      <c r="K11" s="16"/>
      <c r="L11" s="16"/>
      <c r="M11" s="16"/>
      <c r="N11" s="16"/>
      <c r="O11" s="16"/>
      <c r="P11" s="17"/>
    </row>
    <row r="12" spans="1:16" x14ac:dyDescent="0.4">
      <c r="B12" s="15"/>
      <c r="C12" s="16"/>
      <c r="D12" s="16"/>
      <c r="E12" s="16"/>
      <c r="F12" s="16"/>
      <c r="G12" s="16"/>
      <c r="H12" s="16"/>
      <c r="I12" s="16"/>
      <c r="J12" s="16"/>
      <c r="K12" s="16"/>
      <c r="L12" s="16"/>
      <c r="M12" s="16"/>
      <c r="N12" s="16"/>
      <c r="O12" s="16"/>
      <c r="P12" s="17"/>
    </row>
    <row r="13" spans="1:16" x14ac:dyDescent="0.4">
      <c r="B13" s="15"/>
      <c r="C13" s="16"/>
      <c r="D13" s="16"/>
      <c r="E13" s="16"/>
      <c r="F13" s="16"/>
      <c r="G13" s="16"/>
      <c r="H13" s="16"/>
      <c r="I13" s="16"/>
      <c r="J13" s="16"/>
      <c r="K13" s="16"/>
      <c r="L13" s="16"/>
      <c r="M13" s="16"/>
      <c r="N13" s="16"/>
      <c r="O13" s="16"/>
      <c r="P13" s="17"/>
    </row>
    <row r="14" spans="1:16" x14ac:dyDescent="0.4">
      <c r="B14" s="15"/>
      <c r="C14" s="16"/>
      <c r="D14" s="16"/>
      <c r="E14" s="16"/>
      <c r="F14" s="16"/>
      <c r="G14" s="16"/>
      <c r="H14" s="16"/>
      <c r="I14" s="16"/>
      <c r="J14" s="16"/>
      <c r="K14" s="16"/>
      <c r="L14" s="16"/>
      <c r="M14" s="16"/>
      <c r="N14" s="16"/>
      <c r="O14" s="16"/>
      <c r="P14" s="17"/>
    </row>
    <row r="15" spans="1:16" x14ac:dyDescent="0.4">
      <c r="B15" s="15"/>
      <c r="C15" s="16"/>
      <c r="D15" s="16"/>
      <c r="E15" s="16"/>
      <c r="F15" s="16"/>
      <c r="G15" s="16"/>
      <c r="H15" s="16"/>
      <c r="I15" s="16"/>
      <c r="J15" s="16"/>
      <c r="K15" s="16"/>
      <c r="L15" s="16"/>
      <c r="M15" s="16"/>
      <c r="N15" s="16"/>
      <c r="O15" s="16"/>
      <c r="P15" s="17"/>
    </row>
    <row r="16" spans="1:16" x14ac:dyDescent="0.4">
      <c r="B16" s="15"/>
      <c r="C16" s="16"/>
      <c r="D16" s="16"/>
      <c r="E16" s="16"/>
      <c r="F16" s="16"/>
      <c r="G16" s="16"/>
      <c r="H16" s="16"/>
      <c r="I16" s="16"/>
      <c r="J16" s="16"/>
      <c r="K16" s="16"/>
      <c r="L16" s="16"/>
      <c r="M16" s="16"/>
      <c r="N16" s="16"/>
      <c r="O16" s="16"/>
      <c r="P16" s="17"/>
    </row>
    <row r="17" spans="2:16" x14ac:dyDescent="0.4">
      <c r="B17" s="15"/>
      <c r="C17" s="16" t="s">
        <v>233</v>
      </c>
      <c r="D17" s="16"/>
      <c r="E17" s="16"/>
      <c r="F17" s="16"/>
      <c r="G17" s="16"/>
      <c r="H17" s="16"/>
      <c r="I17" s="16"/>
      <c r="J17" s="16"/>
      <c r="K17" s="16"/>
      <c r="L17" s="16"/>
      <c r="M17" s="16"/>
      <c r="N17" s="16"/>
      <c r="O17" s="16"/>
      <c r="P17" s="17"/>
    </row>
    <row r="18" spans="2:16" x14ac:dyDescent="0.4">
      <c r="B18" s="15"/>
      <c r="C18" s="16"/>
      <c r="D18" s="16"/>
      <c r="E18" s="16"/>
      <c r="F18" s="16"/>
      <c r="G18" s="16"/>
      <c r="H18" s="16"/>
      <c r="I18" s="16"/>
      <c r="J18" s="16"/>
      <c r="K18" s="16"/>
      <c r="L18" s="16"/>
      <c r="M18" s="16"/>
      <c r="N18" s="16"/>
      <c r="O18" s="16"/>
      <c r="P18" s="17"/>
    </row>
    <row r="19" spans="2:16" x14ac:dyDescent="0.4">
      <c r="B19" s="15"/>
      <c r="C19" s="16"/>
      <c r="D19" s="16"/>
      <c r="E19" s="16"/>
      <c r="F19" s="16"/>
      <c r="G19" s="16"/>
      <c r="H19" s="16"/>
      <c r="I19" s="16"/>
      <c r="J19" s="16"/>
      <c r="K19" s="16"/>
      <c r="L19" s="16"/>
      <c r="M19" s="16"/>
      <c r="N19" s="16"/>
      <c r="O19" s="16"/>
      <c r="P19" s="17"/>
    </row>
    <row r="20" spans="2:16" x14ac:dyDescent="0.4">
      <c r="B20" s="15"/>
      <c r="C20" s="16"/>
      <c r="D20" s="16"/>
      <c r="E20" s="16"/>
      <c r="F20" s="16"/>
      <c r="G20" s="16"/>
      <c r="H20" s="16"/>
      <c r="I20" s="16"/>
      <c r="J20" s="16"/>
      <c r="K20" s="16"/>
      <c r="L20" s="16"/>
      <c r="M20" s="16"/>
      <c r="N20" s="16"/>
      <c r="O20" s="16"/>
      <c r="P20" s="17"/>
    </row>
    <row r="21" spans="2:16" x14ac:dyDescent="0.4">
      <c r="B21" s="15"/>
      <c r="C21" s="16"/>
      <c r="D21" s="16"/>
      <c r="E21" s="16"/>
      <c r="F21" s="16"/>
      <c r="G21" s="16"/>
      <c r="H21" s="16"/>
      <c r="I21" s="16"/>
      <c r="J21" s="16"/>
      <c r="K21" s="16"/>
      <c r="L21" s="16"/>
      <c r="M21" s="16"/>
      <c r="N21" s="16"/>
      <c r="O21" s="16"/>
      <c r="P21" s="17"/>
    </row>
    <row r="22" spans="2:16" x14ac:dyDescent="0.4">
      <c r="B22" s="15"/>
      <c r="C22" s="16"/>
      <c r="D22" s="16"/>
      <c r="E22" s="16"/>
      <c r="F22" s="16"/>
      <c r="G22" s="16"/>
      <c r="H22" s="16"/>
      <c r="I22" s="16"/>
      <c r="J22" s="16"/>
      <c r="K22" s="16"/>
      <c r="L22" s="16"/>
      <c r="M22" s="16"/>
      <c r="N22" s="16"/>
      <c r="O22" s="16"/>
      <c r="P22" s="17"/>
    </row>
    <row r="23" spans="2:16" x14ac:dyDescent="0.4">
      <c r="B23" s="15"/>
      <c r="C23" s="16"/>
      <c r="D23" s="16"/>
      <c r="E23" s="16"/>
      <c r="F23" s="16"/>
      <c r="G23" s="16"/>
      <c r="H23" s="16"/>
      <c r="I23" s="16"/>
      <c r="J23" s="16"/>
      <c r="K23" s="16"/>
      <c r="L23" s="16"/>
      <c r="M23" s="16"/>
      <c r="N23" s="16"/>
      <c r="O23" s="16"/>
      <c r="P23" s="17"/>
    </row>
    <row r="24" spans="2:16" x14ac:dyDescent="0.4">
      <c r="B24" s="15"/>
      <c r="C24" s="16"/>
      <c r="D24" s="16"/>
      <c r="E24" s="16"/>
      <c r="F24" s="16"/>
      <c r="G24" s="16"/>
      <c r="H24" s="16"/>
      <c r="I24" s="16"/>
      <c r="J24" s="16"/>
      <c r="K24" s="16"/>
      <c r="L24" s="16"/>
      <c r="M24" s="16"/>
      <c r="N24" s="16"/>
      <c r="O24" s="16"/>
      <c r="P24" s="17"/>
    </row>
    <row r="25" spans="2:16" x14ac:dyDescent="0.4">
      <c r="B25" s="15"/>
      <c r="C25" s="16"/>
      <c r="D25" s="16"/>
      <c r="E25" s="16"/>
      <c r="F25" s="16"/>
      <c r="G25" s="16"/>
      <c r="H25" s="16"/>
      <c r="I25" s="16"/>
      <c r="J25" s="16"/>
      <c r="K25" s="16"/>
      <c r="L25" s="16"/>
      <c r="M25" s="16"/>
      <c r="N25" s="16"/>
      <c r="O25" s="16"/>
      <c r="P25" s="17"/>
    </row>
    <row r="26" spans="2:16" x14ac:dyDescent="0.4">
      <c r="B26" s="15"/>
      <c r="C26" s="16"/>
      <c r="D26" s="16"/>
      <c r="E26" s="16"/>
      <c r="F26" s="16"/>
      <c r="G26" s="16"/>
      <c r="H26" s="16"/>
      <c r="I26" s="16"/>
      <c r="J26" s="16"/>
      <c r="K26" s="16"/>
      <c r="L26" s="16"/>
      <c r="M26" s="16"/>
      <c r="N26" s="16"/>
      <c r="O26" s="16"/>
      <c r="P26" s="17"/>
    </row>
    <row r="27" spans="2:16" x14ac:dyDescent="0.4">
      <c r="B27" s="15"/>
      <c r="C27" s="16"/>
      <c r="D27" s="16"/>
      <c r="E27" s="16"/>
      <c r="F27" s="16"/>
      <c r="G27" s="16"/>
      <c r="H27" s="16"/>
      <c r="I27" s="16"/>
      <c r="J27" s="16"/>
      <c r="K27" s="16"/>
      <c r="L27" s="16"/>
      <c r="M27" s="16"/>
      <c r="N27" s="16"/>
      <c r="O27" s="16"/>
      <c r="P27" s="17"/>
    </row>
    <row r="28" spans="2:16" x14ac:dyDescent="0.4">
      <c r="B28" s="15"/>
      <c r="C28" s="16" t="s">
        <v>230</v>
      </c>
      <c r="D28" s="16"/>
      <c r="E28" s="16"/>
      <c r="F28" s="16"/>
      <c r="G28" s="16"/>
      <c r="H28" s="16"/>
      <c r="I28" s="16"/>
      <c r="J28" s="16"/>
      <c r="K28" s="16"/>
      <c r="L28" s="16"/>
      <c r="M28" s="16"/>
      <c r="N28" s="16"/>
      <c r="O28" s="16"/>
      <c r="P28" s="17"/>
    </row>
    <row r="29" spans="2:16" x14ac:dyDescent="0.4">
      <c r="B29" s="15"/>
      <c r="C29" s="16"/>
      <c r="D29" s="16"/>
      <c r="E29" s="16"/>
      <c r="F29" s="16"/>
      <c r="G29" s="16"/>
      <c r="H29" s="16"/>
      <c r="I29" s="16"/>
      <c r="J29" s="16"/>
      <c r="K29" s="16"/>
      <c r="L29" s="16"/>
      <c r="M29" s="16"/>
      <c r="N29" s="16"/>
      <c r="O29" s="16"/>
      <c r="P29" s="17"/>
    </row>
    <row r="30" spans="2:16" x14ac:dyDescent="0.4">
      <c r="B30" s="15"/>
      <c r="C30" s="16"/>
      <c r="D30" s="16"/>
      <c r="E30" s="16"/>
      <c r="F30" s="16"/>
      <c r="G30" s="16"/>
      <c r="H30" s="16"/>
      <c r="I30" s="16"/>
      <c r="J30" s="16"/>
      <c r="K30" s="16"/>
      <c r="L30" s="16"/>
      <c r="M30" s="16"/>
      <c r="N30" s="16"/>
      <c r="O30" s="16"/>
      <c r="P30" s="17"/>
    </row>
    <row r="31" spans="2:16" x14ac:dyDescent="0.4">
      <c r="B31" s="15"/>
      <c r="C31" s="16"/>
      <c r="D31" s="16"/>
      <c r="E31" s="16"/>
      <c r="F31" s="16"/>
      <c r="G31" s="16"/>
      <c r="H31" s="16"/>
      <c r="I31" s="16"/>
      <c r="J31" s="16"/>
      <c r="K31" s="16"/>
      <c r="L31" s="16"/>
      <c r="M31" s="16"/>
      <c r="N31" s="16"/>
      <c r="O31" s="16"/>
      <c r="P31" s="17"/>
    </row>
    <row r="32" spans="2:16" x14ac:dyDescent="0.4">
      <c r="B32" s="15"/>
      <c r="C32" s="16"/>
      <c r="D32" s="16"/>
      <c r="E32" s="16"/>
      <c r="F32" s="16"/>
      <c r="G32" s="16"/>
      <c r="H32" s="16"/>
      <c r="I32" s="16"/>
      <c r="J32" s="16"/>
      <c r="K32" s="16"/>
      <c r="L32" s="16"/>
      <c r="M32" s="16"/>
      <c r="N32" s="16"/>
      <c r="O32" s="16"/>
      <c r="P32" s="17"/>
    </row>
    <row r="33" spans="2:17" x14ac:dyDescent="0.4">
      <c r="B33" s="15"/>
      <c r="C33" s="16"/>
      <c r="D33" s="16"/>
      <c r="E33" s="16"/>
      <c r="F33" s="16"/>
      <c r="G33" s="16"/>
      <c r="H33" s="16"/>
      <c r="I33" s="16"/>
      <c r="J33" s="16"/>
      <c r="K33" s="16"/>
      <c r="L33" s="16"/>
      <c r="M33" s="16"/>
      <c r="N33" s="16"/>
      <c r="O33" s="16"/>
      <c r="P33" s="17"/>
    </row>
    <row r="34" spans="2:17" x14ac:dyDescent="0.4">
      <c r="B34" s="15"/>
      <c r="C34" s="16"/>
      <c r="D34" s="16"/>
      <c r="E34" s="16"/>
      <c r="F34" s="16"/>
      <c r="G34" s="16"/>
      <c r="H34" s="16"/>
      <c r="I34" s="16"/>
      <c r="J34" s="16"/>
      <c r="K34" s="16"/>
      <c r="L34" s="16"/>
      <c r="M34" s="16"/>
      <c r="N34" s="16"/>
      <c r="O34" s="16"/>
      <c r="P34" s="17"/>
    </row>
    <row r="35" spans="2:17" x14ac:dyDescent="0.4">
      <c r="B35" s="15"/>
      <c r="C35" s="16"/>
      <c r="D35" s="16"/>
      <c r="E35" s="16"/>
      <c r="F35" s="16"/>
      <c r="G35" s="16"/>
      <c r="H35" s="16"/>
      <c r="I35" s="16"/>
      <c r="J35" s="16"/>
      <c r="K35" s="16"/>
      <c r="L35" s="16"/>
      <c r="M35" s="16"/>
      <c r="N35" s="16"/>
      <c r="O35" s="16"/>
      <c r="P35" s="17"/>
    </row>
    <row r="36" spans="2:17" x14ac:dyDescent="0.4">
      <c r="B36" s="15"/>
      <c r="C36" s="16"/>
      <c r="D36" s="16"/>
      <c r="E36" s="16"/>
      <c r="F36" s="16"/>
      <c r="G36" s="16"/>
      <c r="H36" s="16"/>
      <c r="I36" s="16"/>
      <c r="J36" s="16"/>
      <c r="K36" s="16"/>
      <c r="L36" s="16"/>
      <c r="M36" s="16"/>
      <c r="N36" s="16"/>
      <c r="O36" s="16"/>
      <c r="P36" s="17"/>
    </row>
    <row r="37" spans="2:17" x14ac:dyDescent="0.4">
      <c r="B37" s="15"/>
      <c r="C37" s="16"/>
      <c r="D37" s="16"/>
      <c r="E37" s="16"/>
      <c r="F37" s="16"/>
      <c r="G37" s="16"/>
      <c r="H37" s="16"/>
      <c r="I37" s="16"/>
      <c r="J37" s="16"/>
      <c r="K37" s="16"/>
      <c r="L37" s="16"/>
      <c r="M37" s="16"/>
      <c r="N37" s="16"/>
      <c r="O37" s="16"/>
      <c r="P37" s="17"/>
    </row>
    <row r="38" spans="2:17" x14ac:dyDescent="0.4">
      <c r="B38" s="15"/>
      <c r="C38" s="16"/>
      <c r="D38" s="16"/>
      <c r="E38" s="16"/>
      <c r="F38" s="16"/>
      <c r="G38" s="16"/>
      <c r="H38" s="16"/>
      <c r="I38" s="16"/>
      <c r="J38" s="16"/>
      <c r="K38" s="16"/>
      <c r="L38" s="16"/>
      <c r="M38" s="16"/>
      <c r="N38" s="16"/>
      <c r="O38" s="16"/>
      <c r="P38" s="17"/>
    </row>
    <row r="39" spans="2:17" x14ac:dyDescent="0.4">
      <c r="B39" s="15"/>
      <c r="C39" s="16"/>
      <c r="D39" s="16"/>
      <c r="E39" s="16"/>
      <c r="F39" s="16"/>
      <c r="G39" s="16"/>
      <c r="H39" s="16"/>
      <c r="I39" s="16"/>
      <c r="J39" s="16"/>
      <c r="K39" s="16"/>
      <c r="L39" s="16"/>
      <c r="M39" s="16"/>
      <c r="N39" s="16"/>
      <c r="O39" s="16"/>
      <c r="P39" s="17"/>
    </row>
    <row r="40" spans="2:17" ht="19.5" customHeight="1" x14ac:dyDescent="0.4">
      <c r="B40" s="15"/>
      <c r="C40" s="611" t="s">
        <v>235</v>
      </c>
      <c r="D40" s="611"/>
      <c r="E40" s="611"/>
      <c r="F40" s="611"/>
      <c r="G40" s="611"/>
      <c r="H40" s="611"/>
      <c r="I40" s="611"/>
      <c r="J40" s="611"/>
      <c r="K40" s="611"/>
      <c r="L40" s="611"/>
      <c r="M40" s="611"/>
      <c r="N40" s="611"/>
      <c r="O40" s="611"/>
      <c r="P40" s="614"/>
      <c r="Q40" s="23"/>
    </row>
    <row r="41" spans="2:17" x14ac:dyDescent="0.4">
      <c r="B41" s="15"/>
      <c r="C41" s="611"/>
      <c r="D41" s="611"/>
      <c r="E41" s="611"/>
      <c r="F41" s="611"/>
      <c r="G41" s="611"/>
      <c r="H41" s="611"/>
      <c r="I41" s="611"/>
      <c r="J41" s="611"/>
      <c r="K41" s="611"/>
      <c r="L41" s="611"/>
      <c r="M41" s="611"/>
      <c r="N41" s="611"/>
      <c r="O41" s="611"/>
      <c r="P41" s="614"/>
      <c r="Q41" s="23"/>
    </row>
    <row r="42" spans="2:17" x14ac:dyDescent="0.4">
      <c r="B42" s="15"/>
      <c r="C42" s="368"/>
      <c r="D42" s="368"/>
      <c r="E42" s="368"/>
      <c r="F42" s="368"/>
      <c r="G42" s="368"/>
      <c r="H42" s="368"/>
      <c r="I42" s="368"/>
      <c r="J42" s="368"/>
      <c r="K42" s="368"/>
      <c r="L42" s="368"/>
      <c r="M42" s="368"/>
      <c r="N42" s="368"/>
      <c r="O42" s="368"/>
      <c r="P42" s="369"/>
      <c r="Q42" s="23"/>
    </row>
    <row r="43" spans="2:17" x14ac:dyDescent="0.4">
      <c r="B43" s="15"/>
      <c r="C43" s="16"/>
      <c r="D43" s="16"/>
      <c r="E43" s="16"/>
      <c r="F43" s="16"/>
      <c r="G43" s="16"/>
      <c r="H43" s="16"/>
      <c r="I43" s="16"/>
      <c r="J43" s="16"/>
      <c r="K43" s="16"/>
      <c r="L43" s="16"/>
      <c r="M43" s="16"/>
      <c r="N43" s="16"/>
      <c r="O43" s="16"/>
      <c r="P43" s="17"/>
    </row>
    <row r="44" spans="2:17" x14ac:dyDescent="0.4">
      <c r="B44" s="15"/>
      <c r="C44" s="16"/>
      <c r="D44" s="16"/>
      <c r="E44" s="16"/>
      <c r="F44" s="16"/>
      <c r="G44" s="16"/>
      <c r="H44" s="16"/>
      <c r="I44" s="16"/>
      <c r="J44" s="16"/>
      <c r="K44" s="16"/>
      <c r="L44" s="16"/>
      <c r="M44" s="16"/>
      <c r="N44" s="16"/>
      <c r="O44" s="16"/>
      <c r="P44" s="17"/>
    </row>
    <row r="45" spans="2:17" x14ac:dyDescent="0.4">
      <c r="B45" s="15"/>
      <c r="C45" s="16"/>
      <c r="D45" s="16"/>
      <c r="E45" s="16"/>
      <c r="F45" s="16"/>
      <c r="G45" s="16"/>
      <c r="H45" s="16"/>
      <c r="I45" s="16"/>
      <c r="J45" s="16"/>
      <c r="K45" s="16"/>
      <c r="L45" s="16"/>
      <c r="M45" s="16"/>
      <c r="N45" s="16"/>
      <c r="O45" s="16"/>
      <c r="P45" s="17"/>
    </row>
    <row r="46" spans="2:17" x14ac:dyDescent="0.4">
      <c r="B46" s="15"/>
      <c r="C46" s="16"/>
      <c r="D46" s="16"/>
      <c r="E46" s="16"/>
      <c r="F46" s="16"/>
      <c r="G46" s="16"/>
      <c r="H46" s="16"/>
      <c r="I46" s="16"/>
      <c r="J46" s="16"/>
      <c r="K46" s="16"/>
      <c r="L46" s="16"/>
      <c r="M46" s="16"/>
      <c r="N46" s="16"/>
      <c r="O46" s="16"/>
      <c r="P46" s="17"/>
    </row>
    <row r="47" spans="2:17" x14ac:dyDescent="0.4">
      <c r="B47" s="15"/>
      <c r="C47" s="16"/>
      <c r="D47" s="16"/>
      <c r="E47" s="16"/>
      <c r="F47" s="16"/>
      <c r="G47" s="16"/>
      <c r="H47" s="16"/>
      <c r="I47" s="16"/>
      <c r="J47" s="16"/>
      <c r="K47" s="16"/>
      <c r="L47" s="16"/>
      <c r="M47" s="16"/>
      <c r="N47" s="16"/>
      <c r="O47" s="16"/>
      <c r="P47" s="17"/>
    </row>
    <row r="48" spans="2:17" x14ac:dyDescent="0.4">
      <c r="B48" s="15"/>
      <c r="C48" s="611" t="s">
        <v>232</v>
      </c>
      <c r="D48" s="611"/>
      <c r="E48" s="611"/>
      <c r="F48" s="611"/>
      <c r="G48" s="611"/>
      <c r="H48" s="611"/>
      <c r="I48" s="611"/>
      <c r="J48" s="611"/>
      <c r="K48" s="611"/>
      <c r="L48" s="611"/>
      <c r="M48" s="611"/>
      <c r="N48" s="611"/>
      <c r="O48" s="611"/>
      <c r="P48" s="614"/>
    </row>
    <row r="49" spans="2:16" x14ac:dyDescent="0.4">
      <c r="B49" s="15"/>
      <c r="C49" s="611"/>
      <c r="D49" s="611"/>
      <c r="E49" s="611"/>
      <c r="F49" s="611"/>
      <c r="G49" s="611"/>
      <c r="H49" s="611"/>
      <c r="I49" s="611"/>
      <c r="J49" s="611"/>
      <c r="K49" s="611"/>
      <c r="L49" s="611"/>
      <c r="M49" s="611"/>
      <c r="N49" s="611"/>
      <c r="O49" s="611"/>
      <c r="P49" s="614"/>
    </row>
    <row r="50" spans="2:16" x14ac:dyDescent="0.4">
      <c r="B50" s="15"/>
      <c r="C50" s="368"/>
      <c r="D50" s="368"/>
      <c r="E50" s="368"/>
      <c r="F50" s="368"/>
      <c r="G50" s="368"/>
      <c r="H50" s="368"/>
      <c r="I50" s="368"/>
      <c r="J50" s="368"/>
      <c r="K50" s="368"/>
      <c r="L50" s="368"/>
      <c r="M50" s="368"/>
      <c r="N50" s="368"/>
      <c r="O50" s="368"/>
      <c r="P50" s="369"/>
    </row>
    <row r="51" spans="2:16" x14ac:dyDescent="0.4">
      <c r="B51" s="15"/>
      <c r="C51" s="16"/>
      <c r="D51" s="16"/>
      <c r="E51" s="16"/>
      <c r="F51" s="16"/>
      <c r="G51" s="16"/>
      <c r="H51" s="16"/>
      <c r="I51" s="16"/>
      <c r="J51" s="16"/>
      <c r="K51" s="16"/>
      <c r="L51" s="16"/>
      <c r="M51" s="16"/>
      <c r="N51" s="16"/>
      <c r="O51" s="16"/>
      <c r="P51" s="17"/>
    </row>
    <row r="52" spans="2:16" x14ac:dyDescent="0.4">
      <c r="B52" s="15"/>
      <c r="C52" s="16"/>
      <c r="D52" s="16"/>
      <c r="E52" s="16"/>
      <c r="F52" s="16"/>
      <c r="G52" s="16"/>
      <c r="H52" s="16"/>
      <c r="I52" s="16"/>
      <c r="J52" s="16"/>
      <c r="K52" s="16"/>
      <c r="L52" s="16"/>
      <c r="M52" s="16"/>
      <c r="N52" s="16"/>
      <c r="O52" s="16"/>
      <c r="P52" s="17"/>
    </row>
    <row r="53" spans="2:16" x14ac:dyDescent="0.4">
      <c r="B53" s="15"/>
      <c r="C53" s="16"/>
      <c r="D53" s="16"/>
      <c r="E53" s="16"/>
      <c r="F53" s="16"/>
      <c r="G53" s="16"/>
      <c r="H53" s="16"/>
      <c r="I53" s="16"/>
      <c r="J53" s="16"/>
      <c r="K53" s="16"/>
      <c r="L53" s="16"/>
      <c r="M53" s="16"/>
      <c r="N53" s="16"/>
      <c r="O53" s="16"/>
      <c r="P53" s="17"/>
    </row>
    <row r="54" spans="2:16" x14ac:dyDescent="0.4">
      <c r="B54" s="15"/>
      <c r="C54" s="16"/>
      <c r="D54" s="16"/>
      <c r="E54" s="16"/>
      <c r="F54" s="16"/>
      <c r="G54" s="16"/>
      <c r="H54" s="16"/>
      <c r="I54" s="16"/>
      <c r="J54" s="16"/>
      <c r="K54" s="16"/>
      <c r="L54" s="16"/>
      <c r="M54" s="16"/>
      <c r="N54" s="16"/>
      <c r="O54" s="16"/>
      <c r="P54" s="17"/>
    </row>
    <row r="55" spans="2:16" x14ac:dyDescent="0.4">
      <c r="B55" s="15"/>
      <c r="C55" s="16"/>
      <c r="D55" s="16"/>
      <c r="E55" s="16"/>
      <c r="F55" s="16"/>
      <c r="G55" s="16"/>
      <c r="H55" s="16"/>
      <c r="I55" s="16"/>
      <c r="J55" s="16"/>
      <c r="K55" s="16"/>
      <c r="L55" s="16"/>
      <c r="M55" s="16"/>
      <c r="N55" s="16"/>
      <c r="O55" s="16"/>
      <c r="P55" s="17"/>
    </row>
    <row r="56" spans="2:16" ht="85.5" customHeight="1" thickBot="1" x14ac:dyDescent="0.45">
      <c r="B56" s="15"/>
      <c r="C56" s="16"/>
      <c r="D56" s="16"/>
      <c r="E56" s="16"/>
      <c r="F56" s="16"/>
      <c r="G56" s="16"/>
      <c r="H56" s="16"/>
      <c r="I56" s="16"/>
      <c r="J56" s="16"/>
      <c r="K56" s="16"/>
      <c r="L56" s="16"/>
      <c r="M56" s="16"/>
      <c r="N56" s="16"/>
      <c r="O56" s="16"/>
      <c r="P56" s="17"/>
    </row>
    <row r="57" spans="2:16" ht="20.25" thickBot="1" x14ac:dyDescent="0.45">
      <c r="B57" s="607"/>
      <c r="C57" s="608"/>
      <c r="D57" s="608"/>
      <c r="E57" s="608"/>
      <c r="F57" s="608"/>
      <c r="G57" s="608"/>
      <c r="H57" s="608"/>
      <c r="I57" s="608"/>
      <c r="J57" s="608"/>
      <c r="K57" s="608"/>
      <c r="L57" s="608"/>
      <c r="M57" s="608"/>
      <c r="N57" s="608"/>
      <c r="O57" s="608"/>
      <c r="P57" s="609"/>
    </row>
  </sheetData>
  <sheetProtection password="D3A8" sheet="1" objects="1" scenarios="1" selectLockedCells="1" selectUnlockedCells="1"/>
  <mergeCells count="7">
    <mergeCell ref="B57:P57"/>
    <mergeCell ref="C4:O4"/>
    <mergeCell ref="B2:P2"/>
    <mergeCell ref="C6:P6"/>
    <mergeCell ref="C8:O8"/>
    <mergeCell ref="C40:P41"/>
    <mergeCell ref="C48:P49"/>
  </mergeCells>
  <pageMargins left="0.70866141732283472" right="0.70866141732283472" top="0.74803149606299213" bottom="0.74803149606299213" header="0.31496062992125984" footer="0.31496062992125984"/>
  <pageSetup paperSize="9" scale="54"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CR57"/>
  <sheetViews>
    <sheetView showGridLines="0" showRowColHeaders="0" zoomScale="85" zoomScaleNormal="85" workbookViewId="0">
      <selection activeCell="B15" sqref="B15:C15"/>
    </sheetView>
  </sheetViews>
  <sheetFormatPr defaultRowHeight="15" x14ac:dyDescent="0.3"/>
  <cols>
    <col min="1" max="1" width="4.5703125" style="55" customWidth="1"/>
    <col min="2" max="2" width="15.7109375" style="56" customWidth="1"/>
    <col min="3" max="3" width="18.7109375" style="56" customWidth="1"/>
    <col min="4" max="4" width="15.7109375" style="57" customWidth="1"/>
    <col min="5" max="5" width="15.7109375" style="58" customWidth="1"/>
    <col min="6" max="6" width="19.28515625" style="59" customWidth="1"/>
    <col min="7" max="7" width="16" style="59" customWidth="1"/>
    <col min="8" max="8" width="21.7109375" style="59" customWidth="1"/>
    <col min="9" max="9" width="18.140625" style="60" customWidth="1"/>
    <col min="10" max="10" width="19" style="60" customWidth="1"/>
    <col min="11" max="12" width="15.7109375" style="61" customWidth="1"/>
    <col min="13" max="14" width="15.7109375" style="14" customWidth="1"/>
    <col min="15" max="15" width="15.7109375" style="14" hidden="1" customWidth="1"/>
    <col min="16" max="16" width="15.7109375" style="55" customWidth="1"/>
    <col min="17" max="18" width="15.7109375" style="14" customWidth="1"/>
    <col min="19" max="19" width="15.7109375" style="33" customWidth="1"/>
    <col min="20" max="20" width="16" style="33" hidden="1" customWidth="1"/>
    <col min="21" max="23" width="9.140625" style="33" hidden="1" customWidth="1"/>
    <col min="24" max="24" width="9.42578125" style="33" hidden="1" customWidth="1"/>
    <col min="25" max="25" width="9.140625" style="33" hidden="1" customWidth="1"/>
    <col min="26" max="26" width="17.7109375" style="33" hidden="1" customWidth="1"/>
    <col min="27" max="27" width="23.5703125" style="33" hidden="1" customWidth="1"/>
    <col min="28" max="28" width="9.140625" style="33" hidden="1" customWidth="1"/>
    <col min="29" max="29" width="3.7109375" style="33" hidden="1" customWidth="1"/>
    <col min="30" max="35" width="15.7109375" style="33" hidden="1" customWidth="1"/>
    <col min="36" max="36" width="32.7109375" style="33" hidden="1" customWidth="1"/>
    <col min="37" max="37" width="9.140625" style="33" customWidth="1"/>
    <col min="38" max="96" width="9.140625" style="33"/>
    <col min="97" max="16384" width="9.140625" style="14"/>
  </cols>
  <sheetData>
    <row r="1" spans="1:96" ht="13.5" customHeight="1" thickBot="1" x14ac:dyDescent="0.35"/>
    <row r="2" spans="1:96" ht="15" customHeight="1" thickBot="1" x14ac:dyDescent="0.35">
      <c r="A2" s="64"/>
      <c r="B2" s="646"/>
      <c r="C2" s="646"/>
      <c r="D2" s="646"/>
      <c r="E2" s="646"/>
      <c r="F2" s="646"/>
      <c r="G2" s="646"/>
      <c r="H2" s="646"/>
      <c r="I2" s="646"/>
      <c r="J2" s="646"/>
      <c r="K2" s="646"/>
      <c r="L2" s="646"/>
      <c r="M2" s="646"/>
      <c r="N2" s="646"/>
      <c r="O2" s="646"/>
      <c r="P2" s="646"/>
      <c r="Q2" s="646"/>
      <c r="R2" s="646"/>
      <c r="S2" s="647"/>
      <c r="T2" s="13"/>
      <c r="U2" s="13"/>
      <c r="V2" s="13"/>
      <c r="W2" s="13"/>
      <c r="X2" s="13"/>
      <c r="Y2" s="13"/>
    </row>
    <row r="3" spans="1:96" ht="20.100000000000001" customHeight="1" x14ac:dyDescent="0.3">
      <c r="A3" s="65"/>
      <c r="B3" s="386"/>
      <c r="C3" s="386"/>
      <c r="D3" s="387"/>
      <c r="E3" s="388"/>
      <c r="F3" s="69"/>
      <c r="G3" s="389"/>
      <c r="H3" s="389"/>
      <c r="I3" s="71"/>
      <c r="J3" s="69"/>
      <c r="K3" s="70"/>
      <c r="L3" s="70"/>
      <c r="M3" s="440"/>
      <c r="N3" s="440"/>
      <c r="O3" s="440"/>
      <c r="P3" s="440"/>
      <c r="Q3" s="440"/>
      <c r="R3" s="440"/>
      <c r="S3" s="441"/>
      <c r="T3" s="13"/>
      <c r="U3" s="13"/>
      <c r="V3" s="13"/>
      <c r="W3" s="13"/>
      <c r="X3" s="13"/>
      <c r="Y3" s="13"/>
    </row>
    <row r="4" spans="1:96" ht="30.75" x14ac:dyDescent="0.6">
      <c r="A4" s="66"/>
      <c r="B4" s="626" t="s">
        <v>209</v>
      </c>
      <c r="C4" s="627"/>
      <c r="D4" s="628"/>
      <c r="E4" s="628"/>
      <c r="F4" s="628"/>
      <c r="G4" s="67"/>
      <c r="H4" s="68" t="s">
        <v>35</v>
      </c>
      <c r="I4" s="67"/>
      <c r="J4" s="69"/>
      <c r="K4" s="70"/>
      <c r="L4" s="634" t="s">
        <v>299</v>
      </c>
      <c r="M4" s="635"/>
      <c r="N4" s="535"/>
      <c r="P4" s="536" t="str">
        <f>IF($D$5="Recycling Fund","Client Additional Fund:","")</f>
        <v/>
      </c>
      <c r="Q4" s="442"/>
      <c r="R4" s="442"/>
      <c r="S4" s="443"/>
      <c r="T4" s="13"/>
      <c r="U4" s="13"/>
      <c r="V4" s="13"/>
      <c r="W4" s="13"/>
      <c r="X4" s="13"/>
      <c r="Y4" s="13"/>
    </row>
    <row r="5" spans="1:96" ht="30.75" x14ac:dyDescent="0.6">
      <c r="A5" s="72"/>
      <c r="B5" s="626" t="s">
        <v>297</v>
      </c>
      <c r="C5" s="627"/>
      <c r="D5" s="629" t="s">
        <v>406</v>
      </c>
      <c r="E5" s="630"/>
      <c r="F5" s="630"/>
      <c r="G5" s="73"/>
      <c r="H5" s="74" t="s">
        <v>408</v>
      </c>
      <c r="I5" s="75"/>
      <c r="J5" s="69"/>
      <c r="K5" s="70"/>
      <c r="L5" s="537" t="s">
        <v>300</v>
      </c>
      <c r="M5" s="538" t="str">
        <f>IF($D$5="","",$AD$18&amp;" years")</f>
        <v>5 years</v>
      </c>
      <c r="N5" s="539" t="str">
        <f>IF($D$5="Recycling Fund",$AD$19&amp;" years","")</f>
        <v/>
      </c>
      <c r="P5" s="540" t="str">
        <f>IF($D$5="Recycling Fund","10 years","")</f>
        <v/>
      </c>
      <c r="Q5" s="442"/>
      <c r="R5" s="442"/>
      <c r="S5" s="443"/>
      <c r="T5" s="13"/>
      <c r="U5" s="13"/>
      <c r="V5" s="13"/>
      <c r="W5" s="13"/>
      <c r="X5" s="13"/>
      <c r="Y5" s="13"/>
    </row>
    <row r="6" spans="1:96" ht="30.75" customHeight="1" x14ac:dyDescent="0.45">
      <c r="A6" s="72"/>
      <c r="B6" s="626" t="s">
        <v>298</v>
      </c>
      <c r="C6" s="627"/>
      <c r="D6" s="629" t="s">
        <v>407</v>
      </c>
      <c r="E6" s="629"/>
      <c r="F6" s="629"/>
      <c r="G6" s="73"/>
      <c r="H6" s="411" t="s">
        <v>379</v>
      </c>
      <c r="I6" s="73"/>
      <c r="J6" s="69"/>
      <c r="K6" s="70"/>
      <c r="L6" s="537" t="s">
        <v>409</v>
      </c>
      <c r="M6" s="538" t="str">
        <f>IF($D$5="","","£"&amp;$AE$18)</f>
        <v>£100</v>
      </c>
      <c r="N6" s="539" t="str">
        <f>IF($D$5="Recycling Fund","£"&amp;$AE$19,"")</f>
        <v/>
      </c>
      <c r="P6" s="540" t="str">
        <f>IF($D$5="Recycling Fund","£400","")</f>
        <v/>
      </c>
      <c r="Q6" s="442"/>
      <c r="R6" s="442"/>
      <c r="S6" s="443"/>
      <c r="T6" s="13"/>
      <c r="U6" s="13"/>
      <c r="V6" s="13"/>
      <c r="W6" s="13"/>
      <c r="X6" s="13"/>
      <c r="Y6" s="13"/>
    </row>
    <row r="7" spans="1:96" ht="20.100000000000001" customHeight="1" x14ac:dyDescent="0.3">
      <c r="A7" s="76"/>
      <c r="B7" s="410"/>
      <c r="C7" s="631"/>
      <c r="D7" s="631"/>
      <c r="E7" s="631"/>
      <c r="F7" s="77"/>
      <c r="G7" s="78"/>
      <c r="H7" s="14"/>
      <c r="I7" s="71"/>
      <c r="J7" s="69"/>
      <c r="K7" s="70"/>
      <c r="L7" s="70"/>
      <c r="M7" s="442"/>
      <c r="N7" s="442"/>
      <c r="O7" s="442"/>
      <c r="P7" s="442"/>
      <c r="Q7" s="442"/>
      <c r="R7" s="442"/>
      <c r="S7" s="443"/>
      <c r="T7" s="13"/>
      <c r="U7" s="13"/>
      <c r="V7" s="13"/>
      <c r="W7" s="13"/>
      <c r="X7" s="13"/>
      <c r="Y7" s="13"/>
    </row>
    <row r="8" spans="1:96" ht="19.5" customHeight="1" thickBot="1" x14ac:dyDescent="0.35">
      <c r="A8" s="79"/>
      <c r="B8" s="80"/>
      <c r="C8" s="80"/>
      <c r="D8" s="81"/>
      <c r="E8" s="82"/>
      <c r="F8" s="83"/>
      <c r="G8" s="84"/>
      <c r="H8" s="84"/>
      <c r="I8" s="85"/>
      <c r="J8" s="86"/>
      <c r="K8" s="87"/>
      <c r="L8" s="87"/>
      <c r="M8" s="444"/>
      <c r="N8" s="444"/>
      <c r="O8" s="444"/>
      <c r="P8" s="444"/>
      <c r="Q8" s="444"/>
      <c r="R8" s="444"/>
      <c r="S8" s="445"/>
      <c r="T8" s="13"/>
      <c r="U8" s="13"/>
      <c r="V8" s="13"/>
      <c r="W8" s="13"/>
      <c r="X8" s="13"/>
      <c r="Y8" s="13"/>
    </row>
    <row r="9" spans="1:96" s="36" customFormat="1" ht="20.100000000000001" customHeight="1" thickBot="1" x14ac:dyDescent="0.25">
      <c r="A9" s="347"/>
      <c r="B9" s="616" t="s">
        <v>261</v>
      </c>
      <c r="C9" s="616"/>
      <c r="D9" s="603"/>
      <c r="E9" s="604"/>
      <c r="F9" s="603"/>
      <c r="G9" s="603"/>
      <c r="H9" s="603"/>
      <c r="I9" s="605"/>
      <c r="J9" s="606"/>
      <c r="K9" s="669" t="s">
        <v>229</v>
      </c>
      <c r="L9" s="670"/>
      <c r="M9" s="675"/>
      <c r="N9" s="676"/>
      <c r="O9" s="676"/>
      <c r="P9" s="676"/>
      <c r="Q9" s="676"/>
      <c r="R9" s="676"/>
      <c r="S9" s="677"/>
      <c r="T9" s="35"/>
      <c r="U9" s="35"/>
      <c r="V9" s="35"/>
      <c r="W9" s="35"/>
      <c r="X9" s="35"/>
      <c r="Y9" s="35"/>
      <c r="Z9" s="615"/>
      <c r="AA9" s="615"/>
      <c r="AB9" s="35"/>
      <c r="AC9" s="35"/>
      <c r="AD9" s="35"/>
      <c r="AE9" s="35"/>
      <c r="AF9" s="35"/>
      <c r="AG9" s="35"/>
      <c r="AH9" s="35"/>
      <c r="AI9" s="35"/>
      <c r="AJ9" s="35"/>
      <c r="AK9" s="35"/>
      <c r="AL9" s="35"/>
      <c r="AM9" s="35"/>
    </row>
    <row r="10" spans="1:96" s="38" customFormat="1" ht="38.25" customHeight="1" thickBot="1" x14ac:dyDescent="0.25">
      <c r="A10" s="413" t="s">
        <v>99</v>
      </c>
      <c r="B10" s="414" t="s">
        <v>193</v>
      </c>
      <c r="C10" s="415" t="s">
        <v>192</v>
      </c>
      <c r="D10" s="416" t="s">
        <v>186</v>
      </c>
      <c r="E10" s="417" t="s">
        <v>129</v>
      </c>
      <c r="F10" s="617" t="s">
        <v>212</v>
      </c>
      <c r="G10" s="618"/>
      <c r="H10" s="618"/>
      <c r="I10" s="475" t="s">
        <v>282</v>
      </c>
      <c r="J10" s="418" t="s">
        <v>194</v>
      </c>
      <c r="K10" s="671"/>
      <c r="L10" s="672"/>
      <c r="M10" s="678"/>
      <c r="N10" s="679"/>
      <c r="O10" s="679"/>
      <c r="P10" s="679"/>
      <c r="Q10" s="679"/>
      <c r="R10" s="679"/>
      <c r="S10" s="680"/>
      <c r="T10" s="35"/>
      <c r="U10" s="35"/>
      <c r="V10" s="35"/>
      <c r="W10" s="35"/>
      <c r="X10" s="35"/>
      <c r="Y10" s="35"/>
      <c r="Z10" s="615"/>
      <c r="AA10" s="615"/>
      <c r="AB10" s="35"/>
      <c r="AC10" s="35"/>
      <c r="AD10" s="35"/>
      <c r="AE10" s="35"/>
      <c r="AF10" s="35"/>
      <c r="AG10" s="35"/>
      <c r="AH10" s="35"/>
      <c r="AI10" s="35"/>
      <c r="AJ10" s="35"/>
      <c r="AK10" s="35"/>
      <c r="AL10" s="35"/>
      <c r="AM10" s="35"/>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row>
    <row r="11" spans="1:96" s="38" customFormat="1" ht="30" customHeight="1" thickBot="1" x14ac:dyDescent="0.25">
      <c r="A11" s="39"/>
      <c r="B11" s="390"/>
      <c r="C11" s="391"/>
      <c r="D11" s="552"/>
      <c r="E11" s="392"/>
      <c r="F11" s="632"/>
      <c r="G11" s="633"/>
      <c r="H11" s="633"/>
      <c r="I11" s="476"/>
      <c r="J11" s="393"/>
      <c r="K11" s="673" t="str">
        <f>IF(AND(B11="",C11="",D11="",E11="",F11="",I11="",J11=""),"",IF($E$11="","Enter site life",IF(I11="","Complete measure costs",IF(OR($J11&lt;=0,$J11&gt;1),"Enter % of cost","OK"))))</f>
        <v/>
      </c>
      <c r="L11" s="674"/>
      <c r="M11" s="681"/>
      <c r="N11" s="682"/>
      <c r="O11" s="682"/>
      <c r="P11" s="682"/>
      <c r="Q11" s="682"/>
      <c r="R11" s="682"/>
      <c r="S11" s="683"/>
      <c r="T11" s="35"/>
      <c r="U11" s="35"/>
      <c r="V11" s="35"/>
      <c r="W11" s="35"/>
      <c r="X11" s="35"/>
      <c r="Y11" s="35"/>
      <c r="Z11" s="456">
        <f>'Extra look-up'!F4</f>
        <v>0</v>
      </c>
      <c r="AA11" s="456">
        <f>'Extra look-up'!H4</f>
        <v>0</v>
      </c>
      <c r="AB11" s="35" t="s">
        <v>227</v>
      </c>
      <c r="AC11" s="35"/>
      <c r="AD11" s="35"/>
      <c r="AE11" s="35"/>
      <c r="AF11" s="35"/>
      <c r="AG11" s="35"/>
      <c r="AH11" s="35"/>
      <c r="AI11" s="35"/>
      <c r="AJ11" s="35"/>
      <c r="AK11" s="35"/>
      <c r="AL11" s="35"/>
      <c r="AM11" s="35"/>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row>
    <row r="12" spans="1:96" s="38" customFormat="1" ht="15" customHeight="1" thickBot="1" x14ac:dyDescent="0.35">
      <c r="A12" s="88"/>
      <c r="B12" s="648"/>
      <c r="C12" s="649"/>
      <c r="D12" s="649"/>
      <c r="E12" s="649"/>
      <c r="F12" s="649"/>
      <c r="G12" s="649"/>
      <c r="H12" s="649"/>
      <c r="I12" s="649"/>
      <c r="J12" s="649"/>
      <c r="K12" s="649"/>
      <c r="L12" s="649"/>
      <c r="M12" s="649"/>
      <c r="N12" s="649"/>
      <c r="O12" s="649"/>
      <c r="P12" s="649"/>
      <c r="Q12" s="649"/>
      <c r="R12" s="649"/>
      <c r="S12" s="650"/>
      <c r="T12" s="35"/>
      <c r="U12" s="35"/>
      <c r="V12" s="35"/>
      <c r="W12" s="35"/>
      <c r="X12" s="35"/>
      <c r="Y12" s="35"/>
      <c r="Z12" s="456"/>
      <c r="AA12" s="456"/>
      <c r="AB12" s="35"/>
      <c r="AC12" s="35"/>
      <c r="AD12" s="35"/>
      <c r="AE12" s="35"/>
      <c r="AF12" s="35"/>
      <c r="AG12" s="35"/>
      <c r="AH12" s="35"/>
      <c r="AI12" s="35"/>
      <c r="AJ12" s="35"/>
      <c r="AK12" s="35"/>
      <c r="AL12" s="35"/>
      <c r="AM12" s="35"/>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row>
    <row r="13" spans="1:96" s="38" customFormat="1" ht="19.5" customHeight="1" thickBot="1" x14ac:dyDescent="0.35">
      <c r="A13" s="40"/>
      <c r="B13" s="380" t="s">
        <v>262</v>
      </c>
      <c r="C13" s="41"/>
      <c r="D13" s="42"/>
      <c r="E13" s="42"/>
      <c r="F13" s="42"/>
      <c r="G13" s="42"/>
      <c r="H13" s="42"/>
      <c r="I13" s="42"/>
      <c r="J13" s="42"/>
      <c r="K13" s="34"/>
      <c r="L13" s="34"/>
      <c r="M13" s="651"/>
      <c r="N13" s="652"/>
      <c r="O13" s="652"/>
      <c r="P13" s="652"/>
      <c r="Q13" s="652"/>
      <c r="R13" s="652"/>
      <c r="S13" s="653"/>
      <c r="T13" s="35"/>
      <c r="U13" s="35"/>
      <c r="V13" s="35"/>
      <c r="W13" s="35"/>
      <c r="X13" s="35"/>
      <c r="Y13" s="35"/>
      <c r="Z13" s="35"/>
      <c r="AA13" s="35"/>
      <c r="AB13" s="35"/>
      <c r="AC13" s="457"/>
      <c r="AD13" s="636" t="s">
        <v>189</v>
      </c>
      <c r="AE13" s="636"/>
      <c r="AF13" s="636"/>
      <c r="AG13" s="636"/>
      <c r="AH13" s="636"/>
      <c r="AI13" s="636"/>
      <c r="AJ13" s="458"/>
      <c r="AK13" s="458"/>
      <c r="AL13" s="35"/>
      <c r="AM13" s="35"/>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row>
    <row r="14" spans="1:96" s="38" customFormat="1" ht="33" customHeight="1" thickBot="1" x14ac:dyDescent="0.25">
      <c r="A14" s="419"/>
      <c r="B14" s="640" t="s">
        <v>380</v>
      </c>
      <c r="C14" s="641"/>
      <c r="D14" s="420" t="s">
        <v>131</v>
      </c>
      <c r="E14" s="421" t="s">
        <v>14</v>
      </c>
      <c r="F14" s="555" t="s">
        <v>0</v>
      </c>
      <c r="G14" s="617" t="s">
        <v>93</v>
      </c>
      <c r="H14" s="641"/>
      <c r="I14" s="422" t="s">
        <v>250</v>
      </c>
      <c r="J14" s="423" t="s">
        <v>251</v>
      </c>
      <c r="K14" s="412" t="s">
        <v>94</v>
      </c>
      <c r="L14" s="424" t="s">
        <v>132</v>
      </c>
      <c r="M14" s="425" t="s">
        <v>228</v>
      </c>
      <c r="N14" s="420"/>
      <c r="O14" s="420" t="s">
        <v>33</v>
      </c>
      <c r="P14" s="426" t="s">
        <v>256</v>
      </c>
      <c r="Q14" s="420" t="s">
        <v>257</v>
      </c>
      <c r="R14" s="427"/>
      <c r="S14" s="54" t="s">
        <v>229</v>
      </c>
      <c r="T14" s="406" t="s">
        <v>1</v>
      </c>
      <c r="U14" s="35"/>
      <c r="V14" s="35"/>
      <c r="W14" s="459"/>
      <c r="X14" s="459"/>
      <c r="Y14" s="35"/>
      <c r="Z14" s="456"/>
      <c r="AA14" s="456"/>
      <c r="AB14" s="35"/>
      <c r="AC14" s="467"/>
      <c r="AD14" s="468" t="s">
        <v>302</v>
      </c>
      <c r="AE14" s="469" t="s">
        <v>303</v>
      </c>
      <c r="AF14" s="469" t="s">
        <v>406</v>
      </c>
      <c r="AG14" s="468" t="s">
        <v>304</v>
      </c>
      <c r="AH14" s="468" t="s">
        <v>305</v>
      </c>
      <c r="AI14" s="469" t="s">
        <v>306</v>
      </c>
      <c r="AJ14" s="459" t="s">
        <v>307</v>
      </c>
      <c r="AM14" s="35"/>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row>
    <row r="15" spans="1:96" s="38" customFormat="1" ht="30.75" customHeight="1" x14ac:dyDescent="0.2">
      <c r="A15" s="394">
        <v>1</v>
      </c>
      <c r="B15" s="642"/>
      <c r="C15" s="643"/>
      <c r="D15" s="379"/>
      <c r="E15" s="377"/>
      <c r="F15" s="553"/>
      <c r="G15" s="644"/>
      <c r="H15" s="645"/>
      <c r="I15" s="378"/>
      <c r="J15" s="62"/>
      <c r="K15" s="402" t="str">
        <f>IF(I15="","",I15-J15)</f>
        <v/>
      </c>
      <c r="L15" s="63"/>
      <c r="M15" s="428" t="str">
        <f t="shared" ref="M15:M24" si="0">IF(OR(E15="",K15=""),"",K15*E15/100)</f>
        <v/>
      </c>
      <c r="N15" s="481"/>
      <c r="O15" s="429" t="str">
        <f t="shared" ref="O15:O24" si="1">IF(OR(D15="",G15="",J15=""),"",VLOOKUP(D15,CO2_factors,2,FALSE))</f>
        <v/>
      </c>
      <c r="P15" s="430" t="str">
        <f t="shared" ref="P15:P24" si="2">IF(OR(D15="",K15="",O15=""),"",K15*O15/1000)</f>
        <v/>
      </c>
      <c r="Q15" s="430" t="str">
        <f>IF(P15="","",T15*P15)</f>
        <v/>
      </c>
      <c r="R15" s="483"/>
      <c r="S15" s="431" t="str">
        <f ca="1">IF('Extra look-up'!$H6="Work Type","Check Work Type",IF(AND(D15="",E15="",F15="",G15="",J15="",L15="",K15=""),"",IF(OR(D15="",E15="",F15="",G15="",J15="",L15="",K15="",$K$11&lt;&gt;"OK"),"Check all fields complete",IF(AND(D15="",OR(E15&lt;&gt;"",F15&lt;&gt;"",G15&lt;&gt;"",J15&lt;&gt;"",L15&lt;&gt;"")),"Check all fields complete","OK"))))</f>
        <v/>
      </c>
      <c r="T15" s="407" t="str">
        <f>IF(G15="","",IF(VLOOKUP(G15,'Eligible Technologies'!C:D,2,FALSE)&lt;$E$11,VLOOKUP(G15,'Eligible Technologies'!C:D,2,FALSE),$E$11))</f>
        <v/>
      </c>
      <c r="U15" s="35"/>
      <c r="V15" s="35"/>
      <c r="W15" s="461"/>
      <c r="X15" s="461"/>
      <c r="Y15" s="35">
        <f t="shared" ref="Y15:Y24" ca="1" si="3">IF(S15="",0,1)</f>
        <v>0</v>
      </c>
      <c r="Z15" s="35" t="str">
        <f>'Extra look-up'!F6</f>
        <v/>
      </c>
      <c r="AA15" s="35" t="str">
        <f ca="1">'Extra look-up'!H6</f>
        <v>OK</v>
      </c>
      <c r="AB15" s="35">
        <f t="shared" ref="AB15:AB24" ca="1" si="4">IF(AND(S15&lt;&gt;"OK",S15&lt;&gt;""),40,1)</f>
        <v>1</v>
      </c>
      <c r="AC15" s="461"/>
      <c r="AD15" s="470" t="str">
        <f>IF(AND($R27&lt;=100,$N27&lt;=5,$Q27&gt;0),"Compliant",IF(AND($R27&lt;=50,$N27&lt;=7.5,$Q27&gt;0),"Compliant",IF(AND(R27&lt;=400,N27&lt;=10,$Q27&gt;0),"Client additional only","Non-Compliant")))</f>
        <v>Non-Compliant</v>
      </c>
      <c r="AE15" s="470" t="str">
        <f>IF(AND($R$27&lt;=100,$N$27&lt;=5,$P$27&gt;0),"Compliant","Non-Compliant")</f>
        <v>Non-Compliant</v>
      </c>
      <c r="AF15" s="470" t="str">
        <f>IF(AND($R$27&lt;=100,$N$27&lt;=5,$P$27&gt;0),"Compliant","Non-Compliant")</f>
        <v>Non-Compliant</v>
      </c>
      <c r="AG15" s="470" t="str">
        <f>IF(AND($R$27&lt;=200,$N$27&lt;=8,$P$27&gt;0),"Compliant","Non-Compliant")</f>
        <v>Non-Compliant</v>
      </c>
      <c r="AH15" s="470" t="str">
        <f>IF(AND($R$27&lt;=200,$N$27&lt;=8,$P$27&gt;0),"Compliant","Non-Compliant")</f>
        <v>Non-Compliant</v>
      </c>
      <c r="AI15" s="470" t="str">
        <f>IF(AND($R$27&lt;=200,$N$27&lt;=8,$P$27&gt;0),"Compliant","Non-Compliant")</f>
        <v>Non-Compliant</v>
      </c>
      <c r="AJ15" s="461" t="s">
        <v>399</v>
      </c>
      <c r="AM15" s="35"/>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row>
    <row r="16" spans="1:96" s="38" customFormat="1" ht="30" customHeight="1" x14ac:dyDescent="0.2">
      <c r="A16" s="43">
        <v>2</v>
      </c>
      <c r="B16" s="619"/>
      <c r="C16" s="620"/>
      <c r="D16" s="379"/>
      <c r="E16" s="377"/>
      <c r="F16" s="553"/>
      <c r="G16" s="621"/>
      <c r="H16" s="622"/>
      <c r="I16" s="378"/>
      <c r="J16" s="62"/>
      <c r="K16" s="403" t="str">
        <f t="shared" ref="K16:K24" si="5">IF(I16="","",I16-J16)</f>
        <v/>
      </c>
      <c r="L16" s="63"/>
      <c r="M16" s="432" t="str">
        <f t="shared" si="0"/>
        <v/>
      </c>
      <c r="N16" s="433"/>
      <c r="O16" s="434" t="str">
        <f t="shared" si="1"/>
        <v/>
      </c>
      <c r="P16" s="435" t="str">
        <f t="shared" si="2"/>
        <v/>
      </c>
      <c r="Q16" s="435" t="str">
        <f t="shared" ref="Q16:Q24" si="6">IF(P16="","",T16*P16)</f>
        <v/>
      </c>
      <c r="R16" s="436"/>
      <c r="S16" s="431" t="str">
        <f ca="1">IF('Extra look-up'!$H7="Work Type","Check Work Type",IF(AND(D16="",E16="",F16="",G16="",J16="",L16="",K16=""),"",IF(OR(D16="",E16="",F16="",G16="",J16="",L16="",K16="",$K$11&lt;&gt;"OK"),"Check all fields complete",IF(AND(D16="",OR(E16&lt;&gt;"",F16&lt;&gt;"",G16&lt;&gt;"",J16&lt;&gt;"",L16&lt;&gt;"")),"Check all fields complete","OK"))))</f>
        <v/>
      </c>
      <c r="T16" s="408" t="str">
        <f>IF(G16="","",IF(VLOOKUP(G16,'Eligible Technologies'!C:D,2,FALSE)&lt;$E$11,VLOOKUP(G16,'Eligible Technologies'!C:D,2,FALSE),$E$11))</f>
        <v/>
      </c>
      <c r="U16" s="35"/>
      <c r="V16" s="35"/>
      <c r="W16" s="35"/>
      <c r="X16" s="35"/>
      <c r="Y16" s="35">
        <f t="shared" ca="1" si="3"/>
        <v>0</v>
      </c>
      <c r="Z16" s="35" t="str">
        <f>'Extra look-up'!F7</f>
        <v/>
      </c>
      <c r="AA16" s="35" t="str">
        <f ca="1">'Extra look-up'!H7</f>
        <v>OK</v>
      </c>
      <c r="AB16" s="35">
        <f t="shared" ca="1" si="4"/>
        <v>1</v>
      </c>
      <c r="AC16" s="462"/>
      <c r="AD16" s="463"/>
      <c r="AE16" s="464"/>
      <c r="AF16" s="464"/>
      <c r="AG16" s="463"/>
      <c r="AH16" s="463"/>
      <c r="AI16" s="464"/>
      <c r="AJ16" s="461" t="s">
        <v>400</v>
      </c>
      <c r="AM16" s="35"/>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row>
    <row r="17" spans="1:96" s="38" customFormat="1" ht="30" customHeight="1" x14ac:dyDescent="0.2">
      <c r="A17" s="44">
        <v>3</v>
      </c>
      <c r="B17" s="619"/>
      <c r="C17" s="620"/>
      <c r="D17" s="379"/>
      <c r="E17" s="377"/>
      <c r="F17" s="553"/>
      <c r="G17" s="621"/>
      <c r="H17" s="622"/>
      <c r="I17" s="378"/>
      <c r="J17" s="62"/>
      <c r="K17" s="403" t="str">
        <f t="shared" si="5"/>
        <v/>
      </c>
      <c r="L17" s="63"/>
      <c r="M17" s="432" t="str">
        <f t="shared" si="0"/>
        <v/>
      </c>
      <c r="N17" s="433"/>
      <c r="O17" s="434" t="str">
        <f t="shared" si="1"/>
        <v/>
      </c>
      <c r="P17" s="435" t="str">
        <f t="shared" si="2"/>
        <v/>
      </c>
      <c r="Q17" s="435" t="str">
        <f t="shared" si="6"/>
        <v/>
      </c>
      <c r="R17" s="436"/>
      <c r="S17" s="431" t="str">
        <f ca="1">IF('Extra look-up'!$H8="Work Type","Check Work Type",IF(AND(D17="",E17="",F17="",G17="",J17="",L17="",K17=""),"",IF(OR(D17="",E17="",F17="",G17="",J17="",L17="",K17="",$K$11&lt;&gt;"OK"),"Check all fields complete",IF(AND(D17="",OR(E17&lt;&gt;"",F17&lt;&gt;"",G17&lt;&gt;"",J17&lt;&gt;"",L17&lt;&gt;"")),"Check all fields complete","OK"))))</f>
        <v/>
      </c>
      <c r="T17" s="408" t="str">
        <f>IF(G17="","",IF(VLOOKUP(G17,'Eligible Technologies'!C:D,2,FALSE)&lt;$E$11,VLOOKUP(G17,'Eligible Technologies'!C:D,2,FALSE),$E$11))</f>
        <v/>
      </c>
      <c r="U17" s="35"/>
      <c r="V17" s="35"/>
      <c r="W17" s="35"/>
      <c r="X17" s="35"/>
      <c r="Y17" s="35">
        <f t="shared" ca="1" si="3"/>
        <v>0</v>
      </c>
      <c r="Z17" s="35" t="str">
        <f>'Extra look-up'!F8</f>
        <v/>
      </c>
      <c r="AA17" s="35" t="str">
        <f ca="1">'Extra look-up'!H8</f>
        <v>OK</v>
      </c>
      <c r="AB17" s="35">
        <f t="shared" ca="1" si="4"/>
        <v>1</v>
      </c>
      <c r="AC17" s="462"/>
      <c r="AD17" s="460" t="s">
        <v>300</v>
      </c>
      <c r="AE17" s="460" t="s">
        <v>301</v>
      </c>
      <c r="AF17" s="595"/>
      <c r="AG17" s="463"/>
      <c r="AH17" s="463"/>
      <c r="AI17" s="464"/>
      <c r="AJ17" s="461" t="s">
        <v>401</v>
      </c>
      <c r="AK17" s="461"/>
      <c r="AL17" s="35"/>
      <c r="AM17" s="35"/>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row>
    <row r="18" spans="1:96" s="38" customFormat="1" ht="30" customHeight="1" x14ac:dyDescent="0.2">
      <c r="A18" s="43">
        <v>4</v>
      </c>
      <c r="B18" s="619"/>
      <c r="C18" s="620"/>
      <c r="D18" s="379"/>
      <c r="E18" s="377"/>
      <c r="F18" s="553"/>
      <c r="G18" s="621"/>
      <c r="H18" s="622"/>
      <c r="I18" s="378"/>
      <c r="J18" s="62"/>
      <c r="K18" s="404" t="str">
        <f t="shared" si="5"/>
        <v/>
      </c>
      <c r="L18" s="63"/>
      <c r="M18" s="432" t="str">
        <f t="shared" si="0"/>
        <v/>
      </c>
      <c r="N18" s="433"/>
      <c r="O18" s="434" t="str">
        <f t="shared" si="1"/>
        <v/>
      </c>
      <c r="P18" s="435" t="str">
        <f t="shared" si="2"/>
        <v/>
      </c>
      <c r="Q18" s="435" t="str">
        <f t="shared" si="6"/>
        <v/>
      </c>
      <c r="R18" s="436"/>
      <c r="S18" s="431" t="str">
        <f ca="1">IF('Extra look-up'!$H9="Work Type","Check Work Type",IF(AND(D18="",E18="",F18="",G18="",J18="",L18="",K18=""),"",IF(OR(D18="",E18="",F18="",G18="",J18="",L18="",K18="",$K$11&lt;&gt;"OK"),"Check all fields complete",IF(AND(D18="",OR(E18&lt;&gt;"",F18&lt;&gt;"",G18&lt;&gt;"",J18&lt;&gt;"",L18&lt;&gt;"")),"Check all fields complete","OK"))))</f>
        <v/>
      </c>
      <c r="T18" s="408" t="str">
        <f>IF(G18="","",IF(VLOOKUP(G18,'Eligible Technologies'!C:D,2,FALSE)&lt;$E$11,VLOOKUP(G18,'Eligible Technologies'!C:D,2,FALSE),$E$11))</f>
        <v/>
      </c>
      <c r="U18" s="35"/>
      <c r="V18" s="35"/>
      <c r="W18" s="35"/>
      <c r="X18" s="35"/>
      <c r="Y18" s="35">
        <f t="shared" ca="1" si="3"/>
        <v>0</v>
      </c>
      <c r="Z18" s="35" t="str">
        <f>'Extra look-up'!F9</f>
        <v/>
      </c>
      <c r="AA18" s="35" t="str">
        <f ca="1">'Extra look-up'!H9</f>
        <v>OK</v>
      </c>
      <c r="AB18" s="35">
        <f t="shared" ca="1" si="4"/>
        <v>1</v>
      </c>
      <c r="AC18" s="462"/>
      <c r="AD18" s="465">
        <f>IF(OR($D$5="SEELS Academies and Schools",$D$5="SEELS Wales",$D$5="SEELS Scotland"),8,IF(OR($D$5="Recycling Fund",$D$5="SEELS England",$D$5="Salix College Energy Fund"),5,""))</f>
        <v>5</v>
      </c>
      <c r="AE18" s="465">
        <f>IF(OR($D$5="SEELS Academies and Schools",$D$5="SEELS Wales",$D$5="SEELS Scotland"),200,IF(OR($D$5="Recycling Fund",$D$5="SEELS England",$D$5="Salix College Energy Fund"),100,""))</f>
        <v>100</v>
      </c>
      <c r="AF18" s="462"/>
      <c r="AG18" s="463"/>
      <c r="AH18" s="463"/>
      <c r="AI18" s="464"/>
      <c r="AJ18" s="461" t="s">
        <v>308</v>
      </c>
      <c r="AK18" s="461"/>
      <c r="AL18" s="35"/>
      <c r="AM18" s="35"/>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row>
    <row r="19" spans="1:96" s="38" customFormat="1" ht="30" customHeight="1" x14ac:dyDescent="0.2">
      <c r="A19" s="43">
        <v>5</v>
      </c>
      <c r="B19" s="619"/>
      <c r="C19" s="620"/>
      <c r="D19" s="379"/>
      <c r="E19" s="377"/>
      <c r="F19" s="553"/>
      <c r="G19" s="621"/>
      <c r="H19" s="622"/>
      <c r="I19" s="378"/>
      <c r="J19" s="62"/>
      <c r="K19" s="405" t="str">
        <f t="shared" si="5"/>
        <v/>
      </c>
      <c r="L19" s="63"/>
      <c r="M19" s="432" t="str">
        <f t="shared" si="0"/>
        <v/>
      </c>
      <c r="N19" s="433"/>
      <c r="O19" s="434" t="str">
        <f t="shared" si="1"/>
        <v/>
      </c>
      <c r="P19" s="435" t="str">
        <f t="shared" si="2"/>
        <v/>
      </c>
      <c r="Q19" s="435" t="str">
        <f t="shared" si="6"/>
        <v/>
      </c>
      <c r="R19" s="436"/>
      <c r="S19" s="431" t="str">
        <f ca="1">IF('Extra look-up'!$H10="Work Type","Check Work Type",IF(AND(D19="",E19="",F19="",G19="",J19="",L19="",K19=""),"",IF(OR(D19="",E19="",F19="",G19="",J19="",L19="",K19="",$K$11&lt;&gt;"OK"),"Check all fields complete",IF(AND(D19="",OR(E19&lt;&gt;"",F19&lt;&gt;"",G19&lt;&gt;"",J19&lt;&gt;"",L19&lt;&gt;"")),"Check all fields complete","OK"))))</f>
        <v/>
      </c>
      <c r="T19" s="408" t="str">
        <f>IF(G19="","",IF(VLOOKUP(G19,'Eligible Technologies'!C:D,2,FALSE)&lt;$E$11,VLOOKUP(G19,'Eligible Technologies'!C:D,2,FALSE),$E$11))</f>
        <v/>
      </c>
      <c r="U19" s="35"/>
      <c r="V19" s="35"/>
      <c r="W19" s="35"/>
      <c r="X19" s="35"/>
      <c r="Y19" s="35">
        <f t="shared" ca="1" si="3"/>
        <v>0</v>
      </c>
      <c r="Z19" s="35" t="str">
        <f>'Extra look-up'!F10</f>
        <v/>
      </c>
      <c r="AA19" s="35" t="str">
        <f ca="1">'Extra look-up'!H10</f>
        <v>OK</v>
      </c>
      <c r="AB19" s="35">
        <f t="shared" ca="1" si="4"/>
        <v>1</v>
      </c>
      <c r="AC19" s="462"/>
      <c r="AD19" s="465" t="str">
        <f>IF($D$5="Recycling Fund",7.5,"")</f>
        <v/>
      </c>
      <c r="AE19" s="466" t="str">
        <f>IF($D$5="Recycling Fund",50,"")</f>
        <v/>
      </c>
      <c r="AF19" s="596"/>
      <c r="AG19" s="463"/>
      <c r="AH19" s="463"/>
      <c r="AI19" s="464"/>
      <c r="AJ19" s="461" t="s">
        <v>309</v>
      </c>
      <c r="AK19" s="461"/>
      <c r="AL19" s="35"/>
      <c r="AM19" s="35"/>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row>
    <row r="20" spans="1:96" s="38" customFormat="1" ht="30" customHeight="1" x14ac:dyDescent="0.2">
      <c r="A20" s="44">
        <v>6</v>
      </c>
      <c r="B20" s="619"/>
      <c r="C20" s="620"/>
      <c r="D20" s="379"/>
      <c r="E20" s="377"/>
      <c r="F20" s="553"/>
      <c r="G20" s="621"/>
      <c r="H20" s="622"/>
      <c r="I20" s="378"/>
      <c r="J20" s="62"/>
      <c r="K20" s="403" t="str">
        <f t="shared" si="5"/>
        <v/>
      </c>
      <c r="L20" s="63"/>
      <c r="M20" s="432" t="str">
        <f t="shared" si="0"/>
        <v/>
      </c>
      <c r="N20" s="433"/>
      <c r="O20" s="434" t="str">
        <f t="shared" si="1"/>
        <v/>
      </c>
      <c r="P20" s="435" t="str">
        <f t="shared" si="2"/>
        <v/>
      </c>
      <c r="Q20" s="435" t="str">
        <f t="shared" si="6"/>
        <v/>
      </c>
      <c r="R20" s="436"/>
      <c r="S20" s="431" t="str">
        <f ca="1">IF('Extra look-up'!$H11="Work Type","Check Work Type",IF(AND(D20="",E20="",F20="",G20="",J20="",L20="",K20=""),"",IF(OR(D20="",E20="",F20="",G20="",J20="",L20="",K20="",$K$11&lt;&gt;"OK"),"Check all fields complete",IF(AND(D20="",OR(E20&lt;&gt;"",F20&lt;&gt;"",G20&lt;&gt;"",J20&lt;&gt;"",L20&lt;&gt;"")),"Check all fields complete","OK"))))</f>
        <v/>
      </c>
      <c r="T20" s="408" t="str">
        <f>IF(G20="","",IF(VLOOKUP(G20,'Eligible Technologies'!C:D,2,FALSE)&lt;$E$11,VLOOKUP(G20,'Eligible Technologies'!C:D,2,FALSE),$E$11))</f>
        <v/>
      </c>
      <c r="U20" s="35"/>
      <c r="V20" s="35"/>
      <c r="W20" s="35"/>
      <c r="X20" s="35"/>
      <c r="Y20" s="35">
        <f t="shared" ca="1" si="3"/>
        <v>0</v>
      </c>
      <c r="Z20" s="35" t="str">
        <f>'Extra look-up'!F11</f>
        <v/>
      </c>
      <c r="AA20" s="35" t="str">
        <f ca="1">'Extra look-up'!H11</f>
        <v>OK</v>
      </c>
      <c r="AB20" s="35">
        <f t="shared" ca="1" si="4"/>
        <v>1</v>
      </c>
      <c r="AC20" s="462"/>
      <c r="AD20" s="463"/>
      <c r="AE20" s="464"/>
      <c r="AF20" s="464"/>
      <c r="AG20" s="463"/>
      <c r="AH20" s="463"/>
      <c r="AI20" s="464"/>
      <c r="AJ20" s="461" t="s">
        <v>310</v>
      </c>
      <c r="AK20" s="461"/>
      <c r="AL20" s="35"/>
      <c r="AM20" s="35"/>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row>
    <row r="21" spans="1:96" s="38" customFormat="1" ht="30" customHeight="1" x14ac:dyDescent="0.2">
      <c r="A21" s="43">
        <v>7</v>
      </c>
      <c r="B21" s="619"/>
      <c r="C21" s="620"/>
      <c r="D21" s="379"/>
      <c r="E21" s="377"/>
      <c r="F21" s="553"/>
      <c r="G21" s="621"/>
      <c r="H21" s="622"/>
      <c r="I21" s="378"/>
      <c r="J21" s="62"/>
      <c r="K21" s="404" t="str">
        <f t="shared" si="5"/>
        <v/>
      </c>
      <c r="L21" s="63"/>
      <c r="M21" s="432" t="str">
        <f t="shared" si="0"/>
        <v/>
      </c>
      <c r="N21" s="433"/>
      <c r="O21" s="434" t="str">
        <f t="shared" si="1"/>
        <v/>
      </c>
      <c r="P21" s="435" t="str">
        <f t="shared" si="2"/>
        <v/>
      </c>
      <c r="Q21" s="435" t="str">
        <f t="shared" si="6"/>
        <v/>
      </c>
      <c r="R21" s="436"/>
      <c r="S21" s="431" t="str">
        <f ca="1">IF('Extra look-up'!$H12="Work Type","Check Work Type",IF(AND(D21="",E21="",F21="",G21="",J21="",L21="",K21=""),"",IF(OR(D21="",E21="",F21="",G21="",J21="",L21="",K21="",$K$11&lt;&gt;"OK"),"Check all fields complete",IF(AND(D21="",OR(E21&lt;&gt;"",F21&lt;&gt;"",G21&lt;&gt;"",J21&lt;&gt;"",L21&lt;&gt;"")),"Check all fields complete","OK"))))</f>
        <v/>
      </c>
      <c r="T21" s="408" t="str">
        <f>IF(G21="","",IF(VLOOKUP(G21,'Eligible Technologies'!C:D,2,FALSE)&lt;$E$11,VLOOKUP(G21,'Eligible Technologies'!C:D,2,FALSE),$E$11))</f>
        <v/>
      </c>
      <c r="U21" s="35"/>
      <c r="V21" s="35"/>
      <c r="W21" s="35"/>
      <c r="X21" s="35"/>
      <c r="Y21" s="35">
        <f t="shared" ca="1" si="3"/>
        <v>0</v>
      </c>
      <c r="Z21" s="35" t="str">
        <f>'Extra look-up'!F12</f>
        <v/>
      </c>
      <c r="AA21" s="35" t="str">
        <f ca="1">'Extra look-up'!H12</f>
        <v>OK</v>
      </c>
      <c r="AB21" s="35">
        <f t="shared" ca="1" si="4"/>
        <v>1</v>
      </c>
      <c r="AC21" s="462"/>
      <c r="AD21" s="463"/>
      <c r="AE21" s="464"/>
      <c r="AF21" s="464"/>
      <c r="AG21" s="463"/>
      <c r="AH21" s="463"/>
      <c r="AI21" s="464"/>
      <c r="AJ21" s="461" t="s">
        <v>311</v>
      </c>
      <c r="AK21" s="461"/>
      <c r="AL21" s="35"/>
      <c r="AM21" s="35"/>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row>
    <row r="22" spans="1:96" s="38" customFormat="1" ht="30" customHeight="1" x14ac:dyDescent="0.2">
      <c r="A22" s="43">
        <v>8</v>
      </c>
      <c r="B22" s="619"/>
      <c r="C22" s="620"/>
      <c r="D22" s="379"/>
      <c r="E22" s="377"/>
      <c r="F22" s="553"/>
      <c r="G22" s="621"/>
      <c r="H22" s="622"/>
      <c r="I22" s="378"/>
      <c r="J22" s="62"/>
      <c r="K22" s="403" t="str">
        <f t="shared" si="5"/>
        <v/>
      </c>
      <c r="L22" s="63"/>
      <c r="M22" s="432" t="str">
        <f t="shared" si="0"/>
        <v/>
      </c>
      <c r="N22" s="433"/>
      <c r="O22" s="434" t="str">
        <f t="shared" si="1"/>
        <v/>
      </c>
      <c r="P22" s="435" t="str">
        <f t="shared" si="2"/>
        <v/>
      </c>
      <c r="Q22" s="435" t="str">
        <f t="shared" si="6"/>
        <v/>
      </c>
      <c r="R22" s="436"/>
      <c r="S22" s="431" t="str">
        <f ca="1">IF('Extra look-up'!$H13="Work Type","Check Work Type",IF(AND(D22="",E22="",F22="",G22="",J22="",L22="",K22=""),"",IF(OR(D22="",E22="",F22="",G22="",J22="",L22="",K22="",$K$11&lt;&gt;"OK"),"Check all fields complete",IF(AND(D22="",OR(E22&lt;&gt;"",F22&lt;&gt;"",G22&lt;&gt;"",J22&lt;&gt;"",L22&lt;&gt;"")),"Check all fields complete","OK"))))</f>
        <v/>
      </c>
      <c r="T22" s="408" t="str">
        <f>IF(G22="","",IF(VLOOKUP(G22,'Eligible Technologies'!C:D,2,FALSE)&lt;$E$11,VLOOKUP(G22,'Eligible Technologies'!C:D,2,FALSE),$E$11))</f>
        <v/>
      </c>
      <c r="U22" s="35"/>
      <c r="V22" s="35"/>
      <c r="W22" s="35"/>
      <c r="X22" s="35"/>
      <c r="Y22" s="35">
        <f t="shared" ca="1" si="3"/>
        <v>0</v>
      </c>
      <c r="Z22" s="35" t="str">
        <f>'Extra look-up'!F13</f>
        <v/>
      </c>
      <c r="AA22" s="35" t="str">
        <f ca="1">'Extra look-up'!H13</f>
        <v>OK</v>
      </c>
      <c r="AB22" s="35">
        <f t="shared" ca="1" si="4"/>
        <v>1</v>
      </c>
      <c r="AC22" s="462"/>
      <c r="AD22" s="463"/>
      <c r="AE22" s="464"/>
      <c r="AF22" s="464"/>
      <c r="AG22" s="463"/>
      <c r="AH22" s="463"/>
      <c r="AI22" s="464"/>
      <c r="AJ22" s="461" t="s">
        <v>312</v>
      </c>
      <c r="AK22" s="461"/>
      <c r="AL22" s="35"/>
      <c r="AM22" s="35"/>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row>
    <row r="23" spans="1:96" s="38" customFormat="1" ht="30" customHeight="1" x14ac:dyDescent="0.2">
      <c r="A23" s="44">
        <v>9</v>
      </c>
      <c r="B23" s="619"/>
      <c r="C23" s="620"/>
      <c r="D23" s="379"/>
      <c r="E23" s="377"/>
      <c r="F23" s="553"/>
      <c r="G23" s="621"/>
      <c r="H23" s="622"/>
      <c r="I23" s="378"/>
      <c r="J23" s="62"/>
      <c r="K23" s="404" t="str">
        <f t="shared" si="5"/>
        <v/>
      </c>
      <c r="L23" s="63"/>
      <c r="M23" s="432" t="str">
        <f t="shared" si="0"/>
        <v/>
      </c>
      <c r="N23" s="433"/>
      <c r="O23" s="434" t="str">
        <f t="shared" si="1"/>
        <v/>
      </c>
      <c r="P23" s="435" t="str">
        <f t="shared" si="2"/>
        <v/>
      </c>
      <c r="Q23" s="435" t="str">
        <f t="shared" si="6"/>
        <v/>
      </c>
      <c r="R23" s="436"/>
      <c r="S23" s="431" t="str">
        <f ca="1">IF('Extra look-up'!$H14="Work Type","Check Work Type",IF(AND(D23="",E23="",F23="",G23="",J23="",L23="",K23=""),"",IF(OR(D23="",E23="",F23="",G23="",J23="",L23="",K23="",$K$11&lt;&gt;"OK"),"Check all fields complete",IF(AND(D23="",OR(E23&lt;&gt;"",F23&lt;&gt;"",G23&lt;&gt;"",J23&lt;&gt;"",L23&lt;&gt;"")),"Check all fields complete","OK"))))</f>
        <v/>
      </c>
      <c r="T23" s="408" t="str">
        <f>IF(G23="","",IF(VLOOKUP(G23,'Eligible Technologies'!C:D,2,FALSE)&lt;$E$11,VLOOKUP(G23,'Eligible Technologies'!C:D,2,FALSE),$E$11))</f>
        <v/>
      </c>
      <c r="U23" s="35"/>
      <c r="V23" s="35"/>
      <c r="W23" s="35"/>
      <c r="X23" s="35"/>
      <c r="Y23" s="35">
        <f t="shared" ca="1" si="3"/>
        <v>0</v>
      </c>
      <c r="Z23" s="35" t="str">
        <f>'Extra look-up'!F14</f>
        <v/>
      </c>
      <c r="AA23" s="35" t="str">
        <f ca="1">'Extra look-up'!H14</f>
        <v>OK</v>
      </c>
      <c r="AB23" s="35">
        <f t="shared" ca="1" si="4"/>
        <v>1</v>
      </c>
      <c r="AC23" s="462"/>
      <c r="AD23" s="463"/>
      <c r="AE23" s="464"/>
      <c r="AF23" s="464"/>
      <c r="AG23" s="463"/>
      <c r="AH23" s="463"/>
      <c r="AI23" s="464"/>
      <c r="AJ23" s="461" t="s">
        <v>313</v>
      </c>
      <c r="AK23" s="461"/>
      <c r="AL23" s="35"/>
      <c r="AM23" s="35"/>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row>
    <row r="24" spans="1:96" s="38" customFormat="1" ht="30" customHeight="1" thickBot="1" x14ac:dyDescent="0.25">
      <c r="A24" s="45">
        <v>10</v>
      </c>
      <c r="B24" s="619"/>
      <c r="C24" s="620"/>
      <c r="D24" s="379"/>
      <c r="E24" s="381"/>
      <c r="F24" s="554"/>
      <c r="G24" s="621"/>
      <c r="H24" s="622"/>
      <c r="I24" s="382"/>
      <c r="J24" s="383"/>
      <c r="K24" s="405" t="str">
        <f t="shared" si="5"/>
        <v/>
      </c>
      <c r="L24" s="384"/>
      <c r="M24" s="437" t="str">
        <f t="shared" si="0"/>
        <v/>
      </c>
      <c r="N24" s="482"/>
      <c r="O24" s="438" t="str">
        <f t="shared" si="1"/>
        <v/>
      </c>
      <c r="P24" s="439" t="str">
        <f t="shared" si="2"/>
        <v/>
      </c>
      <c r="Q24" s="439" t="str">
        <f t="shared" si="6"/>
        <v/>
      </c>
      <c r="R24" s="484"/>
      <c r="S24" s="431" t="str">
        <f ca="1">IF('Extra look-up'!$H15="Work Type","Check Work Type",IF(AND(D24="",E24="",F24="",G24="",J24="",L24="",K24=""),"",IF(OR(D24="",E24="",F24="",G24="",J24="",L24="",K24="",$K$11&lt;&gt;"OK"),"Check all fields complete",IF(AND(D24="",OR(E24&lt;&gt;"",F24&lt;&gt;"",G24&lt;&gt;"",J24&lt;&gt;"",L24&lt;&gt;"")),"Check all fields complete","OK"))))</f>
        <v/>
      </c>
      <c r="T24" s="409" t="str">
        <f>IF(G24="","",IF(VLOOKUP(G24,'Eligible Technologies'!C:D,2,FALSE)&lt;$E$11,VLOOKUP(G24,'Eligible Technologies'!C:D,2,FALSE),$E$11))</f>
        <v/>
      </c>
      <c r="U24" s="35"/>
      <c r="V24" s="35"/>
      <c r="W24" s="35"/>
      <c r="X24" s="35"/>
      <c r="Y24" s="35">
        <f t="shared" ca="1" si="3"/>
        <v>0</v>
      </c>
      <c r="Z24" s="35" t="str">
        <f>'Extra look-up'!F15</f>
        <v/>
      </c>
      <c r="AA24" s="35" t="str">
        <f ca="1">'Extra look-up'!H15</f>
        <v>OK</v>
      </c>
      <c r="AB24" s="35">
        <f t="shared" ca="1" si="4"/>
        <v>1</v>
      </c>
      <c r="AC24" s="462"/>
      <c r="AD24" s="463"/>
      <c r="AE24" s="464"/>
      <c r="AF24" s="464"/>
      <c r="AG24" s="463"/>
      <c r="AH24" s="463"/>
      <c r="AI24" s="464"/>
      <c r="AJ24" s="461" t="s">
        <v>314</v>
      </c>
      <c r="AK24" s="461"/>
      <c r="AL24" s="35"/>
      <c r="AM24" s="35"/>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row>
    <row r="25" spans="1:96" s="38" customFormat="1" ht="15" customHeight="1" thickBot="1" x14ac:dyDescent="0.25">
      <c r="A25" s="661"/>
      <c r="B25" s="662"/>
      <c r="C25" s="662"/>
      <c r="D25" s="662"/>
      <c r="E25" s="662"/>
      <c r="F25" s="662"/>
      <c r="G25" s="662"/>
      <c r="H25" s="662"/>
      <c r="I25" s="662"/>
      <c r="J25" s="662"/>
      <c r="K25" s="662"/>
      <c r="L25" s="662"/>
      <c r="M25" s="662"/>
      <c r="N25" s="662"/>
      <c r="O25" s="662"/>
      <c r="P25" s="662"/>
      <c r="Q25" s="662"/>
      <c r="R25" s="662"/>
      <c r="S25" s="663"/>
      <c r="T25" s="35"/>
      <c r="U25" s="35"/>
      <c r="V25" s="35"/>
      <c r="W25" s="35"/>
      <c r="X25" s="35"/>
      <c r="Y25" s="35">
        <f ca="1">SUM(Y15:Y24)</f>
        <v>0</v>
      </c>
      <c r="Z25" s="35"/>
      <c r="AA25" s="35"/>
      <c r="AB25" s="35">
        <f ca="1">SUM(AB15:AB24)</f>
        <v>10</v>
      </c>
      <c r="AC25" s="462"/>
      <c r="AD25" s="463"/>
      <c r="AE25" s="464"/>
      <c r="AF25" s="464"/>
      <c r="AG25" s="463"/>
      <c r="AH25" s="463"/>
      <c r="AI25" s="464"/>
      <c r="AJ25" s="461" t="s">
        <v>315</v>
      </c>
      <c r="AK25" s="461"/>
      <c r="AL25" s="35"/>
      <c r="AM25" s="35"/>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row>
    <row r="26" spans="1:96" s="38" customFormat="1" ht="51" customHeight="1" thickBot="1" x14ac:dyDescent="0.25">
      <c r="A26" s="449"/>
      <c r="B26" s="37"/>
      <c r="C26" s="37"/>
      <c r="D26" s="37"/>
      <c r="E26" s="37"/>
      <c r="F26" s="37"/>
      <c r="G26" s="37"/>
      <c r="H26" s="37"/>
      <c r="I26" s="37"/>
      <c r="J26" s="37"/>
      <c r="K26" s="477"/>
      <c r="L26" s="477"/>
      <c r="M26" s="478" t="s">
        <v>224</v>
      </c>
      <c r="N26" s="479" t="s">
        <v>128</v>
      </c>
      <c r="O26" s="479" t="s">
        <v>225</v>
      </c>
      <c r="P26" s="479" t="s">
        <v>258</v>
      </c>
      <c r="Q26" s="479" t="s">
        <v>259</v>
      </c>
      <c r="R26" s="479" t="s">
        <v>260</v>
      </c>
      <c r="S26" s="480" t="s">
        <v>189</v>
      </c>
      <c r="T26" s="35"/>
      <c r="U26" s="35"/>
      <c r="V26" s="35"/>
      <c r="W26" s="35"/>
      <c r="X26" s="35"/>
      <c r="Y26" s="35"/>
      <c r="Z26" s="35"/>
      <c r="AA26" s="35"/>
      <c r="AB26" s="35"/>
      <c r="AJ26" s="461" t="s">
        <v>316</v>
      </c>
      <c r="AK26" s="461"/>
      <c r="AL26" s="35"/>
      <c r="AM26" s="35"/>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row>
    <row r="27" spans="1:96" s="38" customFormat="1" ht="30.75" customHeight="1" thickBot="1" x14ac:dyDescent="0.25">
      <c r="A27" s="449"/>
      <c r="B27" s="46"/>
      <c r="C27" s="47"/>
      <c r="D27" s="48"/>
      <c r="E27" s="46"/>
      <c r="F27" s="46"/>
      <c r="G27" s="46"/>
      <c r="H27" s="46"/>
      <c r="I27" s="49"/>
      <c r="J27" s="385"/>
      <c r="K27" s="395"/>
      <c r="L27" s="395"/>
      <c r="M27" s="50" t="str">
        <f>IF(OR(I11="",K11&lt;&gt;"OK",$D$5=""),"",SUM(M15:M24))</f>
        <v/>
      </c>
      <c r="N27" s="474" t="str">
        <f>IF(OR(M27&lt;=0,M27=""),"",I11/M27)</f>
        <v/>
      </c>
      <c r="O27" s="51" t="str">
        <f>IF(N27="","",SUM(O15:O24))</f>
        <v/>
      </c>
      <c r="P27" s="52" t="str">
        <f>IF(O27="","",SUM(P15:P24))</f>
        <v/>
      </c>
      <c r="Q27" s="53" t="str">
        <f>IF(P27="","",SUM(Q15:Q24))</f>
        <v/>
      </c>
      <c r="R27" s="53" t="str">
        <f>IF(ISERROR(I11/Q27),"",I11/Q27)</f>
        <v/>
      </c>
      <c r="S27" s="54" t="str">
        <f>IF($D$5="","Please Select Programme",IF(K11&lt;&gt;"OK","Complete Project Details",IF(Y25=0,"Enter Work Type Details",IF(AB25&gt;=40,"Check Work Type Details",HLOOKUP($D$5,$AD$14:$AI$15,2,FALSE)))))</f>
        <v>Complete Project Details</v>
      </c>
      <c r="T27" s="35"/>
      <c r="U27" s="35"/>
      <c r="V27" s="35"/>
      <c r="W27" s="35"/>
      <c r="X27" s="35"/>
      <c r="Y27" s="35"/>
      <c r="Z27" s="35"/>
      <c r="AA27" s="35"/>
      <c r="AB27" s="35"/>
      <c r="AJ27" s="461" t="s">
        <v>317</v>
      </c>
      <c r="AK27" s="461"/>
      <c r="AL27" s="35"/>
      <c r="AM27" s="35"/>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row>
    <row r="28" spans="1:96" s="35" customFormat="1" ht="20.100000000000001" customHeight="1" thickBot="1" x14ac:dyDescent="0.25">
      <c r="A28" s="450"/>
      <c r="B28" s="99"/>
      <c r="C28" s="100"/>
      <c r="D28" s="101"/>
      <c r="E28" s="99"/>
      <c r="F28" s="99"/>
      <c r="G28" s="99"/>
      <c r="H28" s="99"/>
      <c r="I28" s="102"/>
      <c r="J28" s="103"/>
      <c r="K28" s="395"/>
      <c r="L28" s="395"/>
      <c r="M28" s="396"/>
      <c r="N28" s="397"/>
      <c r="O28" s="398"/>
      <c r="P28" s="399"/>
      <c r="Q28" s="398"/>
      <c r="R28" s="401"/>
      <c r="S28" s="448"/>
      <c r="AC28" s="462"/>
      <c r="AD28" s="463"/>
      <c r="AE28" s="464"/>
      <c r="AF28" s="464"/>
      <c r="AG28" s="463"/>
      <c r="AH28" s="463"/>
      <c r="AI28" s="464"/>
      <c r="AJ28" s="461" t="s">
        <v>318</v>
      </c>
      <c r="AK28" s="461"/>
    </row>
    <row r="29" spans="1:96" s="35" customFormat="1" ht="36.75" customHeight="1" x14ac:dyDescent="0.2">
      <c r="A29" s="450"/>
      <c r="B29" s="623" t="str">
        <f>IF(OR($D$5="Recycling Fund",$D$5=""),"",$B$40)</f>
        <v>Application Steps</v>
      </c>
      <c r="C29" s="624"/>
      <c r="D29" s="624"/>
      <c r="E29" s="624"/>
      <c r="F29" s="624"/>
      <c r="G29" s="624"/>
      <c r="H29" s="624"/>
      <c r="I29" s="624"/>
      <c r="J29" s="624"/>
      <c r="K29" s="624"/>
      <c r="L29" s="624"/>
      <c r="M29" s="624"/>
      <c r="N29" s="624"/>
      <c r="O29" s="624"/>
      <c r="P29" s="624"/>
      <c r="Q29" s="624"/>
      <c r="R29" s="624"/>
      <c r="S29" s="625"/>
      <c r="AC29" s="462"/>
      <c r="AD29" s="463"/>
      <c r="AE29" s="464"/>
      <c r="AF29" s="464"/>
      <c r="AG29" s="463"/>
      <c r="AH29" s="463"/>
      <c r="AI29" s="464"/>
      <c r="AJ29" s="461" t="s">
        <v>319</v>
      </c>
      <c r="AK29" s="461"/>
    </row>
    <row r="30" spans="1:96" ht="159" customHeight="1" thickBot="1" x14ac:dyDescent="0.35">
      <c r="A30" s="94"/>
      <c r="B30" s="664" t="str">
        <f>IF(OR($D$5="Recycling Fund",$D$5=""),"",$B$41)</f>
        <v>This is Step 1 of the 3 step application process. Please complete the above Project Compliance Tool for all projects you are seeking Salix funding for. If you have more than 5 projects you wish to apply for, please use additional Project Compliance Tools.
Once you have completed Step 1, the next Step 2 is to support your application with the following information where applicable:
i. For individual projects over £100k, a completed Salix buisness case;
ii. For individual projects over £25k, supporting information in the form of savings calculations and cost basis etc;
iii. For all voltage managment projects, a completed Salix Voltage Management Tool.
The final step of the application process is to upload the compliance tool and supporting information to the Salix Finance website by using the loan application suite. This simple application process gathers the information we require to begin processing 
the application(s) for funding.</v>
      </c>
      <c r="C30" s="665"/>
      <c r="D30" s="665"/>
      <c r="E30" s="665"/>
      <c r="F30" s="665"/>
      <c r="G30" s="665"/>
      <c r="H30" s="665"/>
      <c r="I30" s="665"/>
      <c r="J30" s="665"/>
      <c r="K30" s="665"/>
      <c r="L30" s="665"/>
      <c r="M30" s="665"/>
      <c r="N30" s="665"/>
      <c r="O30" s="665"/>
      <c r="P30" s="665"/>
      <c r="Q30" s="665"/>
      <c r="R30" s="665"/>
      <c r="S30" s="666"/>
      <c r="T30" s="13"/>
      <c r="U30" s="13"/>
      <c r="V30" s="13"/>
      <c r="W30" s="13"/>
      <c r="X30" s="13"/>
      <c r="Y30" s="13"/>
      <c r="Z30" s="13"/>
      <c r="AA30" s="13"/>
      <c r="AB30" s="13"/>
      <c r="AC30" s="462"/>
      <c r="AD30" s="463"/>
      <c r="AE30" s="464"/>
      <c r="AF30" s="464"/>
      <c r="AG30" s="463"/>
      <c r="AH30" s="463"/>
      <c r="AI30" s="464"/>
      <c r="AJ30" s="461" t="s">
        <v>320</v>
      </c>
      <c r="AK30" s="461"/>
      <c r="AL30" s="13"/>
      <c r="AM30" s="13"/>
    </row>
    <row r="31" spans="1:96" ht="30" customHeight="1" x14ac:dyDescent="0.3">
      <c r="A31" s="90"/>
      <c r="B31" s="654" t="s">
        <v>50</v>
      </c>
      <c r="C31" s="655"/>
      <c r="D31" s="400"/>
      <c r="E31" s="400"/>
      <c r="F31" s="400"/>
      <c r="G31" s="400"/>
      <c r="H31" s="400"/>
      <c r="I31" s="400"/>
      <c r="J31" s="400"/>
      <c r="K31" s="400"/>
      <c r="L31" s="400"/>
      <c r="M31" s="400"/>
      <c r="N31" s="400"/>
      <c r="O31" s="400"/>
      <c r="P31" s="400"/>
      <c r="Q31" s="400"/>
      <c r="R31" s="541"/>
      <c r="S31" s="542"/>
      <c r="T31" s="13"/>
      <c r="U31" s="13"/>
      <c r="V31" s="13"/>
      <c r="W31" s="13"/>
      <c r="X31" s="13"/>
      <c r="Y31" s="13"/>
      <c r="Z31" s="13"/>
      <c r="AA31" s="13"/>
      <c r="AB31" s="13"/>
      <c r="AC31" s="461"/>
      <c r="AD31" s="471"/>
      <c r="AE31" s="471"/>
      <c r="AF31" s="471"/>
      <c r="AG31" s="471"/>
      <c r="AH31" s="471"/>
      <c r="AI31" s="471"/>
      <c r="AJ31" s="472" t="s">
        <v>321</v>
      </c>
      <c r="AK31" s="461"/>
      <c r="AL31" s="13"/>
      <c r="AM31" s="13"/>
    </row>
    <row r="32" spans="1:96" ht="90" customHeight="1" x14ac:dyDescent="0.3">
      <c r="A32" s="91"/>
      <c r="B32" s="656" t="s">
        <v>263</v>
      </c>
      <c r="C32" s="657"/>
      <c r="D32" s="658" t="s">
        <v>264</v>
      </c>
      <c r="E32" s="658"/>
      <c r="F32" s="658"/>
      <c r="G32" s="659" t="s">
        <v>265</v>
      </c>
      <c r="H32" s="659"/>
      <c r="I32" s="92" t="s">
        <v>266</v>
      </c>
      <c r="J32" s="93" t="s">
        <v>267</v>
      </c>
      <c r="K32" s="660" t="s">
        <v>268</v>
      </c>
      <c r="L32" s="660"/>
      <c r="M32" s="660"/>
      <c r="N32" s="667" t="s">
        <v>269</v>
      </c>
      <c r="O32" s="667"/>
      <c r="P32" s="667"/>
      <c r="Q32" s="668" t="s">
        <v>270</v>
      </c>
      <c r="R32" s="668"/>
      <c r="S32" s="545"/>
      <c r="T32" s="13"/>
      <c r="U32" s="13"/>
      <c r="V32" s="13"/>
      <c r="W32" s="13"/>
      <c r="X32" s="13"/>
      <c r="Y32" s="13"/>
      <c r="Z32" s="13"/>
      <c r="AA32" s="13"/>
      <c r="AB32" s="13"/>
      <c r="AC32" s="472"/>
      <c r="AD32" s="473"/>
      <c r="AE32" s="473"/>
      <c r="AF32" s="473"/>
      <c r="AG32" s="473"/>
      <c r="AH32" s="473"/>
      <c r="AI32" s="473"/>
      <c r="AJ32" s="472" t="s">
        <v>322</v>
      </c>
      <c r="AK32" s="472"/>
      <c r="AL32" s="13"/>
      <c r="AM32" s="13"/>
    </row>
    <row r="33" spans="1:39" ht="30.75" customHeight="1" thickBot="1" x14ac:dyDescent="0.35">
      <c r="A33" s="94"/>
      <c r="B33" s="95"/>
      <c r="C33" s="96"/>
      <c r="D33" s="96"/>
      <c r="E33" s="96"/>
      <c r="F33" s="96"/>
      <c r="G33" s="97"/>
      <c r="H33" s="97"/>
      <c r="I33" s="98"/>
      <c r="J33" s="96"/>
      <c r="K33" s="96"/>
      <c r="L33" s="96"/>
      <c r="M33" s="89"/>
      <c r="N33" s="96"/>
      <c r="O33" s="96"/>
      <c r="P33" s="96"/>
      <c r="Q33" s="96"/>
      <c r="R33" s="543"/>
      <c r="S33" s="544"/>
      <c r="T33" s="13"/>
      <c r="U33" s="13"/>
      <c r="V33" s="13"/>
      <c r="W33" s="13"/>
      <c r="X33" s="13"/>
      <c r="Y33" s="13"/>
      <c r="Z33" s="13"/>
      <c r="AA33" s="13"/>
      <c r="AB33" s="13"/>
      <c r="AC33" s="472"/>
      <c r="AD33" s="473"/>
      <c r="AE33" s="473"/>
      <c r="AF33" s="473"/>
      <c r="AG33" s="473"/>
      <c r="AH33" s="473"/>
      <c r="AI33" s="473"/>
      <c r="AJ33" s="461" t="s">
        <v>323</v>
      </c>
      <c r="AK33" s="472"/>
      <c r="AL33" s="13"/>
      <c r="AM33" s="13"/>
    </row>
    <row r="34" spans="1:39" ht="15.75" thickBot="1" x14ac:dyDescent="0.35">
      <c r="A34" s="637"/>
      <c r="B34" s="638"/>
      <c r="C34" s="638"/>
      <c r="D34" s="638"/>
      <c r="E34" s="638"/>
      <c r="F34" s="638"/>
      <c r="G34" s="638"/>
      <c r="H34" s="638"/>
      <c r="I34" s="638"/>
      <c r="J34" s="638"/>
      <c r="K34" s="638"/>
      <c r="L34" s="638"/>
      <c r="M34" s="638"/>
      <c r="N34" s="638"/>
      <c r="O34" s="638"/>
      <c r="P34" s="638"/>
      <c r="Q34" s="638"/>
      <c r="R34" s="638"/>
      <c r="S34" s="639"/>
      <c r="T34" s="13"/>
      <c r="U34" s="13"/>
      <c r="V34" s="13"/>
      <c r="W34" s="13"/>
      <c r="X34" s="13"/>
      <c r="Y34" s="13"/>
      <c r="Z34" s="13"/>
      <c r="AA34" s="13"/>
      <c r="AB34" s="13"/>
      <c r="AC34" s="461"/>
      <c r="AD34" s="471"/>
      <c r="AE34" s="471"/>
      <c r="AF34" s="471"/>
      <c r="AG34" s="471"/>
      <c r="AH34" s="471"/>
      <c r="AI34" s="471"/>
      <c r="AJ34" s="461" t="s">
        <v>324</v>
      </c>
      <c r="AK34" s="461"/>
      <c r="AL34" s="13"/>
      <c r="AM34" s="13"/>
    </row>
    <row r="35" spans="1:39" x14ac:dyDescent="0.3">
      <c r="A35" s="26"/>
      <c r="B35" s="27"/>
      <c r="C35" s="27"/>
      <c r="D35" s="28"/>
      <c r="E35" s="29"/>
      <c r="F35" s="30"/>
      <c r="G35" s="30"/>
      <c r="H35" s="30"/>
      <c r="I35" s="31"/>
      <c r="J35" s="31"/>
      <c r="K35" s="32"/>
      <c r="L35" s="32"/>
      <c r="M35" s="13"/>
      <c r="N35" s="13"/>
      <c r="O35" s="13"/>
      <c r="P35" s="26"/>
      <c r="Q35" s="13"/>
      <c r="R35" s="13"/>
      <c r="S35" s="13"/>
      <c r="T35" s="13"/>
      <c r="U35" s="13"/>
      <c r="V35" s="13"/>
      <c r="W35" s="13"/>
      <c r="X35" s="13"/>
      <c r="Y35" s="13"/>
      <c r="Z35" s="13"/>
      <c r="AA35" s="13"/>
      <c r="AB35" s="13"/>
      <c r="AC35" s="461"/>
      <c r="AD35" s="471"/>
      <c r="AE35" s="471"/>
      <c r="AF35" s="471"/>
      <c r="AG35" s="471"/>
      <c r="AH35" s="471"/>
      <c r="AI35" s="471"/>
      <c r="AJ35" s="461" t="s">
        <v>325</v>
      </c>
      <c r="AK35" s="461"/>
      <c r="AL35" s="13"/>
      <c r="AM35" s="13"/>
    </row>
    <row r="36" spans="1:39" x14ac:dyDescent="0.3">
      <c r="A36" s="26"/>
      <c r="B36" s="27"/>
      <c r="C36" s="27"/>
      <c r="D36" s="28"/>
      <c r="E36" s="29"/>
      <c r="F36" s="30"/>
      <c r="G36" s="30"/>
      <c r="H36" s="30"/>
      <c r="I36" s="31"/>
      <c r="J36" s="31"/>
      <c r="K36" s="32"/>
      <c r="L36" s="32"/>
      <c r="M36" s="13"/>
      <c r="N36" s="13"/>
      <c r="O36" s="13"/>
      <c r="P36" s="26"/>
      <c r="Q36" s="13"/>
      <c r="R36" s="13"/>
      <c r="S36" s="13"/>
      <c r="T36" s="13"/>
      <c r="U36" s="13"/>
      <c r="V36" s="13"/>
      <c r="W36" s="13"/>
      <c r="X36" s="13"/>
      <c r="Y36" s="13"/>
      <c r="Z36" s="13"/>
      <c r="AA36" s="13"/>
      <c r="AB36" s="13"/>
      <c r="AC36" s="461"/>
      <c r="AD36" s="471"/>
      <c r="AE36" s="471"/>
      <c r="AF36" s="471"/>
      <c r="AG36" s="471"/>
      <c r="AH36" s="471"/>
      <c r="AI36" s="471"/>
      <c r="AJ36" s="461" t="s">
        <v>326</v>
      </c>
      <c r="AK36" s="461"/>
      <c r="AL36" s="13"/>
      <c r="AM36" s="13"/>
    </row>
    <row r="37" spans="1:39" x14ac:dyDescent="0.3">
      <c r="A37" s="26"/>
      <c r="B37" s="27"/>
      <c r="C37" s="27"/>
      <c r="D37" s="28"/>
      <c r="E37" s="29"/>
      <c r="F37" s="30"/>
      <c r="G37" s="30"/>
      <c r="H37" s="30"/>
      <c r="I37" s="31"/>
      <c r="J37" s="31"/>
      <c r="K37" s="32"/>
      <c r="L37" s="32"/>
      <c r="M37" s="13"/>
      <c r="N37" s="13"/>
      <c r="O37" s="13"/>
      <c r="P37" s="26"/>
      <c r="Q37" s="13"/>
      <c r="R37" s="13"/>
      <c r="S37" s="13"/>
      <c r="T37" s="13"/>
      <c r="U37" s="13"/>
      <c r="V37" s="13"/>
      <c r="W37" s="13"/>
      <c r="X37" s="13"/>
      <c r="Y37" s="13"/>
      <c r="Z37" s="13"/>
      <c r="AA37" s="13"/>
      <c r="AB37" s="13"/>
      <c r="AC37" s="461"/>
      <c r="AD37" s="471"/>
      <c r="AE37" s="471"/>
      <c r="AF37" s="471"/>
      <c r="AG37" s="471"/>
      <c r="AH37" s="471"/>
      <c r="AI37" s="471"/>
      <c r="AJ37" s="472" t="s">
        <v>327</v>
      </c>
      <c r="AK37" s="461"/>
      <c r="AL37" s="13"/>
      <c r="AM37" s="13"/>
    </row>
    <row r="38" spans="1:39" x14ac:dyDescent="0.3">
      <c r="A38" s="26"/>
      <c r="B38" s="27"/>
      <c r="C38" s="27"/>
      <c r="D38" s="28"/>
      <c r="E38" s="29"/>
      <c r="F38" s="30"/>
      <c r="G38" s="30"/>
      <c r="H38" s="30"/>
      <c r="I38" s="31"/>
      <c r="J38" s="31"/>
      <c r="K38" s="32"/>
      <c r="L38" s="32"/>
      <c r="M38" s="13"/>
      <c r="N38" s="13"/>
      <c r="O38" s="13"/>
      <c r="P38" s="26"/>
      <c r="Q38" s="13"/>
      <c r="R38" s="13"/>
      <c r="S38" s="13"/>
      <c r="T38" s="13"/>
      <c r="U38" s="13"/>
      <c r="V38" s="13"/>
      <c r="W38" s="13"/>
      <c r="X38" s="13"/>
      <c r="Y38" s="13"/>
      <c r="Z38" s="13"/>
      <c r="AA38" s="13"/>
      <c r="AB38" s="13"/>
      <c r="AC38" s="472"/>
      <c r="AD38" s="473"/>
      <c r="AE38" s="473"/>
      <c r="AF38" s="473"/>
      <c r="AG38" s="473"/>
      <c r="AH38" s="473"/>
      <c r="AI38" s="473"/>
      <c r="AJ38" s="472" t="s">
        <v>402</v>
      </c>
      <c r="AK38" s="472"/>
      <c r="AL38" s="13"/>
      <c r="AM38" s="13"/>
    </row>
    <row r="39" spans="1:39" x14ac:dyDescent="0.3">
      <c r="A39" s="26"/>
      <c r="B39" s="27"/>
      <c r="C39" s="27"/>
      <c r="D39" s="28"/>
      <c r="E39" s="29"/>
      <c r="F39" s="30"/>
      <c r="G39" s="30"/>
      <c r="H39" s="30"/>
      <c r="I39" s="31"/>
      <c r="J39" s="31"/>
      <c r="K39" s="32"/>
      <c r="L39" s="32"/>
      <c r="M39" s="13"/>
      <c r="N39" s="13"/>
      <c r="O39" s="13"/>
      <c r="P39" s="26"/>
      <c r="Q39" s="13"/>
      <c r="R39" s="13"/>
      <c r="S39" s="13"/>
      <c r="T39" s="13"/>
      <c r="U39" s="13"/>
      <c r="V39" s="13"/>
      <c r="W39" s="13"/>
      <c r="X39" s="13"/>
      <c r="Y39" s="13"/>
      <c r="Z39" s="13"/>
      <c r="AA39" s="13"/>
      <c r="AB39" s="13"/>
      <c r="AC39" s="472"/>
      <c r="AD39" s="473"/>
      <c r="AE39" s="473"/>
      <c r="AF39" s="473"/>
      <c r="AG39" s="473"/>
      <c r="AH39" s="473"/>
      <c r="AI39" s="473"/>
      <c r="AJ39" s="472" t="s">
        <v>403</v>
      </c>
      <c r="AK39" s="472"/>
      <c r="AL39" s="13"/>
      <c r="AM39" s="13"/>
    </row>
    <row r="40" spans="1:39" hidden="1" x14ac:dyDescent="0.3">
      <c r="A40" s="26"/>
      <c r="B40" s="446" t="s">
        <v>336</v>
      </c>
      <c r="C40" s="27"/>
      <c r="D40" s="28"/>
      <c r="E40" s="29"/>
      <c r="F40" s="30"/>
      <c r="G40" s="30"/>
      <c r="H40" s="30"/>
      <c r="I40" s="31"/>
      <c r="J40" s="31"/>
      <c r="K40" s="32"/>
      <c r="L40" s="32"/>
      <c r="M40" s="13"/>
      <c r="N40" s="13"/>
      <c r="O40" s="13"/>
      <c r="P40" s="26"/>
      <c r="Q40" s="13"/>
      <c r="R40" s="13"/>
      <c r="S40" s="13"/>
      <c r="T40" s="13"/>
      <c r="U40" s="13"/>
      <c r="V40" s="13"/>
      <c r="W40" s="13"/>
      <c r="X40" s="13"/>
      <c r="Y40" s="13"/>
      <c r="Z40" s="13"/>
      <c r="AA40" s="13"/>
      <c r="AB40" s="13"/>
      <c r="AC40" s="472"/>
      <c r="AD40" s="473"/>
      <c r="AE40" s="473"/>
      <c r="AF40" s="473"/>
      <c r="AG40" s="473"/>
      <c r="AH40" s="473"/>
      <c r="AI40" s="473"/>
      <c r="AJ40" s="472" t="s">
        <v>328</v>
      </c>
      <c r="AK40" s="472"/>
      <c r="AL40" s="13"/>
      <c r="AM40" s="13"/>
    </row>
    <row r="41" spans="1:39" ht="409.5" hidden="1" x14ac:dyDescent="0.3">
      <c r="A41" s="26"/>
      <c r="B41" s="447" t="s">
        <v>397</v>
      </c>
      <c r="C41" s="27"/>
      <c r="D41" s="28"/>
      <c r="E41" s="29"/>
      <c r="F41" s="30"/>
      <c r="G41" s="30"/>
      <c r="H41" s="30"/>
      <c r="I41" s="31"/>
      <c r="J41" s="31"/>
      <c r="K41" s="32"/>
      <c r="L41" s="32"/>
      <c r="M41" s="13"/>
      <c r="N41" s="13"/>
      <c r="O41" s="13"/>
      <c r="P41" s="26"/>
      <c r="Q41" s="13"/>
      <c r="R41" s="13"/>
      <c r="S41" s="13"/>
      <c r="T41" s="13"/>
      <c r="U41" s="13"/>
      <c r="V41" s="13"/>
      <c r="W41" s="13"/>
      <c r="X41" s="13"/>
      <c r="Y41" s="13"/>
      <c r="Z41" s="13"/>
      <c r="AA41" s="13"/>
      <c r="AB41" s="13"/>
      <c r="AC41" s="472"/>
      <c r="AD41" s="473"/>
      <c r="AE41" s="473"/>
      <c r="AF41" s="473"/>
      <c r="AG41" s="473"/>
      <c r="AH41" s="473"/>
      <c r="AI41" s="473"/>
      <c r="AJ41" s="472" t="s">
        <v>329</v>
      </c>
      <c r="AK41" s="472"/>
      <c r="AL41" s="13"/>
      <c r="AM41" s="13"/>
    </row>
    <row r="42" spans="1:39" x14ac:dyDescent="0.3">
      <c r="A42" s="26"/>
      <c r="B42" s="27"/>
      <c r="C42" s="27"/>
      <c r="D42" s="28"/>
      <c r="E42" s="29"/>
      <c r="F42" s="30"/>
      <c r="G42" s="30"/>
      <c r="H42" s="30"/>
      <c r="I42" s="31"/>
      <c r="J42" s="31"/>
      <c r="K42" s="32"/>
      <c r="L42" s="32"/>
      <c r="M42" s="13"/>
      <c r="N42" s="13"/>
      <c r="O42" s="13"/>
      <c r="P42" s="26"/>
      <c r="Q42" s="13"/>
      <c r="R42" s="13"/>
      <c r="S42" s="13"/>
      <c r="T42" s="13"/>
      <c r="U42" s="13"/>
      <c r="V42" s="13"/>
      <c r="W42" s="13"/>
      <c r="X42" s="13"/>
      <c r="Y42" s="13"/>
      <c r="Z42" s="13"/>
      <c r="AA42" s="13"/>
      <c r="AB42" s="13"/>
      <c r="AC42" s="472"/>
      <c r="AD42" s="473"/>
      <c r="AE42" s="473"/>
      <c r="AF42" s="473"/>
      <c r="AG42" s="473"/>
      <c r="AH42" s="473"/>
      <c r="AI42" s="473"/>
      <c r="AJ42" s="472" t="s">
        <v>330</v>
      </c>
      <c r="AK42" s="472"/>
      <c r="AL42" s="13"/>
      <c r="AM42" s="13"/>
    </row>
    <row r="43" spans="1:39" x14ac:dyDescent="0.3">
      <c r="A43" s="26"/>
      <c r="B43" s="27"/>
      <c r="C43" s="27"/>
      <c r="D43" s="28"/>
      <c r="E43" s="29"/>
      <c r="F43" s="30"/>
      <c r="G43" s="30"/>
      <c r="H43" s="30"/>
      <c r="I43" s="31"/>
      <c r="J43" s="31"/>
      <c r="K43" s="32"/>
      <c r="L43" s="32"/>
      <c r="M43" s="13"/>
      <c r="N43" s="13"/>
      <c r="O43" s="13"/>
      <c r="P43" s="26"/>
      <c r="Q43" s="13"/>
      <c r="R43" s="13"/>
      <c r="S43" s="13"/>
      <c r="T43" s="13"/>
      <c r="U43" s="13"/>
      <c r="V43" s="13"/>
      <c r="W43" s="13"/>
      <c r="X43" s="13"/>
      <c r="Y43" s="13"/>
      <c r="Z43" s="13"/>
      <c r="AA43" s="13"/>
      <c r="AB43" s="13"/>
      <c r="AC43" s="472"/>
      <c r="AD43" s="473"/>
      <c r="AE43" s="473"/>
      <c r="AF43" s="473"/>
      <c r="AG43" s="473"/>
      <c r="AH43" s="473"/>
      <c r="AI43" s="473"/>
      <c r="AJ43" s="472" t="s">
        <v>331</v>
      </c>
      <c r="AK43" s="472"/>
      <c r="AL43" s="13"/>
      <c r="AM43" s="13"/>
    </row>
    <row r="44" spans="1:39" x14ac:dyDescent="0.3">
      <c r="A44" s="26"/>
      <c r="B44" s="27"/>
      <c r="C44" s="27"/>
      <c r="D44" s="28"/>
      <c r="E44" s="29"/>
      <c r="F44" s="30"/>
      <c r="G44" s="30"/>
      <c r="H44" s="30"/>
      <c r="I44" s="31"/>
      <c r="J44" s="31"/>
      <c r="K44" s="32"/>
      <c r="L44" s="32"/>
      <c r="M44" s="13"/>
      <c r="N44" s="13"/>
      <c r="O44" s="13"/>
      <c r="P44" s="26"/>
      <c r="Q44" s="13"/>
      <c r="R44" s="13"/>
      <c r="S44" s="13"/>
      <c r="T44" s="13"/>
      <c r="U44" s="13"/>
      <c r="V44" s="13"/>
      <c r="W44" s="13"/>
      <c r="X44" s="13"/>
      <c r="Y44" s="13"/>
      <c r="Z44" s="13"/>
      <c r="AA44" s="13"/>
      <c r="AB44" s="13"/>
      <c r="AC44" s="472"/>
      <c r="AD44" s="473"/>
      <c r="AE44" s="473"/>
      <c r="AF44" s="473"/>
      <c r="AG44" s="473"/>
      <c r="AH44" s="473"/>
      <c r="AI44" s="473"/>
      <c r="AJ44" s="472" t="s">
        <v>332</v>
      </c>
      <c r="AK44" s="472"/>
      <c r="AL44" s="13"/>
      <c r="AM44" s="13"/>
    </row>
    <row r="45" spans="1:39" x14ac:dyDescent="0.3">
      <c r="A45" s="26"/>
      <c r="B45" s="27"/>
      <c r="C45" s="27"/>
      <c r="D45" s="28"/>
      <c r="E45" s="29"/>
      <c r="F45" s="30"/>
      <c r="G45" s="30"/>
      <c r="H45" s="30"/>
      <c r="I45" s="31"/>
      <c r="J45" s="31"/>
      <c r="K45" s="32"/>
      <c r="L45" s="32"/>
      <c r="M45" s="13"/>
      <c r="N45" s="13"/>
      <c r="O45" s="13"/>
      <c r="P45" s="26"/>
      <c r="Q45" s="13"/>
      <c r="R45" s="13"/>
      <c r="S45" s="13"/>
      <c r="T45" s="13"/>
      <c r="U45" s="13"/>
      <c r="V45" s="13"/>
      <c r="W45" s="13"/>
      <c r="X45" s="13"/>
      <c r="Y45" s="13"/>
      <c r="Z45" s="13"/>
      <c r="AA45" s="13"/>
      <c r="AB45" s="13"/>
      <c r="AC45" s="472"/>
      <c r="AD45" s="473"/>
      <c r="AE45" s="473"/>
      <c r="AF45" s="473"/>
      <c r="AG45" s="473"/>
      <c r="AH45" s="473"/>
      <c r="AI45" s="473"/>
      <c r="AJ45" s="472" t="s">
        <v>333</v>
      </c>
      <c r="AK45" s="472"/>
      <c r="AL45" s="13"/>
      <c r="AM45" s="13"/>
    </row>
    <row r="46" spans="1:39" x14ac:dyDescent="0.3">
      <c r="A46" s="26"/>
      <c r="B46" s="27"/>
      <c r="C46" s="27"/>
      <c r="D46" s="28"/>
      <c r="E46" s="29"/>
      <c r="F46" s="30"/>
      <c r="G46" s="30"/>
      <c r="H46" s="30"/>
      <c r="I46" s="31"/>
      <c r="J46" s="31"/>
      <c r="K46" s="32"/>
      <c r="L46" s="32"/>
      <c r="M46" s="13"/>
      <c r="N46" s="13"/>
      <c r="O46" s="13"/>
      <c r="P46" s="26"/>
      <c r="Q46" s="13"/>
      <c r="R46" s="13"/>
      <c r="S46" s="13"/>
      <c r="T46" s="13"/>
      <c r="U46" s="13"/>
      <c r="V46" s="13"/>
      <c r="W46" s="13"/>
      <c r="X46" s="13"/>
      <c r="Y46" s="13"/>
      <c r="Z46" s="13"/>
      <c r="AA46" s="13"/>
      <c r="AB46" s="13"/>
      <c r="AC46" s="472"/>
      <c r="AD46" s="473"/>
      <c r="AE46" s="473"/>
      <c r="AF46" s="473"/>
      <c r="AG46" s="473"/>
      <c r="AH46" s="473"/>
      <c r="AI46" s="473"/>
      <c r="AJ46" s="472" t="s">
        <v>334</v>
      </c>
      <c r="AK46" s="472"/>
      <c r="AL46" s="13"/>
      <c r="AM46" s="13"/>
    </row>
    <row r="47" spans="1:39" x14ac:dyDescent="0.3">
      <c r="A47" s="26"/>
      <c r="B47" s="27"/>
      <c r="C47" s="27"/>
      <c r="D47" s="28"/>
      <c r="E47" s="29"/>
      <c r="F47" s="30"/>
      <c r="G47" s="30"/>
      <c r="H47" s="30"/>
      <c r="I47" s="31"/>
      <c r="J47" s="31"/>
      <c r="K47" s="32"/>
      <c r="L47" s="32"/>
      <c r="M47" s="13"/>
      <c r="N47" s="13"/>
      <c r="O47" s="13"/>
      <c r="P47" s="26"/>
      <c r="Q47" s="13"/>
      <c r="R47" s="13"/>
      <c r="S47" s="13"/>
      <c r="T47" s="13"/>
      <c r="U47" s="13"/>
      <c r="V47" s="13"/>
      <c r="W47" s="13"/>
      <c r="X47" s="13"/>
      <c r="Y47" s="13"/>
      <c r="Z47" s="13"/>
      <c r="AA47" s="13"/>
      <c r="AB47" s="13"/>
      <c r="AC47" s="472"/>
      <c r="AD47" s="473"/>
      <c r="AE47" s="473"/>
      <c r="AF47" s="473"/>
      <c r="AG47" s="473"/>
      <c r="AH47" s="473"/>
      <c r="AI47" s="473"/>
      <c r="AJ47" s="472" t="s">
        <v>335</v>
      </c>
      <c r="AK47" s="472"/>
      <c r="AL47" s="13"/>
      <c r="AM47" s="13"/>
    </row>
    <row r="48" spans="1:39" x14ac:dyDescent="0.3">
      <c r="A48" s="26"/>
      <c r="B48" s="27"/>
      <c r="C48" s="27"/>
      <c r="D48" s="28"/>
      <c r="E48" s="29"/>
      <c r="F48" s="30"/>
      <c r="G48" s="30"/>
      <c r="H48" s="30"/>
      <c r="I48" s="31"/>
      <c r="J48" s="31"/>
      <c r="K48" s="32"/>
      <c r="L48" s="32"/>
      <c r="M48" s="13"/>
      <c r="N48" s="13"/>
      <c r="O48" s="13"/>
      <c r="P48" s="26"/>
      <c r="Q48" s="13"/>
      <c r="R48" s="13"/>
      <c r="S48" s="13"/>
      <c r="T48" s="13"/>
      <c r="U48" s="13"/>
      <c r="V48" s="13"/>
      <c r="W48" s="13"/>
      <c r="X48" s="13"/>
      <c r="Y48" s="13"/>
      <c r="Z48" s="13"/>
      <c r="AA48" s="13"/>
      <c r="AB48" s="13"/>
      <c r="AC48" s="472"/>
      <c r="AD48" s="473"/>
      <c r="AE48" s="473"/>
      <c r="AF48" s="473"/>
      <c r="AG48" s="473"/>
      <c r="AH48" s="473"/>
      <c r="AI48" s="473"/>
      <c r="AK48" s="472"/>
      <c r="AL48" s="13"/>
      <c r="AM48" s="13"/>
    </row>
    <row r="49" spans="1:39" x14ac:dyDescent="0.3">
      <c r="A49" s="26"/>
      <c r="B49" s="27"/>
      <c r="C49" s="27"/>
      <c r="D49" s="28"/>
      <c r="E49" s="29"/>
      <c r="F49" s="30"/>
      <c r="G49" s="30"/>
      <c r="H49" s="30"/>
      <c r="I49" s="31"/>
      <c r="J49" s="31"/>
      <c r="K49" s="32"/>
      <c r="L49" s="32"/>
      <c r="M49" s="13"/>
      <c r="N49" s="13"/>
      <c r="O49" s="13"/>
      <c r="P49" s="26"/>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3">
      <c r="A50" s="26"/>
      <c r="B50" s="27"/>
      <c r="C50" s="27"/>
      <c r="D50" s="28"/>
      <c r="E50" s="29"/>
      <c r="F50" s="30"/>
      <c r="G50" s="30"/>
      <c r="H50" s="30"/>
      <c r="I50" s="31"/>
      <c r="J50" s="31"/>
      <c r="K50" s="32"/>
      <c r="L50" s="32"/>
      <c r="M50" s="13"/>
      <c r="N50" s="13"/>
      <c r="O50" s="13"/>
      <c r="P50" s="26"/>
      <c r="Q50" s="13"/>
      <c r="R50" s="13"/>
      <c r="S50" s="13"/>
      <c r="T50" s="13"/>
      <c r="U50" s="13"/>
      <c r="V50" s="13"/>
      <c r="W50" s="13"/>
      <c r="X50" s="13"/>
      <c r="Y50" s="13"/>
    </row>
    <row r="51" spans="1:39" x14ac:dyDescent="0.3">
      <c r="A51" s="26"/>
      <c r="B51" s="27"/>
      <c r="C51" s="27"/>
      <c r="D51" s="28"/>
      <c r="E51" s="29"/>
      <c r="F51" s="30"/>
      <c r="G51" s="30"/>
      <c r="H51" s="30"/>
      <c r="I51" s="31"/>
      <c r="J51" s="31"/>
      <c r="K51" s="32"/>
      <c r="L51" s="32"/>
      <c r="M51" s="13"/>
      <c r="N51" s="13"/>
      <c r="O51" s="13"/>
      <c r="P51" s="26"/>
      <c r="Q51" s="13"/>
      <c r="R51" s="13"/>
      <c r="S51" s="13"/>
      <c r="T51" s="13"/>
      <c r="U51" s="13"/>
      <c r="V51" s="13"/>
      <c r="W51" s="13"/>
      <c r="X51" s="13"/>
      <c r="Y51" s="13"/>
    </row>
    <row r="52" spans="1:39" x14ac:dyDescent="0.3">
      <c r="A52" s="26"/>
      <c r="B52" s="27"/>
      <c r="C52" s="27"/>
      <c r="D52" s="28"/>
      <c r="E52" s="29"/>
      <c r="F52" s="30"/>
      <c r="G52" s="30"/>
      <c r="H52" s="30"/>
      <c r="I52" s="31"/>
      <c r="J52" s="31"/>
      <c r="K52" s="32"/>
      <c r="L52" s="32"/>
      <c r="M52" s="13"/>
      <c r="N52" s="13"/>
      <c r="O52" s="13"/>
      <c r="P52" s="26"/>
      <c r="Q52" s="13"/>
      <c r="R52" s="13"/>
      <c r="S52" s="13"/>
      <c r="T52" s="13"/>
      <c r="U52" s="13"/>
      <c r="V52" s="13"/>
      <c r="W52" s="13"/>
      <c r="X52" s="13"/>
      <c r="Y52" s="13"/>
    </row>
    <row r="53" spans="1:39" x14ac:dyDescent="0.3">
      <c r="A53" s="26"/>
      <c r="B53" s="27"/>
      <c r="C53" s="27"/>
      <c r="D53" s="28"/>
      <c r="E53" s="29"/>
      <c r="F53" s="30"/>
      <c r="G53" s="30"/>
      <c r="H53" s="30"/>
      <c r="I53" s="31"/>
      <c r="J53" s="31"/>
      <c r="K53" s="32"/>
      <c r="L53" s="32"/>
      <c r="M53" s="13"/>
      <c r="N53" s="13"/>
      <c r="O53" s="13"/>
      <c r="P53" s="26"/>
      <c r="Q53" s="13"/>
      <c r="R53" s="13"/>
      <c r="S53" s="13"/>
      <c r="T53" s="13"/>
      <c r="U53" s="13"/>
      <c r="V53" s="13"/>
      <c r="W53" s="13"/>
      <c r="X53" s="13"/>
      <c r="Y53" s="13"/>
    </row>
    <row r="54" spans="1:39" x14ac:dyDescent="0.3">
      <c r="A54" s="26"/>
      <c r="B54" s="27"/>
      <c r="C54" s="27"/>
      <c r="D54" s="28"/>
      <c r="E54" s="29"/>
      <c r="F54" s="30"/>
      <c r="G54" s="30"/>
      <c r="H54" s="30"/>
      <c r="I54" s="31"/>
      <c r="J54" s="31"/>
      <c r="K54" s="32"/>
      <c r="L54" s="32"/>
      <c r="M54" s="13"/>
      <c r="N54" s="13"/>
      <c r="O54" s="13"/>
      <c r="P54" s="26"/>
      <c r="Q54" s="13"/>
      <c r="R54" s="13"/>
      <c r="S54" s="13"/>
      <c r="T54" s="13"/>
      <c r="U54" s="13"/>
      <c r="V54" s="13"/>
      <c r="W54" s="13"/>
      <c r="X54" s="13"/>
      <c r="Y54" s="13"/>
    </row>
    <row r="55" spans="1:39" x14ac:dyDescent="0.3">
      <c r="A55" s="26"/>
      <c r="B55" s="27"/>
      <c r="C55" s="27"/>
      <c r="D55" s="28"/>
      <c r="E55" s="29"/>
      <c r="F55" s="30"/>
      <c r="G55" s="30"/>
      <c r="H55" s="30"/>
      <c r="I55" s="31"/>
      <c r="J55" s="31"/>
      <c r="K55" s="32"/>
      <c r="L55" s="32"/>
      <c r="M55" s="13"/>
      <c r="N55" s="13"/>
      <c r="O55" s="13"/>
      <c r="P55" s="26"/>
      <c r="Q55" s="13"/>
      <c r="R55" s="13"/>
      <c r="S55" s="13"/>
      <c r="T55" s="13"/>
      <c r="U55" s="13"/>
      <c r="V55" s="13"/>
      <c r="W55" s="13"/>
      <c r="X55" s="13"/>
      <c r="Y55" s="13"/>
    </row>
    <row r="56" spans="1:39" x14ac:dyDescent="0.3">
      <c r="A56" s="26"/>
      <c r="B56" s="27"/>
      <c r="C56" s="27"/>
      <c r="D56" s="28"/>
      <c r="E56" s="29"/>
      <c r="F56" s="30"/>
      <c r="G56" s="30"/>
      <c r="H56" s="30"/>
      <c r="I56" s="31"/>
      <c r="J56" s="31"/>
      <c r="K56" s="32"/>
      <c r="L56" s="32"/>
      <c r="M56" s="13"/>
      <c r="N56" s="13"/>
      <c r="O56" s="13"/>
      <c r="P56" s="26"/>
      <c r="Q56" s="13"/>
      <c r="R56" s="13"/>
      <c r="S56" s="13"/>
      <c r="T56" s="13"/>
      <c r="U56" s="13"/>
      <c r="V56" s="13"/>
      <c r="W56" s="13"/>
      <c r="X56" s="13"/>
      <c r="Y56" s="13"/>
    </row>
    <row r="57" spans="1:39" x14ac:dyDescent="0.3">
      <c r="A57" s="26"/>
      <c r="B57" s="27"/>
      <c r="C57" s="27"/>
      <c r="D57" s="28"/>
      <c r="E57" s="29"/>
      <c r="F57" s="30"/>
      <c r="G57" s="30"/>
      <c r="H57" s="30"/>
      <c r="I57" s="31"/>
      <c r="J57" s="31"/>
      <c r="K57" s="32"/>
      <c r="L57" s="32"/>
      <c r="M57" s="13"/>
      <c r="N57" s="13"/>
      <c r="O57" s="13"/>
      <c r="P57" s="26"/>
      <c r="Q57" s="13"/>
      <c r="R57" s="13"/>
      <c r="S57" s="13"/>
      <c r="T57" s="13"/>
      <c r="U57" s="13"/>
      <c r="V57" s="13"/>
      <c r="W57" s="13"/>
      <c r="X57" s="13"/>
      <c r="Y57" s="13"/>
    </row>
  </sheetData>
  <sheetProtection password="D3A8" sheet="1" objects="1" scenarios="1"/>
  <mergeCells count="53">
    <mergeCell ref="B2:S2"/>
    <mergeCell ref="B12:S12"/>
    <mergeCell ref="M13:S13"/>
    <mergeCell ref="B31:C31"/>
    <mergeCell ref="B32:C32"/>
    <mergeCell ref="D32:F32"/>
    <mergeCell ref="G32:H32"/>
    <mergeCell ref="K32:M32"/>
    <mergeCell ref="A25:S25"/>
    <mergeCell ref="B30:S30"/>
    <mergeCell ref="N32:P32"/>
    <mergeCell ref="Q32:R32"/>
    <mergeCell ref="K9:L10"/>
    <mergeCell ref="K11:L11"/>
    <mergeCell ref="M9:S11"/>
    <mergeCell ref="B23:C23"/>
    <mergeCell ref="AD13:AI13"/>
    <mergeCell ref="G22:H22"/>
    <mergeCell ref="G23:H23"/>
    <mergeCell ref="A34:S34"/>
    <mergeCell ref="G24:H24"/>
    <mergeCell ref="B24:C24"/>
    <mergeCell ref="B14:C14"/>
    <mergeCell ref="G14:H14"/>
    <mergeCell ref="B15:C15"/>
    <mergeCell ref="B16:C16"/>
    <mergeCell ref="B17:C17"/>
    <mergeCell ref="G17:H17"/>
    <mergeCell ref="G15:H15"/>
    <mergeCell ref="G16:H16"/>
    <mergeCell ref="G19:H19"/>
    <mergeCell ref="G21:H21"/>
    <mergeCell ref="B29:S29"/>
    <mergeCell ref="B4:C4"/>
    <mergeCell ref="D4:F4"/>
    <mergeCell ref="B5:C5"/>
    <mergeCell ref="D5:F5"/>
    <mergeCell ref="C7:E7"/>
    <mergeCell ref="B6:C6"/>
    <mergeCell ref="D6:F6"/>
    <mergeCell ref="B22:C22"/>
    <mergeCell ref="B18:C18"/>
    <mergeCell ref="B19:C19"/>
    <mergeCell ref="B20:C20"/>
    <mergeCell ref="G20:H20"/>
    <mergeCell ref="F11:H11"/>
    <mergeCell ref="L4:M4"/>
    <mergeCell ref="Z9:Z10"/>
    <mergeCell ref="AA9:AA10"/>
    <mergeCell ref="B9:C9"/>
    <mergeCell ref="F10:H10"/>
    <mergeCell ref="B21:C21"/>
    <mergeCell ref="G18:H18"/>
  </mergeCells>
  <conditionalFormatting sqref="S15:S24">
    <cfRule type="beginsWith" dxfId="20" priority="20" operator="beginsWith" text="Check">
      <formula>LEFT(S15,LEN("Check"))="Check"</formula>
    </cfRule>
    <cfRule type="beginsWith" dxfId="19" priority="205" operator="beginsWith" text="Enter">
      <formula>LEFT(S15,LEN("Enter"))="Enter"</formula>
    </cfRule>
  </conditionalFormatting>
  <conditionalFormatting sqref="K11">
    <cfRule type="containsText" dxfId="18" priority="24" operator="containsText" text="Complete measure costs">
      <formula>NOT(ISERROR(SEARCH("Complete measure costs",K11)))</formula>
    </cfRule>
    <cfRule type="cellIs" dxfId="17" priority="50" operator="equal">
      <formula>"Enter site life"</formula>
    </cfRule>
    <cfRule type="cellIs" dxfId="16" priority="51" operator="equal">
      <formula>"Enter Total Project Cost"</formula>
    </cfRule>
    <cfRule type="cellIs" dxfId="15" priority="52" operator="equal">
      <formula>"Enter % of cost"</formula>
    </cfRule>
  </conditionalFormatting>
  <conditionalFormatting sqref="K14 M14">
    <cfRule type="expression" dxfId="14" priority="274" stopIfTrue="1">
      <formula>#REF!="M"</formula>
    </cfRule>
  </conditionalFormatting>
  <conditionalFormatting sqref="I15:J24 G15">
    <cfRule type="expression" dxfId="13" priority="276" stopIfTrue="1">
      <formula>$S15="Check Work Type"</formula>
    </cfRule>
  </conditionalFormatting>
  <conditionalFormatting sqref="S27">
    <cfRule type="beginsWith" dxfId="12" priority="9" operator="beginsWith" text="Complete">
      <formula>LEFT(S27,LEN("Complete"))="Complete"</formula>
    </cfRule>
    <cfRule type="beginsWith" dxfId="11" priority="10" operator="beginsWith" text="Check">
      <formula>LEFT(S27,LEN("Check"))="Check"</formula>
    </cfRule>
    <cfRule type="containsText" dxfId="10" priority="21" operator="containsText" text="Client additional only">
      <formula>NOT(ISERROR(SEARCH("Client additional only",S27)))</formula>
    </cfRule>
    <cfRule type="containsText" dxfId="9" priority="22" operator="containsText" text="Non-Compliant">
      <formula>NOT(ISERROR(SEARCH("Non-Compliant",S27)))</formula>
    </cfRule>
    <cfRule type="containsText" dxfId="8" priority="23" operator="containsText" text="Compliant with client additional">
      <formula>NOT(ISERROR(SEARCH("Compliant with client additional",S27)))</formula>
    </cfRule>
  </conditionalFormatting>
  <conditionalFormatting sqref="R27">
    <cfRule type="containsBlanks" priority="16" stopIfTrue="1">
      <formula>LEN(TRIM(R27))=0</formula>
    </cfRule>
    <cfRule type="cellIs" dxfId="7" priority="17" stopIfTrue="1" operator="greaterThan">
      <formula>$AE$18</formula>
    </cfRule>
    <cfRule type="expression" dxfId="6" priority="18" stopIfTrue="1">
      <formula>AND($D$5="Recycling Fund",$Y15&gt;50,$N15&gt;5)</formula>
    </cfRule>
  </conditionalFormatting>
  <conditionalFormatting sqref="N27">
    <cfRule type="expression" priority="13" stopIfTrue="1">
      <formula>AND($D$5="Recycling Fund",$N27&gt;5,$S27="Compliant")</formula>
    </cfRule>
    <cfRule type="containsBlanks" priority="14" stopIfTrue="1">
      <formula>LEN(TRIM(N27))=0</formula>
    </cfRule>
    <cfRule type="cellIs" dxfId="5" priority="15" stopIfTrue="1" operator="greaterThan">
      <formula>$AD$18</formula>
    </cfRule>
  </conditionalFormatting>
  <conditionalFormatting sqref="N4">
    <cfRule type="expression" dxfId="4" priority="12">
      <formula>$D$5="Recycling Fund"</formula>
    </cfRule>
  </conditionalFormatting>
  <conditionalFormatting sqref="N5:N6 P5:P6">
    <cfRule type="expression" dxfId="3" priority="11">
      <formula>$D$5="Recycling Fund"</formula>
    </cfRule>
  </conditionalFormatting>
  <conditionalFormatting sqref="P4">
    <cfRule type="expression" dxfId="2" priority="8">
      <formula>$D$5="Recycling Fund"</formula>
    </cfRule>
  </conditionalFormatting>
  <conditionalFormatting sqref="G16">
    <cfRule type="expression" dxfId="1" priority="3" stopIfTrue="1">
      <formula>$S16="Check Work Type"</formula>
    </cfRule>
  </conditionalFormatting>
  <conditionalFormatting sqref="G17:G24">
    <cfRule type="expression" dxfId="0" priority="1" stopIfTrue="1">
      <formula>$S17="Check Work Type"</formula>
    </cfRule>
  </conditionalFormatting>
  <dataValidations count="11">
    <dataValidation type="list" allowBlank="1" showInputMessage="1" showErrorMessage="1" sqref="G15:G24 E27:E28">
      <formula1>INDIRECT($Z15)</formula1>
    </dataValidation>
    <dataValidation type="list" allowBlank="1" showInputMessage="1" showErrorMessage="1" sqref="D15:D24 B27:B28">
      <formula1>Energy_Types</formula1>
    </dataValidation>
    <dataValidation type="list" allowBlank="1" showInputMessage="1" showErrorMessage="1" sqref="F15:F24">
      <formula1>Project_type</formula1>
    </dataValidation>
    <dataValidation type="date" allowBlank="1" showInputMessage="1" showErrorMessage="1" sqref="B11">
      <formula1>40179</formula1>
      <formula2>46022</formula2>
    </dataValidation>
    <dataValidation type="decimal" allowBlank="1" showInputMessage="1" showErrorMessage="1" errorTitle="Please review" error="Please enter site life as a number only" sqref="E11">
      <formula1>0.1</formula1>
      <formula2>100000</formula2>
    </dataValidation>
    <dataValidation type="decimal" allowBlank="1" showInputMessage="1" showErrorMessage="1" errorTitle="Invalid Value" error="Please enter a value between 1% and 100%" sqref="J11">
      <formula1>0</formula1>
      <formula2>1</formula2>
    </dataValidation>
    <dataValidation type="decimal" operator="lessThan" allowBlank="1" showInputMessage="1" showErrorMessage="1" errorTitle="Invalid Entry" error="Please enter your energy price in the box." sqref="E15:E24">
      <formula1>999</formula1>
    </dataValidation>
    <dataValidation type="date" allowBlank="1" showInputMessage="1" showErrorMessage="1" promptTitle="GUIDANCE NOTE" prompt="Please enter a realistic date for project completion. Projects must be completed within 9 months of the commitment date." sqref="C11">
      <formula1>40179</formula1>
      <formula2>46022</formula2>
    </dataValidation>
    <dataValidation allowBlank="1" showInputMessage="1" showErrorMessage="1" promptTitle="GUIDANCE NOTE" prompt="Enter energy currently consumed by the existing plant/equipment concerned." sqref="I15"/>
    <dataValidation allowBlank="1" showInputMessage="1" showErrorMessage="1" promptTitle="GUIDANCE NOTE" prompt="Enter estimated post-project energy consumption for the plant/equipment concerned." sqref="J15"/>
    <dataValidation allowBlank="1" showInputMessage="1" showErrorMessage="1" promptTitle="GUIDANCE NOTE" prompt="Enter savings as a percentage of the energy currently consumed by the existing plant/equipment concerned." sqref="L15"/>
  </dataValidations>
  <pageMargins left="0.25" right="0.25" top="0.36" bottom="0.35" header="0.3" footer="0.3"/>
  <pageSetup paperSize="9" scale="54" orientation="landscape" horizontalDpi="525" verticalDpi="52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02"/>
  <sheetViews>
    <sheetView workbookViewId="0">
      <selection activeCell="A10" sqref="A10"/>
    </sheetView>
  </sheetViews>
  <sheetFormatPr defaultRowHeight="12.75" x14ac:dyDescent="0.2"/>
  <cols>
    <col min="1" max="1" width="27.140625" style="6" bestFit="1" customWidth="1"/>
    <col min="2" max="3" width="27.85546875" style="2" customWidth="1"/>
    <col min="4" max="4" width="17.7109375" style="6" customWidth="1"/>
    <col min="5" max="5" width="29.85546875" style="2" bestFit="1" customWidth="1"/>
    <col min="6" max="6" width="30.28515625" style="2" bestFit="1" customWidth="1"/>
    <col min="7" max="7" width="43.140625" style="2" customWidth="1"/>
    <col min="8" max="8" width="22.5703125" style="2" customWidth="1"/>
    <col min="9" max="9" width="48" style="2" bestFit="1" customWidth="1"/>
    <col min="10" max="10" width="41.42578125" style="2" bestFit="1" customWidth="1"/>
    <col min="11" max="11" width="17.5703125" style="2" bestFit="1" customWidth="1"/>
    <col min="12" max="12" width="43.85546875" style="2" bestFit="1" customWidth="1"/>
    <col min="13" max="13" width="32.85546875" style="2" bestFit="1" customWidth="1"/>
    <col min="14" max="14" width="31.7109375" style="2" bestFit="1" customWidth="1"/>
    <col min="15" max="15" width="32.140625" style="2" bestFit="1" customWidth="1"/>
    <col min="16" max="16" width="22.28515625" style="2" bestFit="1" customWidth="1"/>
    <col min="17" max="17" width="24.140625" style="2" bestFit="1" customWidth="1"/>
    <col min="18" max="18" width="24.42578125" style="2" customWidth="1"/>
    <col min="19" max="19" width="31.42578125" style="2" customWidth="1"/>
    <col min="20" max="16384" width="9.140625" style="2"/>
  </cols>
  <sheetData>
    <row r="1" spans="1:9" x14ac:dyDescent="0.2">
      <c r="A1" s="499"/>
      <c r="B1" s="499"/>
    </row>
    <row r="2" spans="1:9" s="5" customFormat="1" ht="21" customHeight="1" x14ac:dyDescent="0.2">
      <c r="A2" s="500" t="s">
        <v>0</v>
      </c>
      <c r="B2" s="500" t="s">
        <v>165</v>
      </c>
      <c r="D2" s="9"/>
      <c r="E2" s="10"/>
      <c r="F2" s="10"/>
      <c r="G2" s="10"/>
      <c r="H2" s="10"/>
    </row>
    <row r="3" spans="1:9" ht="18.75" customHeight="1" x14ac:dyDescent="0.2">
      <c r="A3" s="501" t="s">
        <v>52</v>
      </c>
      <c r="B3" s="499" t="s">
        <v>52</v>
      </c>
      <c r="E3" s="8"/>
    </row>
    <row r="4" spans="1:9" ht="18.75" customHeight="1" x14ac:dyDescent="0.2">
      <c r="A4" s="501" t="s">
        <v>56</v>
      </c>
      <c r="B4" s="499" t="s">
        <v>166</v>
      </c>
      <c r="E4" s="8"/>
    </row>
    <row r="5" spans="1:9" ht="18.75" customHeight="1" x14ac:dyDescent="0.2">
      <c r="A5" s="501" t="s">
        <v>158</v>
      </c>
      <c r="B5" s="499" t="s">
        <v>167</v>
      </c>
      <c r="D5" s="9" t="s">
        <v>157</v>
      </c>
      <c r="E5" s="10" t="s">
        <v>184</v>
      </c>
      <c r="F5" s="10" t="s">
        <v>165</v>
      </c>
      <c r="G5" s="10" t="s">
        <v>185</v>
      </c>
      <c r="H5" s="10" t="s">
        <v>205</v>
      </c>
      <c r="I5" s="5" t="s">
        <v>226</v>
      </c>
    </row>
    <row r="6" spans="1:9" ht="18.75" customHeight="1" x14ac:dyDescent="0.2">
      <c r="A6" s="501" t="s">
        <v>59</v>
      </c>
      <c r="B6" s="499" t="s">
        <v>59</v>
      </c>
      <c r="D6" s="6">
        <f>'Project Compliance Tool'!A15</f>
        <v>1</v>
      </c>
      <c r="E6" s="8">
        <f>'Project Compliance Tool'!F15</f>
        <v>0</v>
      </c>
      <c r="F6" s="2" t="str">
        <f>IF(ISERROR(VLOOKUP(E6,$A$3:$B$32,2,FALSE)),"",VLOOKUP(E6,$A$3:$B$32,2,FALSE))</f>
        <v/>
      </c>
      <c r="G6" s="2">
        <f>'Project Compliance Tool'!G15</f>
        <v>0</v>
      </c>
      <c r="H6" s="2" t="str">
        <f t="shared" ref="H6:H12" ca="1" si="0">IF(AND(F6&lt;&gt;0,G6=0),"OK",IF(ISERROR(VLOOKUP(G6,INDIRECT(F6),1,FALSE)),"Work Type","OK"))</f>
        <v>OK</v>
      </c>
      <c r="I6" s="2">
        <f ca="1">IF(H6="OK",1,0)</f>
        <v>1</v>
      </c>
    </row>
    <row r="7" spans="1:9" ht="18.75" customHeight="1" x14ac:dyDescent="0.2">
      <c r="A7" s="501" t="s">
        <v>60</v>
      </c>
      <c r="B7" s="499" t="s">
        <v>168</v>
      </c>
      <c r="D7" s="6">
        <f>'Project Compliance Tool'!A16</f>
        <v>2</v>
      </c>
      <c r="E7" s="8">
        <f>'Project Compliance Tool'!F16</f>
        <v>0</v>
      </c>
      <c r="F7" s="2" t="str">
        <f t="shared" ref="F7:F15" si="1">IF(ISERROR(VLOOKUP(E7,$A$3:$B$32,2,FALSE)),"",VLOOKUP(E7,$A$3:$B$32,2,FALSE))</f>
        <v/>
      </c>
      <c r="G7" s="2">
        <f>'Project Compliance Tool'!G16</f>
        <v>0</v>
      </c>
      <c r="H7" s="2" t="str">
        <f t="shared" ca="1" si="0"/>
        <v>OK</v>
      </c>
      <c r="I7" s="2">
        <f t="shared" ref="I7:I15" ca="1" si="2">IF(H7="OK",1,0)</f>
        <v>1</v>
      </c>
    </row>
    <row r="8" spans="1:9" ht="18.75" customHeight="1" x14ac:dyDescent="0.2">
      <c r="A8" s="501" t="s">
        <v>64</v>
      </c>
      <c r="B8" s="499" t="s">
        <v>64</v>
      </c>
      <c r="D8" s="6">
        <f>'Project Compliance Tool'!A17</f>
        <v>3</v>
      </c>
      <c r="E8" s="8">
        <f>'Project Compliance Tool'!F17</f>
        <v>0</v>
      </c>
      <c r="F8" s="2" t="str">
        <f t="shared" si="1"/>
        <v/>
      </c>
      <c r="G8" s="2">
        <f>'Project Compliance Tool'!G17</f>
        <v>0</v>
      </c>
      <c r="H8" s="2" t="str">
        <f t="shared" ca="1" si="0"/>
        <v>OK</v>
      </c>
      <c r="I8" s="2">
        <f t="shared" ca="1" si="2"/>
        <v>1</v>
      </c>
    </row>
    <row r="9" spans="1:9" ht="18.75" customHeight="1" x14ac:dyDescent="0.2">
      <c r="A9" s="502" t="s">
        <v>67</v>
      </c>
      <c r="B9" s="499" t="s">
        <v>169</v>
      </c>
      <c r="D9" s="6">
        <f>'Project Compliance Tool'!A18</f>
        <v>4</v>
      </c>
      <c r="E9" s="8">
        <f>'Project Compliance Tool'!F18</f>
        <v>0</v>
      </c>
      <c r="F9" s="2" t="str">
        <f t="shared" si="1"/>
        <v/>
      </c>
      <c r="G9" s="2">
        <f>'Project Compliance Tool'!G18</f>
        <v>0</v>
      </c>
      <c r="H9" s="2" t="str">
        <f t="shared" ca="1" si="0"/>
        <v>OK</v>
      </c>
      <c r="I9" s="2">
        <f t="shared" ca="1" si="2"/>
        <v>1</v>
      </c>
    </row>
    <row r="10" spans="1:9" ht="18.75" customHeight="1" x14ac:dyDescent="0.2">
      <c r="A10" s="501" t="s">
        <v>354</v>
      </c>
      <c r="B10" s="499" t="s">
        <v>365</v>
      </c>
      <c r="D10" s="6">
        <f>'Project Compliance Tool'!A19</f>
        <v>5</v>
      </c>
      <c r="E10" s="8">
        <f>'Project Compliance Tool'!F19</f>
        <v>0</v>
      </c>
      <c r="F10" s="2" t="str">
        <f t="shared" si="1"/>
        <v/>
      </c>
      <c r="G10" s="2">
        <f>'Project Compliance Tool'!G19</f>
        <v>0</v>
      </c>
      <c r="H10" s="2" t="str">
        <f t="shared" ca="1" si="0"/>
        <v>OK</v>
      </c>
      <c r="I10" s="2">
        <f t="shared" ca="1" si="2"/>
        <v>1</v>
      </c>
    </row>
    <row r="11" spans="1:9" ht="18.75" customHeight="1" x14ac:dyDescent="0.2">
      <c r="A11" s="501" t="s">
        <v>70</v>
      </c>
      <c r="B11" s="499" t="s">
        <v>70</v>
      </c>
      <c r="D11" s="6">
        <f>'Project Compliance Tool'!A20</f>
        <v>6</v>
      </c>
      <c r="E11" s="8">
        <f>'Project Compliance Tool'!F20</f>
        <v>0</v>
      </c>
      <c r="F11" s="2" t="str">
        <f t="shared" si="1"/>
        <v/>
      </c>
      <c r="G11" s="2">
        <f>'Project Compliance Tool'!G20</f>
        <v>0</v>
      </c>
      <c r="H11" s="2" t="str">
        <f t="shared" ca="1" si="0"/>
        <v>OK</v>
      </c>
      <c r="I11" s="2">
        <f t="shared" ca="1" si="2"/>
        <v>1</v>
      </c>
    </row>
    <row r="12" spans="1:9" ht="18.75" customHeight="1" x14ac:dyDescent="0.2">
      <c r="A12" s="501" t="s">
        <v>71</v>
      </c>
      <c r="B12" s="499" t="s">
        <v>170</v>
      </c>
      <c r="D12" s="6">
        <f>'Project Compliance Tool'!A21</f>
        <v>7</v>
      </c>
      <c r="E12" s="8">
        <f>'Project Compliance Tool'!F21</f>
        <v>0</v>
      </c>
      <c r="F12" s="2" t="str">
        <f t="shared" si="1"/>
        <v/>
      </c>
      <c r="G12" s="2">
        <f>'Project Compliance Tool'!G21</f>
        <v>0</v>
      </c>
      <c r="H12" s="2" t="str">
        <f t="shared" ca="1" si="0"/>
        <v>OK</v>
      </c>
      <c r="I12" s="2">
        <f t="shared" ca="1" si="2"/>
        <v>1</v>
      </c>
    </row>
    <row r="13" spans="1:9" ht="18.75" customHeight="1" x14ac:dyDescent="0.2">
      <c r="A13" s="501" t="s">
        <v>72</v>
      </c>
      <c r="B13" s="499" t="s">
        <v>171</v>
      </c>
      <c r="D13" s="6">
        <f>'Project Compliance Tool'!A22</f>
        <v>8</v>
      </c>
      <c r="E13" s="8">
        <f>'Project Compliance Tool'!F22</f>
        <v>0</v>
      </c>
      <c r="F13" s="2" t="str">
        <f t="shared" si="1"/>
        <v/>
      </c>
      <c r="G13" s="2">
        <f>'Project Compliance Tool'!G22</f>
        <v>0</v>
      </c>
      <c r="H13" s="2" t="str">
        <f ca="1">IF(AND(F13&lt;&gt;0,G13=0),"OK",IF(ISERROR(VLOOKUP(G13,INDIRECT(F13),1,FALSE)),"Work Type","OK"))</f>
        <v>OK</v>
      </c>
      <c r="I13" s="2">
        <f t="shared" ca="1" si="2"/>
        <v>1</v>
      </c>
    </row>
    <row r="14" spans="1:9" ht="18.75" customHeight="1" x14ac:dyDescent="0.2">
      <c r="A14" s="501" t="s">
        <v>74</v>
      </c>
      <c r="B14" s="499" t="s">
        <v>173</v>
      </c>
      <c r="D14" s="6">
        <f>'Project Compliance Tool'!A23</f>
        <v>9</v>
      </c>
      <c r="E14" s="8">
        <f>'Project Compliance Tool'!F23</f>
        <v>0</v>
      </c>
      <c r="F14" s="2" t="str">
        <f t="shared" si="1"/>
        <v/>
      </c>
      <c r="G14" s="2">
        <f>'Project Compliance Tool'!G23</f>
        <v>0</v>
      </c>
      <c r="H14" s="2" t="str">
        <f ca="1">IF(AND(F14&lt;&gt;0,G14=0),"OK",IF(ISERROR(VLOOKUP(G14,INDIRECT(F14),1,FALSE)),"Work Type","OK"))</f>
        <v>OK</v>
      </c>
      <c r="I14" s="2">
        <f t="shared" ca="1" si="2"/>
        <v>1</v>
      </c>
    </row>
    <row r="15" spans="1:9" ht="18.75" customHeight="1" x14ac:dyDescent="0.2">
      <c r="A15" s="501" t="s">
        <v>20</v>
      </c>
      <c r="B15" s="499" t="s">
        <v>174</v>
      </c>
      <c r="D15" s="6">
        <f>'Project Compliance Tool'!A24</f>
        <v>10</v>
      </c>
      <c r="E15" s="8">
        <f>'Project Compliance Tool'!F24</f>
        <v>0</v>
      </c>
      <c r="F15" s="2" t="str">
        <f t="shared" si="1"/>
        <v/>
      </c>
      <c r="G15" s="2">
        <f>'Project Compliance Tool'!G24</f>
        <v>0</v>
      </c>
      <c r="H15" s="2" t="str">
        <f ca="1">IF(AND(F15&lt;&gt;0,G15=0),"OK",IF(ISERROR(VLOOKUP(G15,INDIRECT(F15),1,FALSE)),"Work Type","OK"))</f>
        <v>OK</v>
      </c>
      <c r="I15" s="2">
        <f t="shared" ca="1" si="2"/>
        <v>1</v>
      </c>
    </row>
    <row r="16" spans="1:9" ht="18.75" customHeight="1" x14ac:dyDescent="0.2">
      <c r="A16" s="501" t="s">
        <v>182</v>
      </c>
      <c r="B16" s="499" t="s">
        <v>183</v>
      </c>
      <c r="E16" s="8"/>
    </row>
    <row r="17" spans="1:5" ht="18.75" customHeight="1" x14ac:dyDescent="0.2">
      <c r="A17" s="501" t="s">
        <v>159</v>
      </c>
      <c r="B17" s="499" t="s">
        <v>175</v>
      </c>
      <c r="E17" s="8"/>
    </row>
    <row r="18" spans="1:5" ht="18.75" customHeight="1" x14ac:dyDescent="0.2">
      <c r="A18" s="501" t="s">
        <v>356</v>
      </c>
      <c r="B18" s="499" t="s">
        <v>366</v>
      </c>
      <c r="E18" s="8"/>
    </row>
    <row r="19" spans="1:5" ht="18.75" customHeight="1" x14ac:dyDescent="0.2">
      <c r="A19" s="501" t="s">
        <v>160</v>
      </c>
      <c r="B19" s="499" t="s">
        <v>177</v>
      </c>
      <c r="E19" s="8"/>
    </row>
    <row r="20" spans="1:5" ht="18.75" customHeight="1" x14ac:dyDescent="0.2">
      <c r="A20" s="501" t="s">
        <v>79</v>
      </c>
      <c r="B20" s="499" t="s">
        <v>172</v>
      </c>
      <c r="E20" s="8"/>
    </row>
    <row r="21" spans="1:5" ht="18.75" customHeight="1" x14ac:dyDescent="0.2">
      <c r="A21" s="501" t="s">
        <v>80</v>
      </c>
      <c r="B21" s="499" t="s">
        <v>176</v>
      </c>
      <c r="E21" s="8"/>
    </row>
    <row r="22" spans="1:5" ht="18.75" customHeight="1" x14ac:dyDescent="0.2">
      <c r="A22" s="501" t="s">
        <v>83</v>
      </c>
      <c r="B22" s="499" t="s">
        <v>178</v>
      </c>
      <c r="E22" s="8"/>
    </row>
    <row r="23" spans="1:5" ht="18.75" customHeight="1" x14ac:dyDescent="0.2">
      <c r="A23" s="501" t="s">
        <v>85</v>
      </c>
      <c r="B23" s="499" t="s">
        <v>179</v>
      </c>
      <c r="E23" s="8"/>
    </row>
    <row r="24" spans="1:5" ht="18.75" customHeight="1" x14ac:dyDescent="0.2">
      <c r="A24" s="501" t="s">
        <v>86</v>
      </c>
      <c r="B24" s="499" t="s">
        <v>180</v>
      </c>
      <c r="E24" s="8"/>
    </row>
    <row r="25" spans="1:5" ht="18.75" customHeight="1" x14ac:dyDescent="0.2">
      <c r="A25" s="501" t="s">
        <v>367</v>
      </c>
      <c r="B25" s="499" t="s">
        <v>368</v>
      </c>
      <c r="E25" s="8"/>
    </row>
    <row r="26" spans="1:5" ht="18.75" customHeight="1" x14ac:dyDescent="0.2">
      <c r="A26" s="501" t="s">
        <v>369</v>
      </c>
      <c r="B26" s="501" t="s">
        <v>370</v>
      </c>
      <c r="E26" s="8"/>
    </row>
    <row r="27" spans="1:5" ht="18.75" customHeight="1" x14ac:dyDescent="0.2">
      <c r="A27" s="501" t="s">
        <v>87</v>
      </c>
      <c r="B27" s="499" t="s">
        <v>87</v>
      </c>
      <c r="E27" s="8"/>
    </row>
    <row r="28" spans="1:5" ht="18.75" customHeight="1" x14ac:dyDescent="0.2">
      <c r="A28" s="501" t="s">
        <v>30</v>
      </c>
      <c r="B28" s="499" t="s">
        <v>181</v>
      </c>
      <c r="E28" s="8"/>
    </row>
    <row r="29" spans="1:5" ht="18.75" customHeight="1" x14ac:dyDescent="0.2">
      <c r="A29" s="499" t="s">
        <v>371</v>
      </c>
      <c r="B29" s="499" t="s">
        <v>372</v>
      </c>
      <c r="E29" s="8"/>
    </row>
    <row r="30" spans="1:5" ht="18.75" customHeight="1" x14ac:dyDescent="0.2">
      <c r="A30" s="499" t="s">
        <v>198</v>
      </c>
      <c r="B30" s="499" t="s">
        <v>198</v>
      </c>
    </row>
    <row r="31" spans="1:5" ht="18.75" customHeight="1" x14ac:dyDescent="0.2">
      <c r="A31" s="499" t="s">
        <v>88</v>
      </c>
      <c r="B31" s="499" t="s">
        <v>88</v>
      </c>
    </row>
    <row r="32" spans="1:5" ht="18.75" customHeight="1" x14ac:dyDescent="0.2">
      <c r="A32" s="499" t="s">
        <v>236</v>
      </c>
      <c r="B32" s="499" t="s">
        <v>241</v>
      </c>
    </row>
    <row r="33" spans="1:2" ht="18.75" customHeight="1" x14ac:dyDescent="0.2">
      <c r="A33" s="499">
        <v>0</v>
      </c>
      <c r="B33" s="499" t="s">
        <v>188</v>
      </c>
    </row>
    <row r="34" spans="1:2" ht="18.75" customHeight="1" x14ac:dyDescent="0.2">
      <c r="A34" s="499"/>
      <c r="B34" s="499"/>
    </row>
    <row r="35" spans="1:2" ht="18.75" customHeight="1" x14ac:dyDescent="0.2">
      <c r="A35" s="499"/>
      <c r="B35" s="499" t="s">
        <v>206</v>
      </c>
    </row>
    <row r="36" spans="1:2" ht="18.75" customHeight="1" x14ac:dyDescent="0.2"/>
    <row r="37" spans="1:2" ht="18.75" customHeight="1" x14ac:dyDescent="0.2"/>
    <row r="38" spans="1:2" ht="18.75" customHeight="1" x14ac:dyDescent="0.2"/>
    <row r="39" spans="1:2" ht="18.75" customHeight="1" x14ac:dyDescent="0.2"/>
    <row r="40" spans="1:2" ht="18.75" customHeight="1" x14ac:dyDescent="0.2"/>
    <row r="41" spans="1:2" ht="18.75" customHeight="1" x14ac:dyDescent="0.2"/>
    <row r="42" spans="1:2" ht="18.75" customHeight="1" x14ac:dyDescent="0.2"/>
    <row r="43" spans="1:2" ht="18.75" customHeight="1" x14ac:dyDescent="0.2"/>
    <row r="44" spans="1:2" ht="18.75" customHeight="1" x14ac:dyDescent="0.2"/>
    <row r="45" spans="1:2" ht="18.75" customHeight="1" x14ac:dyDescent="0.2"/>
    <row r="46" spans="1:2" ht="18.75" customHeight="1" x14ac:dyDescent="0.2"/>
    <row r="47" spans="1:2" ht="18.75" customHeight="1" x14ac:dyDescent="0.2"/>
    <row r="48" spans="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sheetData>
  <sheetProtection selectLockedCells="1" selectUnlockedCells="1"/>
  <pageMargins left="0.70866141732283472" right="0.32" top="0.74803149606299213" bottom="0.74803149606299213" header="0.31496062992125984" footer="0.31496062992125984"/>
  <pageSetup paperSize="8" scale="96" fitToWidth="2" fitToHeight="2"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GM175"/>
  <sheetViews>
    <sheetView showRowColHeaders="0" workbookViewId="0">
      <selection activeCell="B5" sqref="B5"/>
    </sheetView>
  </sheetViews>
  <sheetFormatPr defaultRowHeight="27" customHeight="1" x14ac:dyDescent="0.3"/>
  <cols>
    <col min="1" max="1" width="9.140625" style="14"/>
    <col min="2" max="2" width="30.7109375" style="328" customWidth="1"/>
    <col min="3" max="3" width="53.28515625" style="329" customWidth="1"/>
    <col min="4" max="4" width="20.7109375" style="345" customWidth="1"/>
    <col min="5" max="5" width="50.7109375" style="346" customWidth="1"/>
    <col min="6" max="7" width="14.7109375" style="330" hidden="1" customWidth="1"/>
    <col min="8" max="8" width="27.140625" style="331" hidden="1" customWidth="1"/>
    <col min="9" max="9" width="45.85546875" style="332" hidden="1" customWidth="1"/>
    <col min="10" max="10" width="45.85546875" style="333" hidden="1" customWidth="1"/>
    <col min="11" max="12" width="12.42578125" style="332" hidden="1" customWidth="1"/>
    <col min="13" max="13" width="13.42578125" style="334" hidden="1" customWidth="1"/>
    <col min="14" max="14" width="10.7109375" style="327" customWidth="1"/>
    <col min="15" max="15" width="22.140625" style="14" customWidth="1"/>
    <col min="16" max="16" width="22.140625" style="55" customWidth="1"/>
    <col min="17" max="17" width="15.85546875" style="55" customWidth="1"/>
    <col min="18" max="18" width="24.28515625" style="14" customWidth="1"/>
    <col min="19" max="19" width="50.7109375" style="14" customWidth="1"/>
    <col min="20" max="20" width="22.140625" style="14" hidden="1" customWidth="1"/>
    <col min="21" max="22" width="9.140625" style="113"/>
    <col min="23" max="23" width="24.5703125" style="113" customWidth="1"/>
    <col min="24" max="195" width="9.140625" style="113"/>
    <col min="196" max="16384" width="9.140625" style="14"/>
  </cols>
  <sheetData>
    <row r="1" spans="1:195" s="104" customFormat="1" ht="13.5" customHeight="1" thickBot="1" x14ac:dyDescent="0.35">
      <c r="B1" s="691"/>
      <c r="C1" s="692"/>
      <c r="D1" s="692"/>
      <c r="E1" s="693"/>
      <c r="F1" s="105"/>
      <c r="G1" s="105"/>
      <c r="H1" s="106"/>
      <c r="I1" s="107"/>
      <c r="J1" s="108"/>
      <c r="K1" s="107"/>
      <c r="L1" s="107"/>
      <c r="M1" s="109"/>
      <c r="N1" s="110"/>
      <c r="O1" s="694"/>
      <c r="P1" s="695"/>
      <c r="Q1" s="695"/>
      <c r="R1" s="695"/>
      <c r="S1" s="696"/>
    </row>
    <row r="2" spans="1:195" ht="81" customHeight="1" thickBot="1" x14ac:dyDescent="0.35">
      <c r="A2" s="104"/>
      <c r="B2" s="348" t="str">
        <f>'Project Compliance Tool'!H5</f>
        <v>Multiple Project Site Tool - Colleges</v>
      </c>
      <c r="C2" s="337"/>
      <c r="D2" s="337"/>
      <c r="E2" s="338"/>
      <c r="F2" s="343"/>
      <c r="G2" s="343"/>
      <c r="H2" s="349"/>
      <c r="I2" s="349"/>
      <c r="J2" s="349"/>
      <c r="K2" s="349"/>
      <c r="L2" s="349"/>
      <c r="M2" s="349"/>
      <c r="N2" s="104"/>
      <c r="O2" s="697"/>
      <c r="P2" s="698"/>
      <c r="Q2" s="698"/>
      <c r="R2" s="698"/>
      <c r="S2" s="699"/>
      <c r="T2" s="104"/>
      <c r="U2" s="104"/>
      <c r="V2" s="104"/>
      <c r="W2" s="104"/>
    </row>
    <row r="3" spans="1:195" ht="34.5" customHeight="1" thickBot="1" x14ac:dyDescent="0.35">
      <c r="A3" s="104"/>
      <c r="B3" s="513" t="s">
        <v>0</v>
      </c>
      <c r="C3" s="485" t="s">
        <v>51</v>
      </c>
      <c r="D3" s="114" t="s">
        <v>210</v>
      </c>
      <c r="E3" s="115" t="s">
        <v>161</v>
      </c>
      <c r="F3" s="343"/>
      <c r="G3" s="343"/>
      <c r="H3" s="349"/>
      <c r="I3" s="349"/>
      <c r="J3" s="349"/>
      <c r="K3" s="349"/>
      <c r="L3" s="349"/>
      <c r="M3" s="349"/>
      <c r="N3" s="104"/>
      <c r="O3" s="116" t="s">
        <v>2</v>
      </c>
      <c r="P3" s="117" t="s">
        <v>271</v>
      </c>
      <c r="Q3" s="684" t="s">
        <v>122</v>
      </c>
      <c r="R3" s="685"/>
      <c r="S3" s="118"/>
      <c r="T3" s="104"/>
      <c r="U3" s="104"/>
      <c r="V3" s="104"/>
      <c r="W3" s="104"/>
    </row>
    <row r="4" spans="1:195" ht="27" customHeight="1" x14ac:dyDescent="0.3">
      <c r="A4" s="104"/>
      <c r="B4" s="514" t="s">
        <v>52</v>
      </c>
      <c r="C4" s="486" t="s">
        <v>139</v>
      </c>
      <c r="D4" s="195">
        <v>6.84</v>
      </c>
      <c r="E4" s="153"/>
      <c r="F4" s="119">
        <v>7.92</v>
      </c>
      <c r="G4" s="120" t="s">
        <v>202</v>
      </c>
      <c r="H4" s="121" t="s">
        <v>52</v>
      </c>
      <c r="I4" s="122" t="s">
        <v>139</v>
      </c>
      <c r="J4" s="123" t="s">
        <v>140</v>
      </c>
      <c r="K4" s="124">
        <v>7.92</v>
      </c>
      <c r="L4" s="125">
        <v>6.8</v>
      </c>
      <c r="M4" s="126">
        <f t="shared" ref="M4:M20" si="0">+L4/K4</f>
        <v>0.85858585858585856</v>
      </c>
      <c r="N4" s="110"/>
      <c r="O4" s="335" t="s">
        <v>5</v>
      </c>
      <c r="P4" s="336">
        <v>0.53747999999999996</v>
      </c>
      <c r="Q4" s="582">
        <v>41799</v>
      </c>
      <c r="R4" s="583" t="s">
        <v>389</v>
      </c>
      <c r="S4" s="581"/>
      <c r="T4" s="128">
        <v>0.54418</v>
      </c>
      <c r="U4" s="104"/>
      <c r="V4" s="104"/>
      <c r="W4" s="104"/>
    </row>
    <row r="5" spans="1:195" ht="27" customHeight="1" x14ac:dyDescent="0.3">
      <c r="A5" s="104"/>
      <c r="B5" s="515" t="s">
        <v>355</v>
      </c>
      <c r="C5" s="487" t="s">
        <v>53</v>
      </c>
      <c r="D5" s="204">
        <v>14.44</v>
      </c>
      <c r="E5" s="158"/>
      <c r="F5" s="130">
        <v>16.7</v>
      </c>
      <c r="G5" s="131" t="s">
        <v>202</v>
      </c>
      <c r="H5" s="132"/>
      <c r="I5" s="122" t="s">
        <v>53</v>
      </c>
      <c r="J5" s="133" t="s">
        <v>53</v>
      </c>
      <c r="K5" s="134">
        <v>16.7</v>
      </c>
      <c r="L5" s="135">
        <v>14.4</v>
      </c>
      <c r="M5" s="126">
        <f t="shared" si="0"/>
        <v>0.86227544910179643</v>
      </c>
      <c r="N5" s="110"/>
      <c r="O5" s="127" t="s">
        <v>7</v>
      </c>
      <c r="P5" s="136">
        <v>0.18497</v>
      </c>
      <c r="Q5" s="584">
        <v>41799</v>
      </c>
      <c r="R5" s="585" t="s">
        <v>390</v>
      </c>
      <c r="S5" s="581"/>
      <c r="T5" s="128">
        <v>0.184</v>
      </c>
      <c r="U5" s="104"/>
      <c r="V5" s="104"/>
      <c r="W5" s="104"/>
    </row>
    <row r="6" spans="1:195" ht="27" customHeight="1" x14ac:dyDescent="0.3">
      <c r="A6" s="104"/>
      <c r="B6" s="515" t="s">
        <v>355</v>
      </c>
      <c r="C6" s="487" t="s">
        <v>36</v>
      </c>
      <c r="D6" s="204">
        <v>7.22</v>
      </c>
      <c r="E6" s="158"/>
      <c r="F6" s="130">
        <v>8.4</v>
      </c>
      <c r="G6" s="131" t="s">
        <v>202</v>
      </c>
      <c r="H6" s="132"/>
      <c r="I6" s="122" t="s">
        <v>36</v>
      </c>
      <c r="J6" s="137" t="s">
        <v>36</v>
      </c>
      <c r="K6" s="134">
        <v>8.4</v>
      </c>
      <c r="L6" s="135">
        <v>7.2</v>
      </c>
      <c r="M6" s="126">
        <f t="shared" si="0"/>
        <v>0.8571428571428571</v>
      </c>
      <c r="N6" s="110"/>
      <c r="O6" s="138" t="s">
        <v>125</v>
      </c>
      <c r="P6" s="136">
        <v>0.27211999999999997</v>
      </c>
      <c r="Q6" s="584">
        <v>41799</v>
      </c>
      <c r="R6" s="585" t="s">
        <v>390</v>
      </c>
      <c r="S6" s="581"/>
      <c r="T6" s="139">
        <v>0.27651999999999999</v>
      </c>
      <c r="U6" s="104"/>
      <c r="V6" s="104"/>
      <c r="W6" s="104"/>
    </row>
    <row r="7" spans="1:195" ht="27" customHeight="1" x14ac:dyDescent="0.3">
      <c r="A7" s="104"/>
      <c r="B7" s="515" t="s">
        <v>355</v>
      </c>
      <c r="C7" s="487" t="s">
        <v>54</v>
      </c>
      <c r="D7" s="204">
        <v>10.83</v>
      </c>
      <c r="E7" s="158"/>
      <c r="F7" s="130">
        <v>12.5</v>
      </c>
      <c r="G7" s="131" t="s">
        <v>202</v>
      </c>
      <c r="H7" s="132"/>
      <c r="I7" s="122" t="s">
        <v>54</v>
      </c>
      <c r="J7" s="137" t="s">
        <v>54</v>
      </c>
      <c r="K7" s="134">
        <v>12.5</v>
      </c>
      <c r="L7" s="135">
        <v>10.8</v>
      </c>
      <c r="M7" s="126">
        <f t="shared" si="0"/>
        <v>0.8640000000000001</v>
      </c>
      <c r="N7" s="110"/>
      <c r="O7" s="140" t="s">
        <v>190</v>
      </c>
      <c r="P7" s="141">
        <v>0.26950000000000002</v>
      </c>
      <c r="Q7" s="584">
        <v>41799</v>
      </c>
      <c r="R7" s="585" t="s">
        <v>390</v>
      </c>
      <c r="S7" s="581" t="s">
        <v>124</v>
      </c>
      <c r="T7" s="139">
        <v>0.26643</v>
      </c>
      <c r="U7" s="104"/>
      <c r="V7" s="104"/>
      <c r="W7" s="104"/>
    </row>
    <row r="8" spans="1:195" ht="27" customHeight="1" x14ac:dyDescent="0.3">
      <c r="A8" s="104"/>
      <c r="B8" s="516" t="s">
        <v>355</v>
      </c>
      <c r="C8" s="488" t="s">
        <v>55</v>
      </c>
      <c r="D8" s="204">
        <v>6.84</v>
      </c>
      <c r="E8" s="289"/>
      <c r="F8" s="142">
        <v>7.92</v>
      </c>
      <c r="G8" s="143" t="s">
        <v>202</v>
      </c>
      <c r="H8" s="144"/>
      <c r="I8" s="145" t="s">
        <v>55</v>
      </c>
      <c r="J8" s="123" t="s">
        <v>140</v>
      </c>
      <c r="K8" s="146">
        <v>7.92</v>
      </c>
      <c r="L8" s="147">
        <v>6.8</v>
      </c>
      <c r="M8" s="148">
        <f t="shared" si="0"/>
        <v>0.85858585858585856</v>
      </c>
      <c r="N8" s="110"/>
      <c r="O8" s="140" t="s">
        <v>126</v>
      </c>
      <c r="P8" s="141">
        <v>0.24667</v>
      </c>
      <c r="Q8" s="584">
        <v>41799</v>
      </c>
      <c r="R8" s="585" t="s">
        <v>390</v>
      </c>
      <c r="S8" s="581" t="s">
        <v>123</v>
      </c>
      <c r="T8" s="139">
        <v>0.24674000000000001</v>
      </c>
      <c r="U8" s="104"/>
      <c r="V8" s="104"/>
      <c r="W8" s="104"/>
    </row>
    <row r="9" spans="1:195" ht="27" customHeight="1" thickBot="1" x14ac:dyDescent="0.35">
      <c r="A9" s="104"/>
      <c r="B9" s="516"/>
      <c r="C9" s="488" t="s">
        <v>404</v>
      </c>
      <c r="D9" s="240">
        <v>13.5</v>
      </c>
      <c r="E9" s="591" t="s">
        <v>405</v>
      </c>
      <c r="F9" s="149">
        <v>12.5</v>
      </c>
      <c r="G9" s="150" t="s">
        <v>202</v>
      </c>
      <c r="H9" s="151"/>
      <c r="I9" s="211" t="s">
        <v>130</v>
      </c>
      <c r="J9" s="162" t="s">
        <v>130</v>
      </c>
      <c r="K9" s="163">
        <v>12.5</v>
      </c>
      <c r="L9" s="163" t="s">
        <v>141</v>
      </c>
      <c r="M9" s="212" t="e">
        <f t="shared" si="0"/>
        <v>#VALUE!</v>
      </c>
      <c r="N9" s="110"/>
      <c r="O9" s="152" t="s">
        <v>8</v>
      </c>
      <c r="P9" s="141">
        <v>0.31591000000000002</v>
      </c>
      <c r="Q9" s="584">
        <v>41799</v>
      </c>
      <c r="R9" s="585" t="s">
        <v>390</v>
      </c>
      <c r="S9" s="581"/>
      <c r="T9" s="139">
        <v>0.31290000000000001</v>
      </c>
      <c r="U9" s="104"/>
      <c r="V9" s="104"/>
      <c r="W9" s="104"/>
    </row>
    <row r="10" spans="1:195" ht="27" customHeight="1" thickBot="1" x14ac:dyDescent="0.35">
      <c r="A10" s="104"/>
      <c r="B10" s="517" t="s">
        <v>355</v>
      </c>
      <c r="C10" s="489" t="s">
        <v>130</v>
      </c>
      <c r="D10" s="240">
        <v>10.83</v>
      </c>
      <c r="E10" s="160"/>
      <c r="F10" s="119">
        <v>9</v>
      </c>
      <c r="G10" s="120" t="s">
        <v>203</v>
      </c>
      <c r="H10" s="121" t="s">
        <v>56</v>
      </c>
      <c r="I10" s="154" t="s">
        <v>3</v>
      </c>
      <c r="J10" s="155" t="s">
        <v>3</v>
      </c>
      <c r="K10" s="124">
        <v>9</v>
      </c>
      <c r="L10" s="125">
        <v>9</v>
      </c>
      <c r="M10" s="156">
        <f t="shared" si="0"/>
        <v>1</v>
      </c>
      <c r="N10" s="110"/>
      <c r="O10" s="157" t="s">
        <v>9</v>
      </c>
      <c r="P10" s="141">
        <v>0.21451000000000001</v>
      </c>
      <c r="Q10" s="584">
        <v>41799</v>
      </c>
      <c r="R10" s="585" t="s">
        <v>390</v>
      </c>
      <c r="S10" s="581"/>
      <c r="T10" s="139">
        <v>0.21443999999999999</v>
      </c>
      <c r="U10" s="104"/>
      <c r="V10" s="104"/>
      <c r="W10" s="104"/>
    </row>
    <row r="11" spans="1:195" ht="27" customHeight="1" x14ac:dyDescent="0.3">
      <c r="A11" s="104"/>
      <c r="B11" s="514" t="s">
        <v>56</v>
      </c>
      <c r="C11" s="486" t="s">
        <v>3</v>
      </c>
      <c r="D11" s="195">
        <v>9</v>
      </c>
      <c r="E11" s="153"/>
      <c r="F11" s="130">
        <v>7.9</v>
      </c>
      <c r="G11" s="131" t="s">
        <v>203</v>
      </c>
      <c r="H11" s="132"/>
      <c r="I11" s="159" t="s">
        <v>4</v>
      </c>
      <c r="J11" s="137" t="s">
        <v>4</v>
      </c>
      <c r="K11" s="134">
        <v>7.9</v>
      </c>
      <c r="L11" s="135">
        <v>6.8</v>
      </c>
      <c r="M11" s="126">
        <f t="shared" si="0"/>
        <v>0.860759493670886</v>
      </c>
      <c r="N11" s="110"/>
      <c r="O11" s="129" t="s">
        <v>127</v>
      </c>
      <c r="P11" s="141">
        <v>3.2169999999999997E-2</v>
      </c>
      <c r="Q11" s="584">
        <v>41799</v>
      </c>
      <c r="R11" s="585" t="s">
        <v>391</v>
      </c>
      <c r="S11" s="581"/>
      <c r="T11" s="139">
        <v>2.5000000000000001E-2</v>
      </c>
      <c r="U11" s="104"/>
      <c r="V11" s="104"/>
      <c r="W11" s="104"/>
    </row>
    <row r="12" spans="1:195" ht="27" customHeight="1" thickBot="1" x14ac:dyDescent="0.35">
      <c r="A12" s="104"/>
      <c r="B12" s="515" t="s">
        <v>355</v>
      </c>
      <c r="C12" s="487" t="s">
        <v>4</v>
      </c>
      <c r="D12" s="204">
        <v>6.84</v>
      </c>
      <c r="E12" s="158"/>
      <c r="F12" s="149">
        <v>8.3000000000000007</v>
      </c>
      <c r="G12" s="150" t="s">
        <v>203</v>
      </c>
      <c r="H12" s="151"/>
      <c r="I12" s="161" t="s">
        <v>6</v>
      </c>
      <c r="J12" s="162" t="s">
        <v>6</v>
      </c>
      <c r="K12" s="163">
        <v>8.3000000000000007</v>
      </c>
      <c r="L12" s="164">
        <v>8.42</v>
      </c>
      <c r="M12" s="165">
        <f t="shared" si="0"/>
        <v>1.0144578313253012</v>
      </c>
      <c r="N12" s="110"/>
      <c r="O12" s="140" t="s">
        <v>207</v>
      </c>
      <c r="P12" s="141">
        <v>1.6619999999999999E-2</v>
      </c>
      <c r="Q12" s="584">
        <v>41799</v>
      </c>
      <c r="R12" s="585" t="s">
        <v>391</v>
      </c>
      <c r="S12" s="581"/>
      <c r="T12" s="166"/>
      <c r="U12" s="104"/>
      <c r="V12" s="104"/>
      <c r="W12" s="104"/>
    </row>
    <row r="13" spans="1:195" ht="27" customHeight="1" thickBot="1" x14ac:dyDescent="0.35">
      <c r="A13" s="104"/>
      <c r="B13" s="517" t="s">
        <v>355</v>
      </c>
      <c r="C13" s="489" t="s">
        <v>6</v>
      </c>
      <c r="D13" s="288">
        <v>8.4208754827908177</v>
      </c>
      <c r="E13" s="160"/>
      <c r="F13" s="119">
        <v>17.600000000000001</v>
      </c>
      <c r="G13" s="120" t="s">
        <v>201</v>
      </c>
      <c r="H13" s="121" t="s">
        <v>57</v>
      </c>
      <c r="I13" s="167" t="s">
        <v>58</v>
      </c>
      <c r="J13" s="155" t="s">
        <v>58</v>
      </c>
      <c r="K13" s="124">
        <v>17.600000000000001</v>
      </c>
      <c r="L13" s="125">
        <v>15.2</v>
      </c>
      <c r="M13" s="156">
        <f t="shared" si="0"/>
        <v>0.86363636363636354</v>
      </c>
      <c r="N13" s="110"/>
      <c r="O13" s="168" t="s">
        <v>208</v>
      </c>
      <c r="P13" s="141">
        <v>3.9239999999999997E-2</v>
      </c>
      <c r="Q13" s="584">
        <v>41799</v>
      </c>
      <c r="R13" s="585" t="s">
        <v>391</v>
      </c>
      <c r="S13" s="581"/>
      <c r="T13" s="169"/>
      <c r="U13" s="104"/>
      <c r="V13" s="104"/>
      <c r="W13" s="104"/>
    </row>
    <row r="14" spans="1:195" ht="27" customHeight="1" thickBot="1" x14ac:dyDescent="0.35">
      <c r="A14" s="104"/>
      <c r="B14" s="514" t="s">
        <v>158</v>
      </c>
      <c r="C14" s="486" t="s">
        <v>58</v>
      </c>
      <c r="D14" s="310">
        <v>15.2</v>
      </c>
      <c r="E14" s="153"/>
      <c r="F14" s="130">
        <v>8.8000000000000007</v>
      </c>
      <c r="G14" s="131" t="s">
        <v>201</v>
      </c>
      <c r="H14" s="132"/>
      <c r="I14" s="171" t="s">
        <v>37</v>
      </c>
      <c r="J14" s="137" t="s">
        <v>37</v>
      </c>
      <c r="K14" s="134">
        <v>8.8000000000000007</v>
      </c>
      <c r="L14" s="135">
        <v>7.6</v>
      </c>
      <c r="M14" s="126">
        <f t="shared" si="0"/>
        <v>0.86363636363636354</v>
      </c>
      <c r="N14" s="110"/>
      <c r="O14" s="580" t="s">
        <v>387</v>
      </c>
      <c r="P14" s="700" t="s">
        <v>388</v>
      </c>
      <c r="Q14" s="701"/>
      <c r="R14" s="701"/>
      <c r="S14" s="702"/>
      <c r="T14" s="172"/>
      <c r="U14" s="104"/>
      <c r="V14" s="104"/>
      <c r="W14" s="104"/>
    </row>
    <row r="15" spans="1:195" s="184" customFormat="1" ht="27" customHeight="1" thickBot="1" x14ac:dyDescent="0.35">
      <c r="A15" s="173"/>
      <c r="B15" s="515" t="s">
        <v>355</v>
      </c>
      <c r="C15" s="487" t="s">
        <v>37</v>
      </c>
      <c r="D15" s="204">
        <v>7.6</v>
      </c>
      <c r="E15" s="170"/>
      <c r="F15" s="175">
        <v>13.2</v>
      </c>
      <c r="G15" s="176" t="s">
        <v>201</v>
      </c>
      <c r="H15" s="177"/>
      <c r="I15" s="178" t="s">
        <v>38</v>
      </c>
      <c r="J15" s="162" t="s">
        <v>38</v>
      </c>
      <c r="K15" s="179">
        <v>13.2</v>
      </c>
      <c r="L15" s="180">
        <v>11.4</v>
      </c>
      <c r="M15" s="181">
        <f t="shared" si="0"/>
        <v>0.86363636363636376</v>
      </c>
      <c r="N15" s="182"/>
      <c r="O15" s="579"/>
      <c r="P15" s="579"/>
      <c r="Q15" s="579"/>
      <c r="R15" s="579"/>
      <c r="S15" s="579"/>
      <c r="T15" s="173"/>
      <c r="U15" s="173"/>
      <c r="V15" s="173"/>
      <c r="W15" s="17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row>
    <row r="16" spans="1:195" ht="27" customHeight="1" thickBot="1" x14ac:dyDescent="0.35">
      <c r="A16" s="104"/>
      <c r="B16" s="518" t="s">
        <v>355</v>
      </c>
      <c r="C16" s="511" t="s">
        <v>38</v>
      </c>
      <c r="D16" s="174">
        <v>11.4</v>
      </c>
      <c r="E16" s="160"/>
      <c r="F16" s="187">
        <v>16.72</v>
      </c>
      <c r="G16" s="188" t="s">
        <v>202</v>
      </c>
      <c r="H16" s="189" t="s">
        <v>59</v>
      </c>
      <c r="I16" s="190" t="s">
        <v>10</v>
      </c>
      <c r="J16" s="191" t="s">
        <v>10</v>
      </c>
      <c r="K16" s="192">
        <v>16.72</v>
      </c>
      <c r="L16" s="192">
        <v>14.4</v>
      </c>
      <c r="M16" s="193">
        <f t="shared" si="0"/>
        <v>0.86124401913875603</v>
      </c>
      <c r="N16" s="110"/>
      <c r="O16" s="201"/>
      <c r="P16" s="202"/>
      <c r="Q16" s="203"/>
      <c r="R16" s="203"/>
      <c r="S16" s="104"/>
      <c r="T16" s="194"/>
      <c r="U16" s="104"/>
      <c r="V16" s="104"/>
      <c r="W16" s="104"/>
    </row>
    <row r="17" spans="1:23" ht="27" customHeight="1" thickBot="1" x14ac:dyDescent="0.35">
      <c r="A17" s="104"/>
      <c r="B17" s="519" t="s">
        <v>59</v>
      </c>
      <c r="C17" s="492" t="s">
        <v>10</v>
      </c>
      <c r="D17" s="185">
        <v>14.44</v>
      </c>
      <c r="E17" s="186"/>
      <c r="F17" s="119">
        <v>5</v>
      </c>
      <c r="G17" s="120" t="s">
        <v>202</v>
      </c>
      <c r="H17" s="197" t="s">
        <v>60</v>
      </c>
      <c r="I17" s="198" t="s">
        <v>39</v>
      </c>
      <c r="J17" s="199" t="s">
        <v>142</v>
      </c>
      <c r="K17" s="124">
        <v>5</v>
      </c>
      <c r="L17" s="124" t="s">
        <v>143</v>
      </c>
      <c r="M17" s="200" t="e">
        <f t="shared" si="0"/>
        <v>#VALUE!</v>
      </c>
      <c r="N17" s="110"/>
      <c r="O17" s="201"/>
      <c r="P17" s="207"/>
      <c r="Q17" s="203"/>
      <c r="R17" s="208"/>
      <c r="S17" s="104"/>
      <c r="T17" s="104"/>
      <c r="U17" s="104"/>
      <c r="V17" s="104"/>
      <c r="W17" s="104"/>
    </row>
    <row r="18" spans="1:23" ht="27" customHeight="1" x14ac:dyDescent="0.3">
      <c r="A18" s="104"/>
      <c r="B18" s="514" t="s">
        <v>60</v>
      </c>
      <c r="C18" s="486" t="s">
        <v>39</v>
      </c>
      <c r="D18" s="195">
        <v>4</v>
      </c>
      <c r="E18" s="196" t="s">
        <v>237</v>
      </c>
      <c r="F18" s="130">
        <v>5</v>
      </c>
      <c r="G18" s="131" t="s">
        <v>202</v>
      </c>
      <c r="H18" s="205"/>
      <c r="I18" s="122" t="s">
        <v>61</v>
      </c>
      <c r="J18" s="199" t="s">
        <v>142</v>
      </c>
      <c r="K18" s="134">
        <v>5</v>
      </c>
      <c r="L18" s="134" t="s">
        <v>141</v>
      </c>
      <c r="M18" s="206" t="e">
        <f t="shared" si="0"/>
        <v>#VALUE!</v>
      </c>
      <c r="N18" s="110"/>
      <c r="O18" s="201"/>
      <c r="P18" s="207"/>
      <c r="Q18" s="209"/>
      <c r="R18" s="208"/>
      <c r="S18" s="104"/>
      <c r="T18" s="104"/>
      <c r="U18" s="104"/>
      <c r="V18" s="104"/>
      <c r="W18" s="104"/>
    </row>
    <row r="19" spans="1:23" ht="27" customHeight="1" x14ac:dyDescent="0.3">
      <c r="A19" s="104"/>
      <c r="B19" s="515" t="s">
        <v>355</v>
      </c>
      <c r="C19" s="487" t="s">
        <v>61</v>
      </c>
      <c r="D19" s="204">
        <v>7.2</v>
      </c>
      <c r="E19" s="170" t="s">
        <v>237</v>
      </c>
      <c r="F19" s="130">
        <v>5</v>
      </c>
      <c r="G19" s="131" t="s">
        <v>202</v>
      </c>
      <c r="H19" s="205"/>
      <c r="I19" s="122" t="s">
        <v>62</v>
      </c>
      <c r="J19" s="199" t="s">
        <v>142</v>
      </c>
      <c r="K19" s="134">
        <v>5</v>
      </c>
      <c r="L19" s="134" t="s">
        <v>141</v>
      </c>
      <c r="M19" s="206" t="e">
        <f t="shared" si="0"/>
        <v>#VALUE!</v>
      </c>
      <c r="N19" s="110"/>
      <c r="O19" s="201"/>
      <c r="P19" s="207"/>
      <c r="Q19" s="209"/>
      <c r="R19" s="208"/>
      <c r="S19" s="104"/>
      <c r="T19" s="104"/>
      <c r="U19" s="104"/>
      <c r="V19" s="104"/>
      <c r="W19" s="104"/>
    </row>
    <row r="20" spans="1:23" ht="27" customHeight="1" thickBot="1" x14ac:dyDescent="0.35">
      <c r="A20" s="104"/>
      <c r="B20" s="515" t="s">
        <v>355</v>
      </c>
      <c r="C20" s="487" t="s">
        <v>62</v>
      </c>
      <c r="D20" s="204">
        <v>4.5</v>
      </c>
      <c r="E20" s="170" t="s">
        <v>237</v>
      </c>
      <c r="F20" s="130">
        <v>5</v>
      </c>
      <c r="G20" s="143" t="s">
        <v>202</v>
      </c>
      <c r="H20" s="210"/>
      <c r="I20" s="211" t="s">
        <v>63</v>
      </c>
      <c r="J20" s="199" t="s">
        <v>142</v>
      </c>
      <c r="K20" s="163">
        <v>5</v>
      </c>
      <c r="L20" s="163" t="s">
        <v>141</v>
      </c>
      <c r="M20" s="212" t="e">
        <f t="shared" si="0"/>
        <v>#VALUE!</v>
      </c>
      <c r="N20" s="110"/>
      <c r="O20" s="201"/>
      <c r="P20" s="207"/>
      <c r="Q20" s="209"/>
      <c r="R20" s="208"/>
      <c r="S20" s="104"/>
      <c r="T20" s="104"/>
      <c r="U20" s="104"/>
      <c r="V20" s="104"/>
      <c r="W20" s="104"/>
    </row>
    <row r="21" spans="1:23" ht="27" customHeight="1" x14ac:dyDescent="0.3">
      <c r="A21" s="104"/>
      <c r="B21" s="515" t="s">
        <v>355</v>
      </c>
      <c r="C21" s="487" t="s">
        <v>63</v>
      </c>
      <c r="D21" s="204">
        <v>4.5</v>
      </c>
      <c r="E21" s="170" t="s">
        <v>237</v>
      </c>
      <c r="F21" s="130">
        <v>18</v>
      </c>
      <c r="G21" s="131" t="s">
        <v>202</v>
      </c>
      <c r="H21" s="213"/>
      <c r="I21" s="214"/>
      <c r="J21" s="215"/>
      <c r="K21" s="216"/>
      <c r="L21" s="216"/>
      <c r="M21" s="217"/>
      <c r="N21" s="110"/>
      <c r="O21" s="201"/>
      <c r="P21" s="207"/>
      <c r="Q21" s="209"/>
      <c r="R21" s="208"/>
      <c r="S21" s="104"/>
      <c r="T21" s="104"/>
      <c r="U21" s="104"/>
      <c r="V21" s="104"/>
      <c r="W21" s="104"/>
    </row>
    <row r="22" spans="1:23" ht="27" customHeight="1" x14ac:dyDescent="0.3">
      <c r="A22" s="104"/>
      <c r="B22" s="515" t="s">
        <v>355</v>
      </c>
      <c r="C22" s="487" t="s">
        <v>137</v>
      </c>
      <c r="D22" s="204">
        <f>F21</f>
        <v>18</v>
      </c>
      <c r="E22" s="170"/>
      <c r="F22" s="130">
        <v>60</v>
      </c>
      <c r="G22" s="131" t="s">
        <v>202</v>
      </c>
      <c r="H22" s="213"/>
      <c r="I22" s="214"/>
      <c r="J22" s="215"/>
      <c r="K22" s="216"/>
      <c r="L22" s="216"/>
      <c r="M22" s="217"/>
      <c r="N22" s="110"/>
      <c r="O22" s="201"/>
      <c r="P22" s="207"/>
      <c r="Q22" s="209"/>
      <c r="R22" s="208"/>
      <c r="S22" s="104"/>
      <c r="T22" s="104"/>
      <c r="U22" s="104"/>
      <c r="V22" s="104"/>
      <c r="W22" s="104"/>
    </row>
    <row r="23" spans="1:23" ht="27" customHeight="1" x14ac:dyDescent="0.3">
      <c r="A23" s="104"/>
      <c r="B23" s="515" t="s">
        <v>355</v>
      </c>
      <c r="C23" s="487" t="s">
        <v>163</v>
      </c>
      <c r="D23" s="204">
        <v>13.68</v>
      </c>
      <c r="E23" s="170"/>
      <c r="F23" s="130">
        <v>15.84</v>
      </c>
      <c r="G23" s="131" t="s">
        <v>202</v>
      </c>
      <c r="H23" s="213"/>
      <c r="I23" s="214"/>
      <c r="J23" s="215"/>
      <c r="K23" s="216"/>
      <c r="L23" s="216"/>
      <c r="M23" s="217"/>
      <c r="N23" s="110"/>
      <c r="O23" s="201"/>
      <c r="P23" s="207"/>
      <c r="Q23" s="209"/>
      <c r="R23" s="208"/>
      <c r="S23" s="104"/>
      <c r="T23" s="104"/>
      <c r="U23" s="104"/>
      <c r="V23" s="104"/>
      <c r="W23" s="104"/>
    </row>
    <row r="24" spans="1:23" ht="27" customHeight="1" x14ac:dyDescent="0.3">
      <c r="A24" s="104"/>
      <c r="B24" s="515" t="s">
        <v>355</v>
      </c>
      <c r="C24" s="487" t="s">
        <v>164</v>
      </c>
      <c r="D24" s="204">
        <v>13.68</v>
      </c>
      <c r="E24" s="170"/>
      <c r="F24" s="303"/>
      <c r="G24" s="131" t="s">
        <v>202</v>
      </c>
      <c r="H24" s="213"/>
      <c r="I24" s="214"/>
      <c r="J24" s="215"/>
      <c r="K24" s="216"/>
      <c r="L24" s="216"/>
      <c r="M24" s="217"/>
      <c r="N24" s="110"/>
      <c r="O24" s="201"/>
      <c r="P24" s="207"/>
      <c r="Q24" s="209"/>
      <c r="R24" s="208"/>
      <c r="S24" s="104"/>
      <c r="T24" s="104"/>
      <c r="U24" s="104"/>
      <c r="V24" s="104"/>
      <c r="W24" s="104"/>
    </row>
    <row r="25" spans="1:23" ht="27" customHeight="1" x14ac:dyDescent="0.3">
      <c r="A25" s="104"/>
      <c r="B25" s="520" t="s">
        <v>355</v>
      </c>
      <c r="C25" s="487" t="s">
        <v>195</v>
      </c>
      <c r="D25" s="204">
        <v>4.5</v>
      </c>
      <c r="E25" s="170" t="s">
        <v>237</v>
      </c>
      <c r="F25" s="303"/>
      <c r="G25" s="131" t="s">
        <v>202</v>
      </c>
      <c r="H25" s="213"/>
      <c r="I25" s="214"/>
      <c r="J25" s="215"/>
      <c r="K25" s="216"/>
      <c r="L25" s="216"/>
      <c r="M25" s="217"/>
      <c r="N25" s="110"/>
      <c r="O25" s="201"/>
      <c r="P25" s="207"/>
      <c r="Q25" s="209"/>
      <c r="R25" s="208"/>
      <c r="S25" s="104"/>
      <c r="T25" s="104"/>
      <c r="U25" s="104"/>
      <c r="V25" s="104"/>
      <c r="W25" s="104"/>
    </row>
    <row r="26" spans="1:23" ht="27" customHeight="1" x14ac:dyDescent="0.3">
      <c r="A26" s="104"/>
      <c r="B26" s="520" t="s">
        <v>355</v>
      </c>
      <c r="C26" s="487" t="s">
        <v>196</v>
      </c>
      <c r="D26" s="204">
        <v>7.2</v>
      </c>
      <c r="E26" s="170" t="s">
        <v>237</v>
      </c>
      <c r="F26" s="303"/>
      <c r="G26" s="131" t="s">
        <v>202</v>
      </c>
      <c r="H26" s="213"/>
      <c r="I26" s="214"/>
      <c r="J26" s="215"/>
      <c r="K26" s="216"/>
      <c r="L26" s="216"/>
      <c r="M26" s="217"/>
      <c r="N26" s="110"/>
      <c r="O26" s="201"/>
      <c r="P26" s="207"/>
      <c r="Q26" s="209"/>
      <c r="R26" s="208"/>
      <c r="S26" s="104"/>
      <c r="T26" s="104"/>
      <c r="U26" s="104"/>
      <c r="V26" s="104"/>
      <c r="W26" s="104"/>
    </row>
    <row r="27" spans="1:23" ht="27" customHeight="1" x14ac:dyDescent="0.3">
      <c r="A27" s="104"/>
      <c r="B27" s="520" t="s">
        <v>355</v>
      </c>
      <c r="C27" s="487" t="s">
        <v>197</v>
      </c>
      <c r="D27" s="204">
        <v>7.2</v>
      </c>
      <c r="E27" s="170" t="s">
        <v>237</v>
      </c>
      <c r="F27" s="350"/>
      <c r="G27" s="255" t="s">
        <v>202</v>
      </c>
      <c r="H27" s="213"/>
      <c r="I27" s="214"/>
      <c r="J27" s="215"/>
      <c r="K27" s="216"/>
      <c r="L27" s="216"/>
      <c r="M27" s="217"/>
      <c r="N27" s="110"/>
      <c r="O27" s="201"/>
      <c r="P27" s="207"/>
      <c r="Q27" s="209"/>
      <c r="R27" s="208"/>
      <c r="S27" s="104"/>
      <c r="T27" s="104"/>
      <c r="U27" s="104"/>
      <c r="V27" s="104"/>
      <c r="W27" s="104"/>
    </row>
    <row r="28" spans="1:23" ht="27" customHeight="1" x14ac:dyDescent="0.3">
      <c r="A28" s="104"/>
      <c r="B28" s="520" t="s">
        <v>355</v>
      </c>
      <c r="C28" s="487" t="s">
        <v>211</v>
      </c>
      <c r="D28" s="204">
        <v>10.83</v>
      </c>
      <c r="E28" s="170" t="s">
        <v>238</v>
      </c>
      <c r="F28" s="350"/>
      <c r="G28" s="255"/>
      <c r="H28" s="213"/>
      <c r="I28" s="214"/>
      <c r="J28" s="215"/>
      <c r="K28" s="216"/>
      <c r="L28" s="216"/>
      <c r="M28" s="217"/>
      <c r="N28" s="110"/>
      <c r="O28" s="201"/>
      <c r="P28" s="207"/>
      <c r="Q28" s="209"/>
      <c r="R28" s="208"/>
      <c r="S28" s="104"/>
      <c r="T28" s="104"/>
      <c r="U28" s="104"/>
      <c r="V28" s="104"/>
      <c r="W28" s="104"/>
    </row>
    <row r="29" spans="1:23" ht="27" customHeight="1" thickBot="1" x14ac:dyDescent="0.35">
      <c r="A29" s="104"/>
      <c r="B29" s="521" t="s">
        <v>355</v>
      </c>
      <c r="C29" s="487" t="s">
        <v>339</v>
      </c>
      <c r="D29" s="204">
        <v>4.5</v>
      </c>
      <c r="E29" s="170" t="s">
        <v>237</v>
      </c>
      <c r="F29" s="351"/>
      <c r="G29" s="315" t="s">
        <v>202</v>
      </c>
      <c r="H29" s="213"/>
      <c r="I29" s="214"/>
      <c r="J29" s="215"/>
      <c r="K29" s="216"/>
      <c r="L29" s="216"/>
      <c r="M29" s="217"/>
      <c r="N29" s="110"/>
      <c r="O29" s="201"/>
      <c r="P29" s="207"/>
      <c r="Q29" s="209"/>
      <c r="R29" s="208"/>
      <c r="S29" s="104"/>
      <c r="T29" s="104"/>
      <c r="U29" s="104"/>
      <c r="V29" s="104"/>
      <c r="W29" s="104"/>
    </row>
    <row r="30" spans="1:23" ht="27" customHeight="1" thickBot="1" x14ac:dyDescent="0.35">
      <c r="A30" s="104"/>
      <c r="B30" s="522" t="s">
        <v>355</v>
      </c>
      <c r="C30" s="493" t="s">
        <v>213</v>
      </c>
      <c r="D30" s="218">
        <v>4.5</v>
      </c>
      <c r="E30" s="219" t="s">
        <v>238</v>
      </c>
      <c r="F30" s="119">
        <v>15.8</v>
      </c>
      <c r="G30" s="220" t="s">
        <v>202</v>
      </c>
      <c r="H30" s="121" t="s">
        <v>64</v>
      </c>
      <c r="I30" s="198" t="s">
        <v>65</v>
      </c>
      <c r="J30" s="133" t="s">
        <v>65</v>
      </c>
      <c r="K30" s="124">
        <v>15.8</v>
      </c>
      <c r="L30" s="125">
        <v>13.7</v>
      </c>
      <c r="M30" s="156">
        <f t="shared" ref="M30:M62" si="1">+L30/K30</f>
        <v>0.86708860759493667</v>
      </c>
      <c r="N30" s="110"/>
      <c r="O30" s="201"/>
      <c r="P30" s="207"/>
      <c r="Q30" s="209"/>
      <c r="R30" s="208"/>
      <c r="S30" s="104"/>
      <c r="T30" s="104"/>
      <c r="U30" s="104"/>
      <c r="V30" s="104"/>
      <c r="W30" s="104"/>
    </row>
    <row r="31" spans="1:23" ht="27" customHeight="1" x14ac:dyDescent="0.3">
      <c r="A31" s="104"/>
      <c r="B31" s="514" t="s">
        <v>64</v>
      </c>
      <c r="C31" s="486" t="s">
        <v>65</v>
      </c>
      <c r="D31" s="195">
        <v>8.2079999999999984</v>
      </c>
      <c r="E31" s="153"/>
      <c r="F31" s="130">
        <v>60</v>
      </c>
      <c r="G31" s="131" t="s">
        <v>202</v>
      </c>
      <c r="H31" s="132"/>
      <c r="I31" s="221" t="s">
        <v>66</v>
      </c>
      <c r="J31" s="137" t="s">
        <v>66</v>
      </c>
      <c r="K31" s="134">
        <v>60</v>
      </c>
      <c r="L31" s="135">
        <v>13.7</v>
      </c>
      <c r="M31" s="126">
        <f t="shared" si="1"/>
        <v>0.22833333333333333</v>
      </c>
      <c r="N31" s="110"/>
      <c r="O31" s="104"/>
      <c r="P31" s="222"/>
      <c r="Q31" s="209"/>
      <c r="R31" s="208"/>
      <c r="S31" s="104"/>
      <c r="T31" s="104"/>
      <c r="U31" s="104"/>
      <c r="V31" s="104"/>
      <c r="W31" s="104"/>
    </row>
    <row r="32" spans="1:23" ht="27" customHeight="1" thickBot="1" x14ac:dyDescent="0.35">
      <c r="A32" s="104"/>
      <c r="B32" s="515" t="s">
        <v>355</v>
      </c>
      <c r="C32" s="487" t="s">
        <v>66</v>
      </c>
      <c r="D32" s="204">
        <v>13.68</v>
      </c>
      <c r="E32" s="158"/>
      <c r="F32" s="149">
        <v>15.84</v>
      </c>
      <c r="G32" s="150" t="s">
        <v>202</v>
      </c>
      <c r="H32" s="151"/>
      <c r="I32" s="211" t="s">
        <v>25</v>
      </c>
      <c r="J32" s="162" t="s">
        <v>25</v>
      </c>
      <c r="K32" s="163">
        <v>15.84</v>
      </c>
      <c r="L32" s="164">
        <v>13.7</v>
      </c>
      <c r="M32" s="165">
        <f t="shared" si="1"/>
        <v>0.86489898989898983</v>
      </c>
      <c r="N32" s="110"/>
      <c r="O32" s="104"/>
      <c r="P32" s="222"/>
      <c r="Q32" s="209"/>
      <c r="R32" s="208"/>
      <c r="S32" s="104"/>
      <c r="T32" s="104"/>
      <c r="U32" s="104"/>
      <c r="V32" s="104"/>
      <c r="W32" s="104"/>
    </row>
    <row r="33" spans="1:23" ht="27" customHeight="1" thickBot="1" x14ac:dyDescent="0.35">
      <c r="A33" s="104"/>
      <c r="B33" s="516" t="s">
        <v>355</v>
      </c>
      <c r="C33" s="488" t="s">
        <v>25</v>
      </c>
      <c r="D33" s="240">
        <v>13.68</v>
      </c>
      <c r="E33" s="289"/>
      <c r="F33" s="224">
        <v>4.18</v>
      </c>
      <c r="G33" s="225" t="s">
        <v>202</v>
      </c>
      <c r="H33" s="226" t="s">
        <v>109</v>
      </c>
      <c r="I33" s="227" t="s">
        <v>110</v>
      </c>
      <c r="J33" s="228" t="s">
        <v>110</v>
      </c>
      <c r="K33" s="229">
        <v>4.18</v>
      </c>
      <c r="L33" s="230">
        <v>4.18</v>
      </c>
      <c r="M33" s="231">
        <f t="shared" si="1"/>
        <v>1</v>
      </c>
      <c r="N33" s="110"/>
      <c r="O33" s="104"/>
      <c r="P33" s="222"/>
      <c r="Q33" s="209"/>
      <c r="R33" s="208"/>
      <c r="S33" s="104"/>
      <c r="T33" s="104"/>
      <c r="U33" s="104"/>
      <c r="V33" s="104"/>
      <c r="W33" s="104"/>
    </row>
    <row r="34" spans="1:23" ht="27" customHeight="1" thickBot="1" x14ac:dyDescent="0.35">
      <c r="A34" s="104"/>
      <c r="B34" s="523" t="s">
        <v>354</v>
      </c>
      <c r="C34" s="494" t="s">
        <v>353</v>
      </c>
      <c r="D34" s="287">
        <v>4.18</v>
      </c>
      <c r="E34" s="223"/>
      <c r="F34" s="119">
        <v>17.600000000000001</v>
      </c>
      <c r="G34" s="120" t="s">
        <v>201</v>
      </c>
      <c r="H34" s="121" t="s">
        <v>67</v>
      </c>
      <c r="I34" s="167" t="s">
        <v>68</v>
      </c>
      <c r="J34" s="155" t="s">
        <v>68</v>
      </c>
      <c r="K34" s="124">
        <v>17.600000000000001</v>
      </c>
      <c r="L34" s="125">
        <v>15.2</v>
      </c>
      <c r="M34" s="156">
        <f t="shared" si="1"/>
        <v>0.86363636363636354</v>
      </c>
      <c r="N34" s="110"/>
      <c r="O34" s="104"/>
      <c r="P34" s="222"/>
      <c r="Q34" s="209"/>
      <c r="R34" s="208"/>
      <c r="S34" s="104"/>
      <c r="T34" s="104"/>
      <c r="U34" s="104"/>
      <c r="V34" s="104"/>
      <c r="W34" s="104"/>
    </row>
    <row r="35" spans="1:23" ht="27" customHeight="1" thickBot="1" x14ac:dyDescent="0.35">
      <c r="A35" s="104"/>
      <c r="B35" s="524" t="s">
        <v>67</v>
      </c>
      <c r="C35" s="490" t="s">
        <v>68</v>
      </c>
      <c r="D35" s="310">
        <v>15.2</v>
      </c>
      <c r="E35" s="196"/>
      <c r="F35" s="149">
        <v>17.600000000000001</v>
      </c>
      <c r="G35" s="150" t="s">
        <v>201</v>
      </c>
      <c r="H35" s="151"/>
      <c r="I35" s="232" t="s">
        <v>69</v>
      </c>
      <c r="J35" s="162" t="s">
        <v>69</v>
      </c>
      <c r="K35" s="163">
        <v>17.600000000000001</v>
      </c>
      <c r="L35" s="164">
        <v>15.2</v>
      </c>
      <c r="M35" s="165">
        <f t="shared" si="1"/>
        <v>0.86363636363636354</v>
      </c>
      <c r="N35" s="110"/>
      <c r="O35" s="104"/>
      <c r="P35" s="222"/>
      <c r="Q35" s="209"/>
      <c r="R35" s="208"/>
      <c r="S35" s="104"/>
      <c r="T35" s="104"/>
      <c r="U35" s="104"/>
      <c r="V35" s="104"/>
      <c r="W35" s="104"/>
    </row>
    <row r="36" spans="1:23" ht="27" customHeight="1" thickBot="1" x14ac:dyDescent="0.35">
      <c r="A36" s="104"/>
      <c r="B36" s="516" t="s">
        <v>355</v>
      </c>
      <c r="C36" s="488" t="s">
        <v>340</v>
      </c>
      <c r="D36" s="240">
        <v>15.2</v>
      </c>
      <c r="E36" s="339"/>
      <c r="F36" s="498"/>
      <c r="G36" s="255"/>
      <c r="H36" s="532"/>
      <c r="I36" s="546"/>
      <c r="J36" s="547"/>
      <c r="K36" s="533"/>
      <c r="L36" s="301"/>
      <c r="M36" s="302"/>
      <c r="N36" s="110"/>
      <c r="O36" s="104"/>
      <c r="P36" s="222"/>
      <c r="Q36" s="209"/>
      <c r="R36" s="208"/>
      <c r="S36" s="104"/>
      <c r="T36" s="104"/>
      <c r="U36" s="104"/>
      <c r="V36" s="104"/>
      <c r="W36" s="104"/>
    </row>
    <row r="37" spans="1:23" ht="27" customHeight="1" x14ac:dyDescent="0.3">
      <c r="A37" s="104"/>
      <c r="B37" s="548" t="s">
        <v>70</v>
      </c>
      <c r="C37" s="527" t="s">
        <v>381</v>
      </c>
      <c r="D37" s="195">
        <v>28.5</v>
      </c>
      <c r="E37" s="296"/>
      <c r="F37" s="119">
        <v>17.600000000000001</v>
      </c>
      <c r="G37" s="120" t="s">
        <v>201</v>
      </c>
      <c r="H37" s="121" t="s">
        <v>70</v>
      </c>
      <c r="I37" s="167" t="s">
        <v>108</v>
      </c>
      <c r="J37" s="233" t="s">
        <v>58</v>
      </c>
      <c r="K37" s="124">
        <v>17.600000000000001</v>
      </c>
      <c r="L37" s="124" t="s">
        <v>141</v>
      </c>
      <c r="M37" s="200" t="e">
        <f t="shared" si="1"/>
        <v>#VALUE!</v>
      </c>
      <c r="N37" s="110"/>
      <c r="O37" s="104"/>
      <c r="P37" s="222"/>
      <c r="Q37" s="209"/>
      <c r="R37" s="208"/>
      <c r="S37" s="104"/>
      <c r="T37" s="104"/>
      <c r="U37" s="104"/>
      <c r="V37" s="104"/>
      <c r="W37" s="104"/>
    </row>
    <row r="38" spans="1:23" ht="27" customHeight="1" x14ac:dyDescent="0.3">
      <c r="A38" s="104"/>
      <c r="B38" s="549"/>
      <c r="C38" s="520" t="s">
        <v>341</v>
      </c>
      <c r="D38" s="204">
        <v>15.2</v>
      </c>
      <c r="E38" s="158"/>
      <c r="F38" s="130">
        <v>16.7</v>
      </c>
      <c r="G38" s="131" t="s">
        <v>201</v>
      </c>
      <c r="H38" s="132"/>
      <c r="I38" s="171" t="s">
        <v>107</v>
      </c>
      <c r="J38" s="123" t="s">
        <v>53</v>
      </c>
      <c r="K38" s="134">
        <v>16.7</v>
      </c>
      <c r="L38" s="134" t="s">
        <v>141</v>
      </c>
      <c r="M38" s="206" t="e">
        <f t="shared" si="1"/>
        <v>#VALUE!</v>
      </c>
      <c r="N38" s="110"/>
      <c r="O38" s="104"/>
      <c r="P38" s="222"/>
      <c r="Q38" s="209"/>
      <c r="R38" s="208"/>
      <c r="S38" s="104"/>
      <c r="T38" s="104"/>
      <c r="U38" s="104"/>
      <c r="V38" s="104"/>
      <c r="W38" s="104"/>
    </row>
    <row r="39" spans="1:23" ht="27" customHeight="1" x14ac:dyDescent="0.3">
      <c r="A39" s="104"/>
      <c r="B39" s="549" t="s">
        <v>355</v>
      </c>
      <c r="C39" s="520" t="s">
        <v>342</v>
      </c>
      <c r="D39" s="204">
        <v>14.44</v>
      </c>
      <c r="E39" s="158"/>
      <c r="F39" s="130">
        <v>8.4</v>
      </c>
      <c r="G39" s="131" t="s">
        <v>201</v>
      </c>
      <c r="H39" s="132"/>
      <c r="I39" s="234" t="s">
        <v>111</v>
      </c>
      <c r="J39" s="137" t="s">
        <v>111</v>
      </c>
      <c r="K39" s="235">
        <v>8.4</v>
      </c>
      <c r="L39" s="235" t="s">
        <v>141</v>
      </c>
      <c r="M39" s="236" t="e">
        <f t="shared" si="1"/>
        <v>#VALUE!</v>
      </c>
      <c r="N39" s="237"/>
      <c r="O39" s="104"/>
      <c r="P39" s="222"/>
      <c r="Q39" s="209"/>
      <c r="R39" s="208"/>
      <c r="S39" s="104"/>
      <c r="T39" s="104"/>
      <c r="U39" s="104"/>
      <c r="V39" s="104"/>
      <c r="W39" s="104"/>
    </row>
    <row r="40" spans="1:23" ht="27" customHeight="1" x14ac:dyDescent="0.3">
      <c r="A40" s="104"/>
      <c r="B40" s="549" t="s">
        <v>355</v>
      </c>
      <c r="C40" s="551" t="s">
        <v>111</v>
      </c>
      <c r="D40" s="204">
        <f>F39</f>
        <v>8.4</v>
      </c>
      <c r="E40" s="170" t="s">
        <v>223</v>
      </c>
      <c r="F40" s="130">
        <v>11.88</v>
      </c>
      <c r="G40" s="131" t="s">
        <v>202</v>
      </c>
      <c r="H40" s="132"/>
      <c r="I40" s="122" t="s">
        <v>11</v>
      </c>
      <c r="J40" s="137" t="s">
        <v>11</v>
      </c>
      <c r="K40" s="134">
        <v>11.88</v>
      </c>
      <c r="L40" s="135">
        <v>10.8</v>
      </c>
      <c r="M40" s="126">
        <f t="shared" si="1"/>
        <v>0.90909090909090906</v>
      </c>
      <c r="N40" s="110"/>
      <c r="O40" s="104"/>
      <c r="P40" s="222"/>
      <c r="Q40" s="209"/>
      <c r="R40" s="208"/>
      <c r="S40" s="104"/>
      <c r="T40" s="104"/>
      <c r="U40" s="104"/>
      <c r="V40" s="104"/>
      <c r="W40" s="104"/>
    </row>
    <row r="41" spans="1:23" ht="27" customHeight="1" x14ac:dyDescent="0.3">
      <c r="A41" s="104"/>
      <c r="B41" s="549" t="s">
        <v>355</v>
      </c>
      <c r="C41" s="520" t="s">
        <v>11</v>
      </c>
      <c r="D41" s="204">
        <v>10.83</v>
      </c>
      <c r="E41" s="158"/>
      <c r="F41" s="130">
        <v>8.4</v>
      </c>
      <c r="G41" s="131" t="s">
        <v>202</v>
      </c>
      <c r="H41" s="132"/>
      <c r="I41" s="122" t="s">
        <v>12</v>
      </c>
      <c r="J41" s="137" t="s">
        <v>12</v>
      </c>
      <c r="K41" s="134">
        <v>8.4</v>
      </c>
      <c r="L41" s="135">
        <v>9.5</v>
      </c>
      <c r="M41" s="126">
        <f t="shared" si="1"/>
        <v>1.1309523809523809</v>
      </c>
      <c r="N41" s="110"/>
      <c r="O41" s="238"/>
      <c r="P41" s="208"/>
      <c r="Q41" s="209"/>
      <c r="R41" s="208"/>
      <c r="S41" s="238"/>
      <c r="T41" s="104"/>
      <c r="U41" s="104"/>
      <c r="V41" s="104"/>
      <c r="W41" s="104"/>
    </row>
    <row r="42" spans="1:23" ht="27" customHeight="1" x14ac:dyDescent="0.3">
      <c r="A42" s="104"/>
      <c r="B42" s="549" t="s">
        <v>355</v>
      </c>
      <c r="C42" s="520" t="s">
        <v>12</v>
      </c>
      <c r="D42" s="204">
        <v>9.5</v>
      </c>
      <c r="E42" s="158"/>
      <c r="F42" s="130">
        <v>7.04</v>
      </c>
      <c r="G42" s="131" t="s">
        <v>202</v>
      </c>
      <c r="H42" s="132"/>
      <c r="I42" s="122" t="s">
        <v>13</v>
      </c>
      <c r="J42" s="123" t="s">
        <v>140</v>
      </c>
      <c r="K42" s="134">
        <v>7.04</v>
      </c>
      <c r="L42" s="135">
        <v>6.8</v>
      </c>
      <c r="M42" s="126">
        <f t="shared" si="1"/>
        <v>0.96590909090909083</v>
      </c>
      <c r="N42" s="237"/>
      <c r="O42" s="238"/>
      <c r="P42" s="208"/>
      <c r="Q42" s="209"/>
      <c r="R42" s="208"/>
      <c r="S42" s="238"/>
      <c r="T42" s="104"/>
      <c r="U42" s="104"/>
      <c r="V42" s="104"/>
      <c r="W42" s="104"/>
    </row>
    <row r="43" spans="1:23" ht="27" customHeight="1" x14ac:dyDescent="0.3">
      <c r="A43" s="104"/>
      <c r="B43" s="549" t="s">
        <v>355</v>
      </c>
      <c r="C43" s="520" t="s">
        <v>13</v>
      </c>
      <c r="D43" s="204">
        <v>6.84</v>
      </c>
      <c r="E43" s="158"/>
      <c r="F43" s="130">
        <v>18</v>
      </c>
      <c r="G43" s="131" t="s">
        <v>202</v>
      </c>
      <c r="H43" s="132"/>
      <c r="I43" s="122" t="s">
        <v>15</v>
      </c>
      <c r="J43" s="137" t="s">
        <v>15</v>
      </c>
      <c r="K43" s="134">
        <v>18</v>
      </c>
      <c r="L43" s="135">
        <v>15.2</v>
      </c>
      <c r="M43" s="126">
        <f t="shared" si="1"/>
        <v>0.84444444444444444</v>
      </c>
      <c r="N43" s="110"/>
      <c r="O43" s="104"/>
      <c r="P43" s="222"/>
      <c r="Q43" s="209"/>
      <c r="R43" s="208"/>
      <c r="S43" s="104"/>
      <c r="T43" s="104"/>
      <c r="U43" s="104"/>
      <c r="V43" s="104"/>
      <c r="W43" s="104"/>
    </row>
    <row r="44" spans="1:23" ht="27" customHeight="1" x14ac:dyDescent="0.3">
      <c r="A44" s="104"/>
      <c r="B44" s="549" t="s">
        <v>355</v>
      </c>
      <c r="C44" s="520" t="s">
        <v>220</v>
      </c>
      <c r="D44" s="204">
        <v>15.2</v>
      </c>
      <c r="E44" s="158" t="s">
        <v>221</v>
      </c>
      <c r="F44" s="130">
        <v>7.92</v>
      </c>
      <c r="G44" s="131" t="s">
        <v>201</v>
      </c>
      <c r="H44" s="132"/>
      <c r="I44" s="171" t="s">
        <v>117</v>
      </c>
      <c r="J44" s="137" t="s">
        <v>117</v>
      </c>
      <c r="K44" s="134">
        <v>7.92</v>
      </c>
      <c r="L44" s="134" t="s">
        <v>144</v>
      </c>
      <c r="M44" s="206" t="e">
        <f t="shared" si="1"/>
        <v>#VALUE!</v>
      </c>
      <c r="N44" s="110"/>
      <c r="O44" s="104"/>
      <c r="P44" s="222"/>
      <c r="Q44" s="209"/>
      <c r="R44" s="208"/>
      <c r="S44" s="104"/>
      <c r="T44" s="104"/>
      <c r="U44" s="104"/>
      <c r="V44" s="104"/>
      <c r="W44" s="104"/>
    </row>
    <row r="45" spans="1:23" ht="27" customHeight="1" x14ac:dyDescent="0.3">
      <c r="A45" s="104"/>
      <c r="B45" s="549" t="s">
        <v>355</v>
      </c>
      <c r="C45" s="520" t="s">
        <v>117</v>
      </c>
      <c r="D45" s="204">
        <f>F44</f>
        <v>7.92</v>
      </c>
      <c r="E45" s="170" t="s">
        <v>162</v>
      </c>
      <c r="F45" s="130">
        <v>18</v>
      </c>
      <c r="G45" s="131" t="s">
        <v>202</v>
      </c>
      <c r="H45" s="132"/>
      <c r="I45" s="122" t="s">
        <v>106</v>
      </c>
      <c r="J45" s="137" t="s">
        <v>106</v>
      </c>
      <c r="K45" s="134">
        <v>18</v>
      </c>
      <c r="L45" s="134">
        <v>10.8</v>
      </c>
      <c r="M45" s="126">
        <f t="shared" si="1"/>
        <v>0.60000000000000009</v>
      </c>
      <c r="N45" s="110"/>
      <c r="O45" s="104"/>
      <c r="P45" s="222"/>
      <c r="Q45" s="209"/>
      <c r="R45" s="208"/>
      <c r="S45" s="104"/>
      <c r="T45" s="104"/>
      <c r="U45" s="104"/>
      <c r="V45" s="104"/>
      <c r="W45" s="104"/>
    </row>
    <row r="46" spans="1:23" ht="27" customHeight="1" x14ac:dyDescent="0.3">
      <c r="A46" s="104"/>
      <c r="B46" s="549" t="s">
        <v>355</v>
      </c>
      <c r="C46" s="520" t="s">
        <v>106</v>
      </c>
      <c r="D46" s="204">
        <v>28.5</v>
      </c>
      <c r="E46" s="158"/>
      <c r="F46" s="130">
        <v>18</v>
      </c>
      <c r="G46" s="131" t="s">
        <v>202</v>
      </c>
      <c r="H46" s="132"/>
      <c r="I46" s="122" t="s">
        <v>116</v>
      </c>
      <c r="J46" s="123" t="s">
        <v>145</v>
      </c>
      <c r="K46" s="134">
        <v>18</v>
      </c>
      <c r="L46" s="134" t="s">
        <v>141</v>
      </c>
      <c r="M46" s="206" t="e">
        <f t="shared" si="1"/>
        <v>#VALUE!</v>
      </c>
      <c r="N46" s="110"/>
      <c r="O46" s="104"/>
      <c r="P46" s="222"/>
      <c r="Q46" s="209"/>
      <c r="R46" s="208"/>
      <c r="S46" s="104"/>
      <c r="T46" s="104"/>
      <c r="U46" s="104"/>
      <c r="V46" s="104"/>
      <c r="W46" s="104"/>
    </row>
    <row r="47" spans="1:23" ht="27" customHeight="1" x14ac:dyDescent="0.3">
      <c r="A47" s="104"/>
      <c r="B47" s="549" t="s">
        <v>355</v>
      </c>
      <c r="C47" s="520" t="s">
        <v>343</v>
      </c>
      <c r="D47" s="204">
        <v>18</v>
      </c>
      <c r="E47" s="158"/>
      <c r="F47" s="130">
        <v>7.92</v>
      </c>
      <c r="G47" s="131" t="s">
        <v>202</v>
      </c>
      <c r="H47" s="132"/>
      <c r="I47" s="122" t="s">
        <v>16</v>
      </c>
      <c r="J47" s="123" t="s">
        <v>140</v>
      </c>
      <c r="K47" s="134">
        <v>7.92</v>
      </c>
      <c r="L47" s="135">
        <v>6.8</v>
      </c>
      <c r="M47" s="126">
        <f t="shared" si="1"/>
        <v>0.85858585858585856</v>
      </c>
      <c r="N47" s="110"/>
      <c r="O47" s="104"/>
      <c r="P47" s="222"/>
      <c r="Q47" s="209"/>
      <c r="R47" s="208"/>
      <c r="S47" s="104"/>
      <c r="T47" s="104"/>
      <c r="U47" s="104"/>
      <c r="V47" s="104"/>
      <c r="W47" s="104"/>
    </row>
    <row r="48" spans="1:23" ht="27" customHeight="1" x14ac:dyDescent="0.3">
      <c r="A48" s="104"/>
      <c r="B48" s="549" t="s">
        <v>355</v>
      </c>
      <c r="C48" s="520" t="s">
        <v>16</v>
      </c>
      <c r="D48" s="204">
        <v>6.84</v>
      </c>
      <c r="E48" s="158"/>
      <c r="F48" s="142"/>
      <c r="G48" s="143"/>
      <c r="H48" s="144"/>
      <c r="I48" s="145"/>
      <c r="J48" s="241"/>
      <c r="K48" s="146"/>
      <c r="L48" s="147"/>
      <c r="M48" s="148"/>
      <c r="N48" s="110"/>
      <c r="O48" s="104"/>
      <c r="P48" s="222"/>
      <c r="Q48" s="209"/>
      <c r="R48" s="208"/>
      <c r="S48" s="104"/>
      <c r="T48" s="104"/>
      <c r="U48" s="104"/>
      <c r="V48" s="104"/>
      <c r="W48" s="104"/>
    </row>
    <row r="49" spans="1:23" ht="27" customHeight="1" thickBot="1" x14ac:dyDescent="0.35">
      <c r="A49" s="104"/>
      <c r="B49" s="549" t="s">
        <v>355</v>
      </c>
      <c r="C49" s="520" t="s">
        <v>17</v>
      </c>
      <c r="D49" s="204">
        <v>11.88</v>
      </c>
      <c r="E49" s="158"/>
      <c r="F49" s="142"/>
      <c r="G49" s="143"/>
      <c r="H49" s="144"/>
      <c r="I49" s="145"/>
      <c r="J49" s="241"/>
      <c r="K49" s="146"/>
      <c r="L49" s="147"/>
      <c r="M49" s="148"/>
      <c r="N49" s="110"/>
      <c r="O49" s="104"/>
      <c r="P49" s="222"/>
      <c r="Q49" s="209"/>
      <c r="R49" s="208"/>
      <c r="S49" s="104"/>
      <c r="T49" s="104"/>
      <c r="U49" s="104"/>
      <c r="V49" s="104"/>
      <c r="W49" s="104"/>
    </row>
    <row r="50" spans="1:23" ht="27" customHeight="1" thickBot="1" x14ac:dyDescent="0.35">
      <c r="A50" s="104"/>
      <c r="B50" s="550" t="s">
        <v>355</v>
      </c>
      <c r="C50" s="529" t="s">
        <v>222</v>
      </c>
      <c r="D50" s="288">
        <v>15.2</v>
      </c>
      <c r="E50" s="219" t="s">
        <v>216</v>
      </c>
      <c r="F50" s="119">
        <v>18</v>
      </c>
      <c r="G50" s="120" t="s">
        <v>202</v>
      </c>
      <c r="H50" s="121" t="s">
        <v>71</v>
      </c>
      <c r="I50" s="198" t="s">
        <v>18</v>
      </c>
      <c r="J50" s="123" t="s">
        <v>145</v>
      </c>
      <c r="K50" s="124">
        <v>18</v>
      </c>
      <c r="L50" s="124" t="s">
        <v>141</v>
      </c>
      <c r="M50" s="200" t="e">
        <f t="shared" si="1"/>
        <v>#VALUE!</v>
      </c>
      <c r="N50" s="110"/>
      <c r="O50" s="104"/>
      <c r="P50" s="222"/>
      <c r="Q50" s="209"/>
      <c r="R50" s="208"/>
      <c r="S50" s="104"/>
      <c r="T50" s="104"/>
      <c r="U50" s="104"/>
      <c r="V50" s="104"/>
      <c r="W50" s="104"/>
    </row>
    <row r="51" spans="1:23" ht="27" customHeight="1" thickBot="1" x14ac:dyDescent="0.35">
      <c r="A51" s="104"/>
      <c r="B51" s="524" t="s">
        <v>71</v>
      </c>
      <c r="C51" s="490" t="s">
        <v>18</v>
      </c>
      <c r="D51" s="310">
        <v>18</v>
      </c>
      <c r="E51" s="239"/>
      <c r="F51" s="149">
        <v>9.5</v>
      </c>
      <c r="G51" s="150" t="s">
        <v>203</v>
      </c>
      <c r="H51" s="151"/>
      <c r="I51" s="232" t="s">
        <v>19</v>
      </c>
      <c r="J51" s="162" t="s">
        <v>19</v>
      </c>
      <c r="K51" s="163">
        <v>9.5</v>
      </c>
      <c r="L51" s="164">
        <v>9.5</v>
      </c>
      <c r="M51" s="165">
        <f t="shared" si="1"/>
        <v>1</v>
      </c>
      <c r="N51" s="110"/>
      <c r="O51" s="104"/>
      <c r="P51" s="222"/>
      <c r="Q51" s="209"/>
      <c r="R51" s="208"/>
      <c r="S51" s="104"/>
      <c r="T51" s="104"/>
      <c r="U51" s="104"/>
      <c r="V51" s="104"/>
      <c r="W51" s="104"/>
    </row>
    <row r="52" spans="1:23" ht="27" customHeight="1" thickBot="1" x14ac:dyDescent="0.35">
      <c r="A52" s="104"/>
      <c r="B52" s="516" t="s">
        <v>355</v>
      </c>
      <c r="C52" s="488" t="s">
        <v>344</v>
      </c>
      <c r="D52" s="240">
        <v>9.5039999999999978</v>
      </c>
      <c r="E52" s="289"/>
      <c r="F52" s="314"/>
      <c r="G52" s="315"/>
      <c r="H52" s="291"/>
      <c r="I52" s="317"/>
      <c r="J52" s="318"/>
      <c r="K52" s="293"/>
      <c r="L52" s="294"/>
      <c r="M52" s="295"/>
      <c r="N52" s="110"/>
      <c r="O52" s="104"/>
      <c r="P52" s="222"/>
      <c r="Q52" s="209"/>
      <c r="R52" s="208"/>
      <c r="S52" s="104"/>
      <c r="T52" s="104"/>
      <c r="U52" s="104"/>
      <c r="V52" s="104"/>
      <c r="W52" s="104"/>
    </row>
    <row r="53" spans="1:23" ht="27" customHeight="1" thickBot="1" x14ac:dyDescent="0.35">
      <c r="A53" s="104"/>
      <c r="B53" s="517" t="s">
        <v>355</v>
      </c>
      <c r="C53" s="489" t="s">
        <v>345</v>
      </c>
      <c r="D53" s="288">
        <v>9.5</v>
      </c>
      <c r="E53" s="160" t="s">
        <v>337</v>
      </c>
      <c r="F53" s="242">
        <v>10.8</v>
      </c>
      <c r="G53" s="243" t="s">
        <v>203</v>
      </c>
      <c r="H53" s="189" t="s">
        <v>72</v>
      </c>
      <c r="I53" s="244" t="s">
        <v>26</v>
      </c>
      <c r="J53" s="245" t="s">
        <v>26</v>
      </c>
      <c r="K53" s="192">
        <v>10.8</v>
      </c>
      <c r="L53" s="246">
        <v>10.8</v>
      </c>
      <c r="M53" s="193">
        <f t="shared" si="1"/>
        <v>1</v>
      </c>
      <c r="N53" s="110"/>
      <c r="O53" s="104"/>
      <c r="P53" s="222"/>
      <c r="Q53" s="209"/>
      <c r="R53" s="208"/>
      <c r="S53" s="104"/>
      <c r="T53" s="104"/>
      <c r="U53" s="104"/>
      <c r="V53" s="104"/>
      <c r="W53" s="104"/>
    </row>
    <row r="54" spans="1:23" ht="27" customHeight="1" thickBot="1" x14ac:dyDescent="0.35">
      <c r="A54" s="104"/>
      <c r="B54" s="525" t="s">
        <v>72</v>
      </c>
      <c r="C54" s="496" t="s">
        <v>26</v>
      </c>
      <c r="D54" s="287">
        <v>10.8</v>
      </c>
      <c r="E54" s="186"/>
      <c r="F54" s="119">
        <v>60</v>
      </c>
      <c r="G54" s="120" t="s">
        <v>202</v>
      </c>
      <c r="H54" s="121" t="s">
        <v>74</v>
      </c>
      <c r="I54" s="198" t="s">
        <v>40</v>
      </c>
      <c r="J54" s="155" t="s">
        <v>40</v>
      </c>
      <c r="K54" s="124">
        <v>60</v>
      </c>
      <c r="L54" s="125">
        <v>30</v>
      </c>
      <c r="M54" s="156">
        <f t="shared" si="1"/>
        <v>0.5</v>
      </c>
      <c r="N54" s="110"/>
      <c r="O54" s="104"/>
      <c r="P54" s="222"/>
      <c r="Q54" s="209"/>
      <c r="R54" s="208"/>
      <c r="S54" s="104"/>
      <c r="T54" s="104"/>
      <c r="U54" s="104"/>
      <c r="V54" s="104"/>
      <c r="W54" s="104"/>
    </row>
    <row r="55" spans="1:23" ht="27" customHeight="1" x14ac:dyDescent="0.3">
      <c r="A55" s="104"/>
      <c r="B55" s="514" t="s">
        <v>74</v>
      </c>
      <c r="C55" s="486" t="s">
        <v>40</v>
      </c>
      <c r="D55" s="195">
        <v>30</v>
      </c>
      <c r="E55" s="153"/>
      <c r="F55" s="130">
        <v>35</v>
      </c>
      <c r="G55" s="131" t="s">
        <v>202</v>
      </c>
      <c r="H55" s="132"/>
      <c r="I55" s="122" t="s">
        <v>105</v>
      </c>
      <c r="J55" s="137" t="s">
        <v>105</v>
      </c>
      <c r="K55" s="134">
        <v>35</v>
      </c>
      <c r="L55" s="135">
        <v>30</v>
      </c>
      <c r="M55" s="126">
        <f t="shared" si="1"/>
        <v>0.8571428571428571</v>
      </c>
      <c r="N55" s="110"/>
      <c r="O55" s="104"/>
      <c r="P55" s="222"/>
      <c r="Q55" s="209"/>
      <c r="R55" s="208"/>
      <c r="S55" s="104"/>
      <c r="T55" s="104"/>
      <c r="U55" s="104"/>
      <c r="V55" s="104"/>
      <c r="W55" s="104"/>
    </row>
    <row r="56" spans="1:23" ht="27" customHeight="1" x14ac:dyDescent="0.3">
      <c r="A56" s="104"/>
      <c r="B56" s="515" t="s">
        <v>355</v>
      </c>
      <c r="C56" s="487" t="s">
        <v>105</v>
      </c>
      <c r="D56" s="204">
        <v>30</v>
      </c>
      <c r="E56" s="158"/>
      <c r="F56" s="130">
        <v>27</v>
      </c>
      <c r="G56" s="131" t="s">
        <v>202</v>
      </c>
      <c r="H56" s="132"/>
      <c r="I56" s="122" t="s">
        <v>41</v>
      </c>
      <c r="J56" s="137" t="s">
        <v>41</v>
      </c>
      <c r="K56" s="134">
        <v>27</v>
      </c>
      <c r="L56" s="135">
        <v>27</v>
      </c>
      <c r="M56" s="126">
        <f t="shared" si="1"/>
        <v>1</v>
      </c>
      <c r="N56" s="110"/>
      <c r="O56" s="104"/>
      <c r="P56" s="222"/>
      <c r="Q56" s="209"/>
      <c r="R56" s="208"/>
      <c r="S56" s="104"/>
      <c r="T56" s="104"/>
      <c r="U56" s="104"/>
      <c r="V56" s="104"/>
      <c r="W56" s="104"/>
    </row>
    <row r="57" spans="1:23" ht="27" customHeight="1" x14ac:dyDescent="0.3">
      <c r="A57" s="104"/>
      <c r="B57" s="515" t="s">
        <v>355</v>
      </c>
      <c r="C57" s="487" t="s">
        <v>41</v>
      </c>
      <c r="D57" s="204">
        <v>27</v>
      </c>
      <c r="E57" s="158"/>
      <c r="F57" s="130">
        <v>8</v>
      </c>
      <c r="G57" s="131" t="s">
        <v>202</v>
      </c>
      <c r="H57" s="132"/>
      <c r="I57" s="122" t="s">
        <v>75</v>
      </c>
      <c r="J57" s="137" t="s">
        <v>75</v>
      </c>
      <c r="K57" s="134">
        <v>8</v>
      </c>
      <c r="L57" s="134" t="s">
        <v>141</v>
      </c>
      <c r="M57" s="206" t="e">
        <f t="shared" si="1"/>
        <v>#VALUE!</v>
      </c>
      <c r="N57" s="110"/>
      <c r="O57" s="104"/>
      <c r="P57" s="222"/>
      <c r="Q57" s="209"/>
      <c r="R57" s="208"/>
      <c r="S57" s="104"/>
      <c r="T57" s="104"/>
      <c r="U57" s="104"/>
      <c r="V57" s="104"/>
      <c r="W57" s="104"/>
    </row>
    <row r="58" spans="1:23" ht="27" customHeight="1" x14ac:dyDescent="0.3">
      <c r="A58" s="104"/>
      <c r="B58" s="515" t="s">
        <v>355</v>
      </c>
      <c r="C58" s="487" t="s">
        <v>75</v>
      </c>
      <c r="D58" s="204">
        <f>F57</f>
        <v>8</v>
      </c>
      <c r="E58" s="170" t="s">
        <v>162</v>
      </c>
      <c r="F58" s="130">
        <v>24.3</v>
      </c>
      <c r="G58" s="131" t="s">
        <v>202</v>
      </c>
      <c r="H58" s="132"/>
      <c r="I58" s="122" t="s">
        <v>76</v>
      </c>
      <c r="J58" s="137" t="s">
        <v>76</v>
      </c>
      <c r="K58" s="134">
        <v>24.3</v>
      </c>
      <c r="L58" s="134" t="s">
        <v>141</v>
      </c>
      <c r="M58" s="206" t="e">
        <f t="shared" si="1"/>
        <v>#VALUE!</v>
      </c>
      <c r="N58" s="110"/>
      <c r="O58" s="104"/>
      <c r="P58" s="222"/>
      <c r="Q58" s="209"/>
      <c r="R58" s="208"/>
      <c r="S58" s="104"/>
      <c r="T58" s="104"/>
      <c r="U58" s="104"/>
      <c r="V58" s="104"/>
      <c r="W58" s="104"/>
    </row>
    <row r="59" spans="1:23" ht="27" customHeight="1" thickBot="1" x14ac:dyDescent="0.35">
      <c r="A59" s="104"/>
      <c r="B59" s="515" t="s">
        <v>355</v>
      </c>
      <c r="C59" s="487" t="s">
        <v>76</v>
      </c>
      <c r="D59" s="204">
        <v>30</v>
      </c>
      <c r="E59" s="239"/>
      <c r="F59" s="149">
        <v>7.92</v>
      </c>
      <c r="G59" s="150" t="s">
        <v>202</v>
      </c>
      <c r="H59" s="151"/>
      <c r="I59" s="211" t="s">
        <v>42</v>
      </c>
      <c r="J59" s="162" t="s">
        <v>42</v>
      </c>
      <c r="K59" s="163">
        <v>7.92</v>
      </c>
      <c r="L59" s="163" t="s">
        <v>141</v>
      </c>
      <c r="M59" s="212" t="e">
        <f t="shared" si="1"/>
        <v>#VALUE!</v>
      </c>
      <c r="N59" s="110"/>
      <c r="O59" s="104"/>
      <c r="P59" s="222"/>
      <c r="Q59" s="209"/>
      <c r="R59" s="208"/>
      <c r="S59" s="104"/>
      <c r="T59" s="104"/>
      <c r="U59" s="104"/>
      <c r="V59" s="104"/>
      <c r="W59" s="104"/>
    </row>
    <row r="60" spans="1:23" ht="27" customHeight="1" thickBot="1" x14ac:dyDescent="0.35">
      <c r="A60" s="104"/>
      <c r="B60" s="517" t="s">
        <v>355</v>
      </c>
      <c r="C60" s="489" t="s">
        <v>42</v>
      </c>
      <c r="D60" s="288">
        <f>F59</f>
        <v>7.92</v>
      </c>
      <c r="E60" s="170" t="s">
        <v>162</v>
      </c>
      <c r="F60" s="242">
        <v>9</v>
      </c>
      <c r="G60" s="243" t="s">
        <v>202</v>
      </c>
      <c r="H60" s="189" t="s">
        <v>20</v>
      </c>
      <c r="I60" s="190" t="s">
        <v>20</v>
      </c>
      <c r="J60" s="247" t="s">
        <v>147</v>
      </c>
      <c r="K60" s="192">
        <v>9</v>
      </c>
      <c r="L60" s="192" t="s">
        <v>141</v>
      </c>
      <c r="M60" s="248" t="e">
        <f t="shared" si="1"/>
        <v>#VALUE!</v>
      </c>
      <c r="N60" s="110"/>
      <c r="O60" s="104"/>
      <c r="P60" s="222"/>
      <c r="Q60" s="209"/>
      <c r="R60" s="208"/>
      <c r="S60" s="104"/>
      <c r="T60" s="104"/>
      <c r="U60" s="104"/>
      <c r="V60" s="104"/>
      <c r="W60" s="104"/>
    </row>
    <row r="61" spans="1:23" ht="27" customHeight="1" thickBot="1" x14ac:dyDescent="0.35">
      <c r="A61" s="104"/>
      <c r="B61" s="525" t="s">
        <v>20</v>
      </c>
      <c r="C61" s="496" t="s">
        <v>20</v>
      </c>
      <c r="D61" s="287">
        <v>29.25</v>
      </c>
      <c r="E61" s="186"/>
      <c r="F61" s="119">
        <v>22.5</v>
      </c>
      <c r="G61" s="120" t="s">
        <v>202</v>
      </c>
      <c r="H61" s="121" t="s">
        <v>77</v>
      </c>
      <c r="I61" s="198" t="s">
        <v>78</v>
      </c>
      <c r="J61" s="249" t="s">
        <v>148</v>
      </c>
      <c r="K61" s="124">
        <v>22.5</v>
      </c>
      <c r="L61" s="125">
        <v>22.5</v>
      </c>
      <c r="M61" s="156">
        <f t="shared" si="1"/>
        <v>1</v>
      </c>
      <c r="N61" s="110"/>
      <c r="O61" s="104"/>
      <c r="P61" s="222"/>
      <c r="Q61" s="209"/>
      <c r="R61" s="208"/>
      <c r="S61" s="104"/>
      <c r="T61" s="104"/>
      <c r="U61" s="104"/>
      <c r="V61" s="104"/>
      <c r="W61" s="104"/>
    </row>
    <row r="62" spans="1:23" ht="27" customHeight="1" thickBot="1" x14ac:dyDescent="0.35">
      <c r="A62" s="104"/>
      <c r="B62" s="514" t="s">
        <v>159</v>
      </c>
      <c r="C62" s="486" t="s">
        <v>346</v>
      </c>
      <c r="D62" s="195">
        <v>22.5</v>
      </c>
      <c r="E62" s="153"/>
      <c r="F62" s="130">
        <v>9</v>
      </c>
      <c r="G62" s="131" t="s">
        <v>202</v>
      </c>
      <c r="H62" s="132"/>
      <c r="I62" s="122" t="s">
        <v>43</v>
      </c>
      <c r="J62" s="249" t="s">
        <v>149</v>
      </c>
      <c r="K62" s="134">
        <v>9</v>
      </c>
      <c r="L62" s="135">
        <v>9</v>
      </c>
      <c r="M62" s="126">
        <f t="shared" si="1"/>
        <v>1</v>
      </c>
      <c r="N62" s="110"/>
      <c r="O62" s="104"/>
      <c r="P62" s="222"/>
      <c r="Q62" s="209"/>
      <c r="R62" s="208"/>
      <c r="S62" s="104"/>
      <c r="T62" s="104"/>
      <c r="U62" s="104"/>
      <c r="V62" s="104"/>
      <c r="W62" s="104"/>
    </row>
    <row r="63" spans="1:23" ht="27" customHeight="1" thickBot="1" x14ac:dyDescent="0.35">
      <c r="A63" s="104"/>
      <c r="B63" s="515" t="s">
        <v>355</v>
      </c>
      <c r="C63" s="487" t="s">
        <v>43</v>
      </c>
      <c r="D63" s="204">
        <v>9</v>
      </c>
      <c r="E63" s="158"/>
      <c r="F63" s="119">
        <v>8</v>
      </c>
      <c r="G63" s="220" t="s">
        <v>202</v>
      </c>
      <c r="H63" s="250"/>
      <c r="I63" s="251"/>
      <c r="J63" s="249"/>
      <c r="K63" s="252"/>
      <c r="L63" s="253"/>
      <c r="M63" s="254"/>
      <c r="N63" s="110"/>
      <c r="O63" s="104"/>
      <c r="P63" s="222"/>
      <c r="Q63" s="209"/>
      <c r="R63" s="208"/>
      <c r="S63" s="104"/>
      <c r="T63" s="104"/>
      <c r="U63" s="104"/>
      <c r="V63" s="104"/>
      <c r="W63" s="104"/>
    </row>
    <row r="64" spans="1:23" ht="27" customHeight="1" thickBot="1" x14ac:dyDescent="0.35">
      <c r="A64" s="104"/>
      <c r="B64" s="514" t="s">
        <v>182</v>
      </c>
      <c r="C64" s="486" t="s">
        <v>73</v>
      </c>
      <c r="D64" s="195">
        <v>8</v>
      </c>
      <c r="E64" s="153"/>
      <c r="F64" s="130">
        <v>18</v>
      </c>
      <c r="G64" s="220" t="s">
        <v>202</v>
      </c>
      <c r="H64" s="250"/>
      <c r="I64" s="251"/>
      <c r="J64" s="249"/>
      <c r="K64" s="252"/>
      <c r="L64" s="253"/>
      <c r="M64" s="254"/>
      <c r="N64" s="110"/>
      <c r="O64" s="104"/>
      <c r="P64" s="222"/>
      <c r="Q64" s="209"/>
      <c r="R64" s="208"/>
      <c r="S64" s="104"/>
      <c r="T64" s="104"/>
      <c r="U64" s="104"/>
      <c r="V64" s="104"/>
      <c r="W64" s="104"/>
    </row>
    <row r="65" spans="1:23" ht="27" customHeight="1" thickBot="1" x14ac:dyDescent="0.35">
      <c r="A65" s="104"/>
      <c r="B65" s="515" t="s">
        <v>355</v>
      </c>
      <c r="C65" s="487" t="s">
        <v>119</v>
      </c>
      <c r="D65" s="204">
        <v>8.4534454454067696</v>
      </c>
      <c r="E65" s="158"/>
      <c r="F65" s="142">
        <v>6</v>
      </c>
      <c r="G65" s="255" t="s">
        <v>202</v>
      </c>
      <c r="H65" s="250"/>
      <c r="I65" s="251"/>
      <c r="J65" s="249"/>
      <c r="K65" s="252"/>
      <c r="L65" s="253"/>
      <c r="M65" s="254"/>
      <c r="N65" s="110"/>
      <c r="O65" s="104"/>
      <c r="P65" s="222"/>
      <c r="Q65" s="209"/>
      <c r="R65" s="208"/>
      <c r="S65" s="104"/>
      <c r="T65" s="104"/>
      <c r="U65" s="104"/>
      <c r="V65" s="104"/>
      <c r="W65" s="104"/>
    </row>
    <row r="66" spans="1:23" ht="27" customHeight="1" thickBot="1" x14ac:dyDescent="0.35">
      <c r="A66" s="104"/>
      <c r="B66" s="516" t="s">
        <v>355</v>
      </c>
      <c r="C66" s="495" t="s">
        <v>133</v>
      </c>
      <c r="D66" s="204">
        <v>8.4534454454067696</v>
      </c>
      <c r="E66" s="289"/>
      <c r="F66" s="142">
        <v>17.100000000000001</v>
      </c>
      <c r="G66" s="131" t="s">
        <v>202</v>
      </c>
      <c r="H66" s="250"/>
      <c r="I66" s="251"/>
      <c r="J66" s="249"/>
      <c r="K66" s="252"/>
      <c r="L66" s="253"/>
      <c r="M66" s="254"/>
      <c r="N66" s="110"/>
      <c r="O66" s="104"/>
      <c r="P66" s="222"/>
      <c r="Q66" s="209"/>
      <c r="R66" s="208"/>
      <c r="S66" s="104"/>
      <c r="T66" s="104"/>
      <c r="U66" s="104"/>
      <c r="V66" s="104"/>
      <c r="W66" s="104"/>
    </row>
    <row r="67" spans="1:23" ht="27" customHeight="1" thickBot="1" x14ac:dyDescent="0.35">
      <c r="A67" s="104"/>
      <c r="B67" s="516" t="s">
        <v>355</v>
      </c>
      <c r="C67" s="487" t="s">
        <v>121</v>
      </c>
      <c r="D67" s="204">
        <v>29.25</v>
      </c>
      <c r="E67" s="339"/>
      <c r="F67" s="142"/>
      <c r="G67" s="255"/>
      <c r="H67" s="250"/>
      <c r="I67" s="251"/>
      <c r="J67" s="249"/>
      <c r="K67" s="252"/>
      <c r="L67" s="253"/>
      <c r="M67" s="254"/>
      <c r="N67" s="110"/>
      <c r="O67" s="104"/>
      <c r="P67" s="222"/>
      <c r="Q67" s="209"/>
      <c r="R67" s="208"/>
      <c r="S67" s="104"/>
      <c r="T67" s="104"/>
      <c r="U67" s="104"/>
      <c r="V67" s="104"/>
      <c r="W67" s="104"/>
    </row>
    <row r="68" spans="1:23" ht="27" customHeight="1" thickBot="1" x14ac:dyDescent="0.35">
      <c r="A68" s="104"/>
      <c r="B68" s="516" t="s">
        <v>355</v>
      </c>
      <c r="C68" s="488" t="s">
        <v>120</v>
      </c>
      <c r="D68" s="240">
        <v>29.25</v>
      </c>
      <c r="E68" s="339"/>
      <c r="F68" s="142"/>
      <c r="G68" s="255"/>
      <c r="H68" s="250"/>
      <c r="I68" s="251"/>
      <c r="J68" s="249"/>
      <c r="K68" s="252"/>
      <c r="L68" s="253"/>
      <c r="M68" s="254"/>
      <c r="N68" s="110"/>
      <c r="O68" s="104"/>
      <c r="P68" s="222"/>
      <c r="Q68" s="209"/>
      <c r="R68" s="208"/>
      <c r="S68" s="104"/>
      <c r="T68" s="104"/>
      <c r="U68" s="104"/>
      <c r="V68" s="104"/>
      <c r="W68" s="104"/>
    </row>
    <row r="69" spans="1:23" ht="27" customHeight="1" thickBot="1" x14ac:dyDescent="0.35">
      <c r="A69" s="104"/>
      <c r="B69" s="516" t="s">
        <v>355</v>
      </c>
      <c r="C69" s="488" t="s">
        <v>214</v>
      </c>
      <c r="D69" s="240">
        <v>10.83</v>
      </c>
      <c r="E69" s="339" t="s">
        <v>216</v>
      </c>
      <c r="F69" s="142">
        <v>14.25</v>
      </c>
      <c r="G69" s="255" t="s">
        <v>202</v>
      </c>
      <c r="H69" s="250"/>
      <c r="I69" s="251"/>
      <c r="J69" s="249"/>
      <c r="K69" s="252"/>
      <c r="L69" s="253"/>
      <c r="M69" s="254"/>
      <c r="N69" s="110"/>
      <c r="O69" s="104"/>
      <c r="P69" s="222"/>
      <c r="Q69" s="209"/>
      <c r="R69" s="208"/>
      <c r="S69" s="104"/>
      <c r="T69" s="104"/>
      <c r="U69" s="104"/>
      <c r="V69" s="104"/>
      <c r="W69" s="104"/>
    </row>
    <row r="70" spans="1:23" ht="27" customHeight="1" thickBot="1" x14ac:dyDescent="0.35">
      <c r="A70" s="104"/>
      <c r="B70" s="516" t="s">
        <v>355</v>
      </c>
      <c r="C70" s="488" t="s">
        <v>215</v>
      </c>
      <c r="D70" s="240">
        <v>11.4</v>
      </c>
      <c r="E70" s="339" t="s">
        <v>216</v>
      </c>
      <c r="F70" s="498"/>
      <c r="G70" s="255"/>
      <c r="H70" s="250"/>
      <c r="I70" s="251"/>
      <c r="J70" s="249"/>
      <c r="K70" s="252"/>
      <c r="L70" s="253"/>
      <c r="M70" s="254"/>
      <c r="N70" s="110"/>
      <c r="O70" s="104"/>
      <c r="P70" s="222"/>
      <c r="Q70" s="209"/>
      <c r="R70" s="208"/>
      <c r="S70" s="104"/>
      <c r="T70" s="104"/>
      <c r="U70" s="104"/>
      <c r="V70" s="104"/>
      <c r="W70" s="104"/>
    </row>
    <row r="71" spans="1:23" ht="27" customHeight="1" thickBot="1" x14ac:dyDescent="0.35">
      <c r="A71" s="104"/>
      <c r="B71" s="514" t="s">
        <v>356</v>
      </c>
      <c r="C71" s="486" t="s">
        <v>357</v>
      </c>
      <c r="D71" s="195">
        <v>9.6</v>
      </c>
      <c r="E71" s="296" t="s">
        <v>364</v>
      </c>
      <c r="F71" s="498"/>
      <c r="G71" s="255"/>
      <c r="H71" s="250"/>
      <c r="I71" s="251"/>
      <c r="J71" s="249"/>
      <c r="K71" s="252"/>
      <c r="L71" s="253"/>
      <c r="M71" s="254"/>
      <c r="N71" s="110"/>
      <c r="O71" s="104"/>
      <c r="P71" s="222"/>
      <c r="Q71" s="209"/>
      <c r="R71" s="208"/>
      <c r="S71" s="104"/>
      <c r="T71" s="104"/>
      <c r="U71" s="104"/>
      <c r="V71" s="104"/>
      <c r="W71" s="104"/>
    </row>
    <row r="72" spans="1:23" ht="27" customHeight="1" thickBot="1" x14ac:dyDescent="0.35">
      <c r="A72" s="104"/>
      <c r="B72" s="515" t="s">
        <v>355</v>
      </c>
      <c r="C72" s="487" t="s">
        <v>358</v>
      </c>
      <c r="D72" s="204">
        <v>5.8</v>
      </c>
      <c r="E72" s="170" t="s">
        <v>364</v>
      </c>
      <c r="F72" s="498"/>
      <c r="G72" s="255"/>
      <c r="H72" s="250"/>
      <c r="I72" s="251"/>
      <c r="J72" s="249"/>
      <c r="K72" s="252"/>
      <c r="L72" s="253"/>
      <c r="M72" s="254"/>
      <c r="N72" s="110"/>
      <c r="O72" s="104"/>
      <c r="P72" s="222"/>
      <c r="Q72" s="209"/>
      <c r="R72" s="208"/>
      <c r="S72" s="104"/>
      <c r="T72" s="104"/>
      <c r="U72" s="104"/>
      <c r="V72" s="104"/>
      <c r="W72" s="104"/>
    </row>
    <row r="73" spans="1:23" ht="27" customHeight="1" thickBot="1" x14ac:dyDescent="0.35">
      <c r="A73" s="104"/>
      <c r="B73" s="515"/>
      <c r="C73" s="487" t="s">
        <v>385</v>
      </c>
      <c r="D73" s="204">
        <v>10.8</v>
      </c>
      <c r="E73" s="170" t="s">
        <v>386</v>
      </c>
      <c r="F73" s="498"/>
      <c r="G73" s="255"/>
      <c r="H73" s="250"/>
      <c r="I73" s="251"/>
      <c r="J73" s="249"/>
      <c r="K73" s="252"/>
      <c r="L73" s="253"/>
      <c r="M73" s="254"/>
      <c r="N73" s="110"/>
      <c r="O73" s="104"/>
      <c r="P73" s="222"/>
      <c r="Q73" s="209"/>
      <c r="R73" s="208"/>
      <c r="S73" s="104"/>
      <c r="T73" s="104"/>
      <c r="U73" s="104"/>
      <c r="V73" s="104"/>
      <c r="W73" s="104"/>
    </row>
    <row r="74" spans="1:23" ht="27" customHeight="1" thickBot="1" x14ac:dyDescent="0.35">
      <c r="A74" s="104"/>
      <c r="B74" s="515" t="s">
        <v>355</v>
      </c>
      <c r="C74" s="487" t="s">
        <v>359</v>
      </c>
      <c r="D74" s="204">
        <v>6.8</v>
      </c>
      <c r="E74" s="170" t="s">
        <v>364</v>
      </c>
      <c r="F74" s="498"/>
      <c r="G74" s="255"/>
      <c r="H74" s="250"/>
      <c r="I74" s="251"/>
      <c r="J74" s="249"/>
      <c r="K74" s="252"/>
      <c r="L74" s="253"/>
      <c r="M74" s="254"/>
      <c r="N74" s="110"/>
      <c r="O74" s="104"/>
      <c r="P74" s="222"/>
      <c r="Q74" s="209"/>
      <c r="R74" s="208"/>
      <c r="S74" s="104"/>
      <c r="T74" s="104"/>
      <c r="U74" s="104"/>
      <c r="V74" s="104"/>
      <c r="W74" s="104"/>
    </row>
    <row r="75" spans="1:23" ht="27" customHeight="1" thickBot="1" x14ac:dyDescent="0.35">
      <c r="A75" s="104"/>
      <c r="B75" s="515" t="s">
        <v>355</v>
      </c>
      <c r="C75" s="487" t="s">
        <v>360</v>
      </c>
      <c r="D75" s="204">
        <v>10.26</v>
      </c>
      <c r="E75" s="170" t="s">
        <v>364</v>
      </c>
      <c r="F75" s="498"/>
      <c r="G75" s="255"/>
      <c r="H75" s="250"/>
      <c r="I75" s="251"/>
      <c r="J75" s="249"/>
      <c r="K75" s="252"/>
      <c r="L75" s="253"/>
      <c r="M75" s="254"/>
      <c r="N75" s="110"/>
      <c r="O75" s="104"/>
      <c r="P75" s="222"/>
      <c r="Q75" s="209"/>
      <c r="R75" s="208"/>
      <c r="S75" s="104"/>
      <c r="T75" s="104"/>
      <c r="U75" s="104"/>
      <c r="V75" s="104"/>
      <c r="W75" s="104"/>
    </row>
    <row r="76" spans="1:23" ht="27" customHeight="1" thickBot="1" x14ac:dyDescent="0.35">
      <c r="A76" s="104"/>
      <c r="B76" s="515" t="s">
        <v>355</v>
      </c>
      <c r="C76" s="487" t="s">
        <v>361</v>
      </c>
      <c r="D76" s="204">
        <v>6.84</v>
      </c>
      <c r="E76" s="170" t="s">
        <v>364</v>
      </c>
      <c r="F76" s="498"/>
      <c r="G76" s="255"/>
      <c r="H76" s="250"/>
      <c r="I76" s="251"/>
      <c r="J76" s="249"/>
      <c r="K76" s="252"/>
      <c r="L76" s="253"/>
      <c r="M76" s="254"/>
      <c r="N76" s="110"/>
      <c r="O76" s="104"/>
      <c r="P76" s="222"/>
      <c r="Q76" s="209"/>
      <c r="R76" s="208"/>
      <c r="S76" s="104"/>
      <c r="T76" s="104"/>
      <c r="U76" s="104"/>
      <c r="V76" s="104"/>
      <c r="W76" s="104"/>
    </row>
    <row r="77" spans="1:23" ht="27" customHeight="1" thickBot="1" x14ac:dyDescent="0.35">
      <c r="A77" s="104"/>
      <c r="B77" s="515" t="s">
        <v>355</v>
      </c>
      <c r="C77" s="487" t="s">
        <v>362</v>
      </c>
      <c r="D77" s="204">
        <v>16.25</v>
      </c>
      <c r="E77" s="170" t="s">
        <v>364</v>
      </c>
      <c r="F77" s="498"/>
      <c r="G77" s="255"/>
      <c r="H77" s="250"/>
      <c r="I77" s="251"/>
      <c r="J77" s="249"/>
      <c r="K77" s="252"/>
      <c r="L77" s="253"/>
      <c r="M77" s="254"/>
      <c r="N77" s="110"/>
      <c r="O77" s="104"/>
      <c r="P77" s="222"/>
      <c r="Q77" s="209"/>
      <c r="R77" s="208"/>
      <c r="S77" s="104"/>
      <c r="T77" s="104"/>
      <c r="U77" s="104"/>
      <c r="V77" s="104"/>
      <c r="W77" s="104"/>
    </row>
    <row r="78" spans="1:23" ht="27" customHeight="1" thickBot="1" x14ac:dyDescent="0.35">
      <c r="A78" s="104"/>
      <c r="B78" s="517" t="s">
        <v>355</v>
      </c>
      <c r="C78" s="489" t="s">
        <v>363</v>
      </c>
      <c r="D78" s="288">
        <v>10.83</v>
      </c>
      <c r="E78" s="219" t="s">
        <v>364</v>
      </c>
      <c r="F78" s="119">
        <v>10.3</v>
      </c>
      <c r="G78" s="120" t="s">
        <v>202</v>
      </c>
      <c r="H78" s="121" t="s">
        <v>79</v>
      </c>
      <c r="I78" s="198" t="s">
        <v>21</v>
      </c>
      <c r="J78" s="249" t="s">
        <v>150</v>
      </c>
      <c r="K78" s="124">
        <v>10.3</v>
      </c>
      <c r="L78" s="125">
        <v>8.9</v>
      </c>
      <c r="M78" s="156">
        <f>+L78/K78</f>
        <v>0.86407766990291257</v>
      </c>
      <c r="N78" s="110"/>
      <c r="O78" s="104"/>
      <c r="P78" s="222"/>
      <c r="Q78" s="209"/>
      <c r="R78" s="208"/>
      <c r="S78" s="104"/>
      <c r="T78" s="104"/>
      <c r="U78" s="104"/>
      <c r="V78" s="104"/>
      <c r="W78" s="104"/>
    </row>
    <row r="79" spans="1:23" ht="27" customHeight="1" thickBot="1" x14ac:dyDescent="0.35">
      <c r="A79" s="104"/>
      <c r="B79" s="524" t="s">
        <v>79</v>
      </c>
      <c r="C79" s="490" t="s">
        <v>21</v>
      </c>
      <c r="D79" s="310">
        <v>8.8919999999999995</v>
      </c>
      <c r="E79" s="196"/>
      <c r="F79" s="149">
        <v>11.88</v>
      </c>
      <c r="G79" s="150" t="s">
        <v>202</v>
      </c>
      <c r="H79" s="151"/>
      <c r="I79" s="211" t="s">
        <v>44</v>
      </c>
      <c r="J79" s="162" t="s">
        <v>44</v>
      </c>
      <c r="K79" s="163">
        <v>11.88</v>
      </c>
      <c r="L79" s="164">
        <v>10.3</v>
      </c>
      <c r="M79" s="165">
        <f>+L79/K79</f>
        <v>0.867003367003367</v>
      </c>
      <c r="N79" s="110"/>
      <c r="O79" s="104"/>
      <c r="P79" s="222"/>
      <c r="Q79" s="209"/>
      <c r="R79" s="208"/>
      <c r="S79" s="104"/>
      <c r="T79" s="104"/>
      <c r="U79" s="104"/>
      <c r="V79" s="104"/>
      <c r="W79" s="104"/>
    </row>
    <row r="80" spans="1:23" ht="27" customHeight="1" thickBot="1" x14ac:dyDescent="0.35">
      <c r="A80" s="104"/>
      <c r="B80" s="517" t="s">
        <v>355</v>
      </c>
      <c r="C80" s="489" t="s">
        <v>44</v>
      </c>
      <c r="D80" s="288">
        <v>10.26</v>
      </c>
      <c r="E80" s="160"/>
      <c r="F80" s="119">
        <v>13.2</v>
      </c>
      <c r="G80" s="120" t="s">
        <v>202</v>
      </c>
      <c r="H80" s="256" t="s">
        <v>80</v>
      </c>
      <c r="I80" s="257" t="s">
        <v>112</v>
      </c>
      <c r="J80" s="155" t="s">
        <v>112</v>
      </c>
      <c r="K80" s="258">
        <v>13.2</v>
      </c>
      <c r="L80" s="259">
        <v>11.4</v>
      </c>
      <c r="M80" s="260">
        <f>+L80/K80</f>
        <v>0.86363636363636376</v>
      </c>
      <c r="N80" s="110"/>
      <c r="O80" s="104"/>
      <c r="P80" s="222"/>
      <c r="Q80" s="209"/>
      <c r="R80" s="208"/>
      <c r="S80" s="104"/>
      <c r="T80" s="104"/>
      <c r="U80" s="104"/>
      <c r="V80" s="104"/>
      <c r="W80" s="104"/>
    </row>
    <row r="81" spans="1:23" ht="27" customHeight="1" x14ac:dyDescent="0.3">
      <c r="A81" s="104"/>
      <c r="B81" s="514" t="s">
        <v>80</v>
      </c>
      <c r="C81" s="512" t="s">
        <v>112</v>
      </c>
      <c r="D81" s="310">
        <v>11.4</v>
      </c>
      <c r="E81" s="153"/>
      <c r="F81" s="130">
        <v>20</v>
      </c>
      <c r="G81" s="131" t="s">
        <v>202</v>
      </c>
      <c r="H81" s="205"/>
      <c r="I81" s="261" t="s">
        <v>113</v>
      </c>
      <c r="J81" s="247" t="s">
        <v>151</v>
      </c>
      <c r="K81" s="235">
        <v>20</v>
      </c>
      <c r="L81" s="262">
        <v>20</v>
      </c>
      <c r="M81" s="263">
        <f>+L81/K81</f>
        <v>1</v>
      </c>
      <c r="N81" s="110"/>
      <c r="O81" s="104"/>
      <c r="P81" s="222"/>
      <c r="Q81" s="209"/>
      <c r="R81" s="208"/>
      <c r="S81" s="104"/>
      <c r="T81" s="104"/>
      <c r="U81" s="104"/>
      <c r="V81" s="104"/>
      <c r="W81" s="104"/>
    </row>
    <row r="82" spans="1:23" ht="27" customHeight="1" x14ac:dyDescent="0.3">
      <c r="A82" s="104"/>
      <c r="B82" s="515" t="s">
        <v>355</v>
      </c>
      <c r="C82" s="495" t="s">
        <v>113</v>
      </c>
      <c r="D82" s="204">
        <v>20</v>
      </c>
      <c r="E82" s="158"/>
      <c r="F82" s="130">
        <v>20</v>
      </c>
      <c r="G82" s="131" t="s">
        <v>202</v>
      </c>
      <c r="H82" s="205"/>
      <c r="I82" s="261"/>
      <c r="J82" s="247"/>
      <c r="K82" s="235"/>
      <c r="L82" s="262"/>
      <c r="M82" s="263"/>
      <c r="N82" s="110"/>
      <c r="O82" s="104"/>
      <c r="P82" s="222"/>
      <c r="Q82" s="209"/>
      <c r="R82" s="208"/>
      <c r="S82" s="104"/>
      <c r="T82" s="104"/>
      <c r="U82" s="104"/>
      <c r="V82" s="104"/>
      <c r="W82" s="104"/>
    </row>
    <row r="83" spans="1:23" ht="27" customHeight="1" x14ac:dyDescent="0.3">
      <c r="A83" s="104"/>
      <c r="B83" s="515" t="s">
        <v>355</v>
      </c>
      <c r="C83" s="495" t="s">
        <v>187</v>
      </c>
      <c r="D83" s="204">
        <v>20</v>
      </c>
      <c r="E83" s="339"/>
      <c r="F83" s="130">
        <v>20</v>
      </c>
      <c r="G83" s="131" t="s">
        <v>202</v>
      </c>
      <c r="H83" s="205"/>
      <c r="I83" s="122" t="s">
        <v>45</v>
      </c>
      <c r="J83" s="123" t="s">
        <v>152</v>
      </c>
      <c r="K83" s="134">
        <v>20</v>
      </c>
      <c r="L83" s="135">
        <v>20</v>
      </c>
      <c r="M83" s="126">
        <f t="shared" ref="M83:M88" si="2">+L83/K83</f>
        <v>1</v>
      </c>
      <c r="N83" s="110"/>
      <c r="O83" s="104"/>
      <c r="P83" s="222"/>
      <c r="Q83" s="209"/>
      <c r="R83" s="208"/>
      <c r="S83" s="104"/>
      <c r="T83" s="104"/>
      <c r="U83" s="104"/>
      <c r="V83" s="104"/>
      <c r="W83" s="104"/>
    </row>
    <row r="84" spans="1:23" ht="27" customHeight="1" x14ac:dyDescent="0.3">
      <c r="A84" s="104"/>
      <c r="B84" s="515" t="s">
        <v>355</v>
      </c>
      <c r="C84" s="487" t="s">
        <v>45</v>
      </c>
      <c r="D84" s="204">
        <v>20</v>
      </c>
      <c r="E84" s="158"/>
      <c r="F84" s="130">
        <v>10</v>
      </c>
      <c r="G84" s="131" t="s">
        <v>202</v>
      </c>
      <c r="H84" s="264"/>
      <c r="I84" s="265" t="s">
        <v>104</v>
      </c>
      <c r="J84" s="247" t="s">
        <v>151</v>
      </c>
      <c r="K84" s="266">
        <v>10</v>
      </c>
      <c r="L84" s="262">
        <v>10</v>
      </c>
      <c r="M84" s="267">
        <f t="shared" si="2"/>
        <v>1</v>
      </c>
      <c r="N84" s="110"/>
      <c r="O84" s="104"/>
      <c r="P84" s="222"/>
      <c r="Q84" s="209"/>
      <c r="R84" s="208"/>
      <c r="S84" s="104"/>
      <c r="T84" s="104"/>
      <c r="U84" s="104"/>
      <c r="V84" s="104"/>
      <c r="W84" s="104"/>
    </row>
    <row r="85" spans="1:23" ht="27" customHeight="1" x14ac:dyDescent="0.3">
      <c r="A85" s="104"/>
      <c r="B85" s="515" t="s">
        <v>355</v>
      </c>
      <c r="C85" s="487" t="s">
        <v>104</v>
      </c>
      <c r="D85" s="204">
        <v>10</v>
      </c>
      <c r="E85" s="170"/>
      <c r="F85" s="130">
        <v>20</v>
      </c>
      <c r="G85" s="131" t="s">
        <v>202</v>
      </c>
      <c r="H85" s="264"/>
      <c r="I85" s="265" t="s">
        <v>134</v>
      </c>
      <c r="J85" s="123" t="s">
        <v>152</v>
      </c>
      <c r="K85" s="266">
        <v>20</v>
      </c>
      <c r="L85" s="262">
        <v>20</v>
      </c>
      <c r="M85" s="267">
        <f t="shared" si="2"/>
        <v>1</v>
      </c>
      <c r="N85" s="110"/>
      <c r="O85" s="104"/>
      <c r="P85" s="222"/>
      <c r="Q85" s="209"/>
      <c r="R85" s="208"/>
      <c r="S85" s="104"/>
      <c r="T85" s="104"/>
      <c r="U85" s="104"/>
      <c r="V85" s="104"/>
      <c r="W85" s="104"/>
    </row>
    <row r="86" spans="1:23" ht="27" customHeight="1" x14ac:dyDescent="0.3">
      <c r="A86" s="104"/>
      <c r="B86" s="515" t="s">
        <v>355</v>
      </c>
      <c r="C86" s="487" t="s">
        <v>134</v>
      </c>
      <c r="D86" s="204">
        <v>20</v>
      </c>
      <c r="E86" s="170"/>
      <c r="F86" s="130">
        <v>20</v>
      </c>
      <c r="G86" s="131" t="s">
        <v>202</v>
      </c>
      <c r="H86" s="205"/>
      <c r="I86" s="122" t="s">
        <v>46</v>
      </c>
      <c r="J86" s="123" t="s">
        <v>152</v>
      </c>
      <c r="K86" s="134">
        <v>20</v>
      </c>
      <c r="L86" s="135">
        <v>20</v>
      </c>
      <c r="M86" s="126">
        <f t="shared" si="2"/>
        <v>1</v>
      </c>
      <c r="N86" s="110"/>
      <c r="O86" s="104"/>
      <c r="P86" s="222"/>
      <c r="Q86" s="209"/>
      <c r="R86" s="208"/>
      <c r="S86" s="104"/>
      <c r="T86" s="104"/>
      <c r="U86" s="104"/>
      <c r="V86" s="104"/>
      <c r="W86" s="104"/>
    </row>
    <row r="87" spans="1:23" ht="27" customHeight="1" x14ac:dyDescent="0.3">
      <c r="A87" s="104"/>
      <c r="B87" s="515" t="s">
        <v>355</v>
      </c>
      <c r="C87" s="487" t="s">
        <v>46</v>
      </c>
      <c r="D87" s="204">
        <v>20</v>
      </c>
      <c r="E87" s="158"/>
      <c r="F87" s="130">
        <v>10</v>
      </c>
      <c r="G87" s="131" t="s">
        <v>202</v>
      </c>
      <c r="H87" s="205"/>
      <c r="I87" s="122" t="s">
        <v>81</v>
      </c>
      <c r="J87" s="247" t="s">
        <v>151</v>
      </c>
      <c r="K87" s="134">
        <v>10</v>
      </c>
      <c r="L87" s="135">
        <v>10</v>
      </c>
      <c r="M87" s="126">
        <f t="shared" si="2"/>
        <v>1</v>
      </c>
      <c r="N87" s="110"/>
      <c r="O87" s="104"/>
      <c r="P87" s="222"/>
      <c r="Q87" s="209"/>
      <c r="R87" s="208"/>
      <c r="S87" s="104"/>
      <c r="T87" s="104"/>
      <c r="U87" s="104"/>
      <c r="V87" s="104"/>
      <c r="W87" s="104"/>
    </row>
    <row r="88" spans="1:23" ht="27" customHeight="1" x14ac:dyDescent="0.3">
      <c r="A88" s="104"/>
      <c r="B88" s="515" t="s">
        <v>355</v>
      </c>
      <c r="C88" s="487" t="s">
        <v>347</v>
      </c>
      <c r="D88" s="204">
        <v>10</v>
      </c>
      <c r="E88" s="158"/>
      <c r="F88" s="130">
        <v>20</v>
      </c>
      <c r="G88" s="131" t="s">
        <v>202</v>
      </c>
      <c r="H88" s="205"/>
      <c r="I88" s="122" t="s">
        <v>47</v>
      </c>
      <c r="J88" s="123" t="s">
        <v>152</v>
      </c>
      <c r="K88" s="134">
        <v>20</v>
      </c>
      <c r="L88" s="135">
        <v>20</v>
      </c>
      <c r="M88" s="126">
        <f t="shared" si="2"/>
        <v>1</v>
      </c>
      <c r="N88" s="110"/>
      <c r="O88" s="104"/>
      <c r="P88" s="222"/>
      <c r="Q88" s="209"/>
      <c r="R88" s="208"/>
      <c r="S88" s="104"/>
      <c r="T88" s="104"/>
      <c r="U88" s="104"/>
      <c r="V88" s="104"/>
      <c r="W88" s="104"/>
    </row>
    <row r="89" spans="1:23" ht="27" customHeight="1" thickBot="1" x14ac:dyDescent="0.35">
      <c r="A89" s="104"/>
      <c r="B89" s="515" t="s">
        <v>355</v>
      </c>
      <c r="C89" s="487" t="s">
        <v>47</v>
      </c>
      <c r="D89" s="204">
        <v>20</v>
      </c>
      <c r="E89" s="158"/>
      <c r="F89" s="142">
        <v>10</v>
      </c>
      <c r="G89" s="150" t="s">
        <v>202</v>
      </c>
      <c r="H89" s="268"/>
      <c r="I89" s="145"/>
      <c r="J89" s="123"/>
      <c r="K89" s="146"/>
      <c r="L89" s="147"/>
      <c r="M89" s="148"/>
      <c r="N89" s="110"/>
      <c r="O89" s="104"/>
      <c r="P89" s="222"/>
      <c r="Q89" s="209"/>
      <c r="R89" s="208"/>
      <c r="S89" s="104"/>
      <c r="T89" s="104"/>
      <c r="U89" s="104"/>
      <c r="V89" s="104"/>
      <c r="W89" s="104"/>
    </row>
    <row r="90" spans="1:23" ht="27" customHeight="1" x14ac:dyDescent="0.3">
      <c r="A90" s="104"/>
      <c r="B90" s="516" t="s">
        <v>355</v>
      </c>
      <c r="C90" s="488" t="s">
        <v>348</v>
      </c>
      <c r="D90" s="240">
        <v>10</v>
      </c>
      <c r="E90" s="289"/>
      <c r="F90" s="142">
        <v>20</v>
      </c>
      <c r="G90" s="143" t="s">
        <v>202</v>
      </c>
      <c r="H90" s="268"/>
      <c r="I90" s="145"/>
      <c r="J90" s="123"/>
      <c r="K90" s="146"/>
      <c r="L90" s="147"/>
      <c r="M90" s="148"/>
      <c r="N90" s="110"/>
      <c r="O90" s="104"/>
      <c r="P90" s="222"/>
      <c r="Q90" s="209"/>
      <c r="R90" s="208"/>
      <c r="S90" s="104"/>
      <c r="T90" s="104"/>
      <c r="U90" s="104"/>
      <c r="V90" s="104"/>
      <c r="W90" s="104"/>
    </row>
    <row r="91" spans="1:23" ht="27" customHeight="1" thickBot="1" x14ac:dyDescent="0.35">
      <c r="A91" s="104"/>
      <c r="B91" s="516" t="s">
        <v>355</v>
      </c>
      <c r="C91" s="497" t="s">
        <v>252</v>
      </c>
      <c r="D91" s="204">
        <v>20</v>
      </c>
      <c r="E91" s="340" t="s">
        <v>238</v>
      </c>
      <c r="F91" s="142">
        <v>10</v>
      </c>
      <c r="G91" s="150" t="s">
        <v>202</v>
      </c>
      <c r="H91" s="268"/>
      <c r="I91" s="145"/>
      <c r="J91" s="123"/>
      <c r="K91" s="146"/>
      <c r="L91" s="147"/>
      <c r="M91" s="148"/>
      <c r="N91" s="110"/>
      <c r="O91" s="104"/>
      <c r="P91" s="222"/>
      <c r="Q91" s="209"/>
      <c r="R91" s="208"/>
      <c r="S91" s="104"/>
      <c r="T91" s="104"/>
      <c r="U91" s="104"/>
      <c r="V91" s="104"/>
      <c r="W91" s="104"/>
    </row>
    <row r="92" spans="1:23" ht="27" customHeight="1" thickBot="1" x14ac:dyDescent="0.35">
      <c r="A92" s="104"/>
      <c r="B92" s="516" t="s">
        <v>355</v>
      </c>
      <c r="C92" s="352" t="s">
        <v>253</v>
      </c>
      <c r="D92" s="341">
        <v>10</v>
      </c>
      <c r="E92" s="342" t="s">
        <v>238</v>
      </c>
      <c r="F92" s="119">
        <v>25</v>
      </c>
      <c r="G92" s="120" t="s">
        <v>202</v>
      </c>
      <c r="H92" s="121" t="s">
        <v>103</v>
      </c>
      <c r="I92" s="198" t="s">
        <v>82</v>
      </c>
      <c r="J92" s="247" t="s">
        <v>153</v>
      </c>
      <c r="K92" s="124">
        <v>25</v>
      </c>
      <c r="L92" s="125">
        <v>25</v>
      </c>
      <c r="M92" s="165">
        <f t="shared" ref="M92:M98" si="3">+L92/K92</f>
        <v>1</v>
      </c>
      <c r="N92" s="110"/>
      <c r="O92" s="104"/>
      <c r="P92" s="222"/>
      <c r="Q92" s="209"/>
      <c r="R92" s="208"/>
      <c r="S92" s="104"/>
      <c r="T92" s="104"/>
      <c r="U92" s="104"/>
      <c r="V92" s="104"/>
      <c r="W92" s="104"/>
    </row>
    <row r="93" spans="1:23" ht="27" customHeight="1" thickBot="1" x14ac:dyDescent="0.35">
      <c r="A93" s="104"/>
      <c r="B93" s="514" t="s">
        <v>160</v>
      </c>
      <c r="C93" s="486" t="s">
        <v>349</v>
      </c>
      <c r="D93" s="195">
        <v>25</v>
      </c>
      <c r="E93" s="153"/>
      <c r="F93" s="269">
        <v>12.5</v>
      </c>
      <c r="G93" s="220" t="s">
        <v>202</v>
      </c>
      <c r="H93" s="270"/>
      <c r="I93" s="271" t="s">
        <v>102</v>
      </c>
      <c r="J93" s="247" t="s">
        <v>154</v>
      </c>
      <c r="K93" s="272">
        <v>12.5</v>
      </c>
      <c r="L93" s="353">
        <v>12.5</v>
      </c>
      <c r="M93" s="165">
        <f t="shared" si="3"/>
        <v>1</v>
      </c>
      <c r="N93" s="110"/>
      <c r="O93" s="104"/>
      <c r="P93" s="222"/>
      <c r="Q93" s="209"/>
      <c r="R93" s="208"/>
      <c r="S93" s="104"/>
      <c r="T93" s="104"/>
      <c r="U93" s="104"/>
      <c r="V93" s="104"/>
      <c r="W93" s="104"/>
    </row>
    <row r="94" spans="1:23" ht="27" customHeight="1" thickBot="1" x14ac:dyDescent="0.35">
      <c r="A94" s="104"/>
      <c r="B94" s="526" t="s">
        <v>355</v>
      </c>
      <c r="C94" s="490" t="s">
        <v>350</v>
      </c>
      <c r="D94" s="204">
        <v>13</v>
      </c>
      <c r="E94" s="196"/>
      <c r="F94" s="130">
        <v>20</v>
      </c>
      <c r="G94" s="131" t="s">
        <v>202</v>
      </c>
      <c r="H94" s="132"/>
      <c r="I94" s="122" t="s">
        <v>48</v>
      </c>
      <c r="J94" s="273" t="s">
        <v>155</v>
      </c>
      <c r="K94" s="134">
        <v>20</v>
      </c>
      <c r="L94" s="135">
        <v>20</v>
      </c>
      <c r="M94" s="165">
        <f t="shared" si="3"/>
        <v>1</v>
      </c>
      <c r="N94" s="110"/>
      <c r="O94" s="104"/>
      <c r="P94" s="222"/>
      <c r="Q94" s="209"/>
      <c r="R94" s="208"/>
      <c r="S94" s="104"/>
      <c r="T94" s="104"/>
      <c r="U94" s="104"/>
      <c r="V94" s="104"/>
      <c r="W94" s="104"/>
    </row>
    <row r="95" spans="1:23" ht="27" customHeight="1" thickBot="1" x14ac:dyDescent="0.35">
      <c r="A95" s="104"/>
      <c r="B95" s="515" t="s">
        <v>355</v>
      </c>
      <c r="C95" s="487" t="s">
        <v>48</v>
      </c>
      <c r="D95" s="204">
        <v>20</v>
      </c>
      <c r="E95" s="158"/>
      <c r="F95" s="274">
        <v>25</v>
      </c>
      <c r="G95" s="275" t="s">
        <v>204</v>
      </c>
      <c r="H95" s="276"/>
      <c r="I95" s="277" t="s">
        <v>114</v>
      </c>
      <c r="J95" s="247" t="s">
        <v>153</v>
      </c>
      <c r="K95" s="278">
        <v>25</v>
      </c>
      <c r="L95" s="354">
        <v>25</v>
      </c>
      <c r="M95" s="165">
        <f t="shared" si="3"/>
        <v>1</v>
      </c>
      <c r="N95" s="110"/>
      <c r="O95" s="104"/>
      <c r="P95" s="222"/>
      <c r="Q95" s="209"/>
      <c r="R95" s="208"/>
      <c r="S95" s="104"/>
      <c r="T95" s="104"/>
      <c r="U95" s="104"/>
      <c r="V95" s="104"/>
      <c r="W95" s="104"/>
    </row>
    <row r="96" spans="1:23" ht="27" customHeight="1" thickBot="1" x14ac:dyDescent="0.35">
      <c r="A96" s="104"/>
      <c r="B96" s="515" t="s">
        <v>355</v>
      </c>
      <c r="C96" s="495" t="s">
        <v>351</v>
      </c>
      <c r="D96" s="204">
        <v>25</v>
      </c>
      <c r="E96" s="158"/>
      <c r="F96" s="274">
        <v>12.5</v>
      </c>
      <c r="G96" s="275" t="s">
        <v>202</v>
      </c>
      <c r="H96" s="276"/>
      <c r="I96" s="277" t="s">
        <v>101</v>
      </c>
      <c r="J96" s="247" t="s">
        <v>154</v>
      </c>
      <c r="K96" s="279">
        <v>12.5</v>
      </c>
      <c r="L96" s="354">
        <v>12.5</v>
      </c>
      <c r="M96" s="165">
        <f t="shared" si="3"/>
        <v>1</v>
      </c>
      <c r="N96" s="110"/>
      <c r="O96" s="104"/>
      <c r="P96" s="222"/>
      <c r="Q96" s="209"/>
      <c r="R96" s="208"/>
      <c r="S96" s="104"/>
      <c r="T96" s="104"/>
      <c r="U96" s="104"/>
      <c r="V96" s="104"/>
      <c r="W96" s="104"/>
    </row>
    <row r="97" spans="1:195" ht="27" customHeight="1" thickBot="1" x14ac:dyDescent="0.35">
      <c r="A97" s="104"/>
      <c r="B97" s="515" t="s">
        <v>355</v>
      </c>
      <c r="C97" s="495" t="s">
        <v>101</v>
      </c>
      <c r="D97" s="204">
        <v>13</v>
      </c>
      <c r="E97" s="170"/>
      <c r="F97" s="274">
        <v>25</v>
      </c>
      <c r="G97" s="275" t="s">
        <v>202</v>
      </c>
      <c r="H97" s="276"/>
      <c r="I97" s="277" t="s">
        <v>115</v>
      </c>
      <c r="J97" s="247" t="s">
        <v>153</v>
      </c>
      <c r="K97" s="278">
        <v>25</v>
      </c>
      <c r="L97" s="354">
        <v>25</v>
      </c>
      <c r="M97" s="165">
        <f t="shared" si="3"/>
        <v>1</v>
      </c>
      <c r="N97" s="110"/>
      <c r="O97" s="104"/>
      <c r="P97" s="222"/>
      <c r="Q97" s="209"/>
      <c r="R97" s="208"/>
      <c r="S97" s="104"/>
      <c r="T97" s="104"/>
      <c r="U97" s="104"/>
      <c r="V97" s="104"/>
      <c r="W97" s="104"/>
    </row>
    <row r="98" spans="1:195" ht="27" customHeight="1" thickBot="1" x14ac:dyDescent="0.35">
      <c r="A98" s="104"/>
      <c r="B98" s="515" t="s">
        <v>355</v>
      </c>
      <c r="C98" s="495" t="s">
        <v>352</v>
      </c>
      <c r="D98" s="204">
        <v>25</v>
      </c>
      <c r="E98" s="158"/>
      <c r="F98" s="280">
        <v>12.5</v>
      </c>
      <c r="G98" s="281" t="s">
        <v>202</v>
      </c>
      <c r="H98" s="282"/>
      <c r="I98" s="283" t="s">
        <v>100</v>
      </c>
      <c r="J98" s="247" t="s">
        <v>154</v>
      </c>
      <c r="K98" s="284">
        <v>12.5</v>
      </c>
      <c r="L98" s="355">
        <v>12.5</v>
      </c>
      <c r="M98" s="165">
        <f t="shared" si="3"/>
        <v>1</v>
      </c>
      <c r="N98" s="110"/>
      <c r="O98" s="104"/>
      <c r="P98" s="222"/>
      <c r="Q98" s="209"/>
      <c r="R98" s="208"/>
      <c r="S98" s="104"/>
      <c r="T98" s="104"/>
      <c r="U98" s="104"/>
      <c r="V98" s="104"/>
      <c r="W98" s="104"/>
    </row>
    <row r="99" spans="1:195" ht="27" customHeight="1" thickBot="1" x14ac:dyDescent="0.35">
      <c r="A99" s="104"/>
      <c r="B99" s="516" t="s">
        <v>355</v>
      </c>
      <c r="C99" s="491" t="s">
        <v>100</v>
      </c>
      <c r="D99" s="204">
        <v>13</v>
      </c>
      <c r="E99" s="339"/>
      <c r="F99" s="280">
        <v>25</v>
      </c>
      <c r="G99" s="281" t="s">
        <v>202</v>
      </c>
      <c r="H99" s="282"/>
      <c r="I99" s="283"/>
      <c r="J99" s="247"/>
      <c r="K99" s="284"/>
      <c r="L99" s="355"/>
      <c r="M99" s="165"/>
      <c r="N99" s="110"/>
      <c r="O99" s="104"/>
      <c r="P99" s="222"/>
      <c r="Q99" s="209"/>
      <c r="R99" s="208"/>
      <c r="S99" s="104"/>
      <c r="T99" s="104"/>
      <c r="U99" s="104"/>
      <c r="V99" s="104"/>
      <c r="W99" s="104"/>
    </row>
    <row r="100" spans="1:195" ht="27" customHeight="1" thickBot="1" x14ac:dyDescent="0.35">
      <c r="A100" s="104"/>
      <c r="B100" s="516" t="s">
        <v>355</v>
      </c>
      <c r="C100" s="491" t="s">
        <v>138</v>
      </c>
      <c r="D100" s="240">
        <v>25</v>
      </c>
      <c r="E100" s="339"/>
      <c r="F100" s="280">
        <v>12.5</v>
      </c>
      <c r="G100" s="281" t="s">
        <v>202</v>
      </c>
      <c r="H100" s="282"/>
      <c r="I100" s="283" t="s">
        <v>138</v>
      </c>
      <c r="J100" s="247" t="s">
        <v>153</v>
      </c>
      <c r="K100" s="285">
        <v>25</v>
      </c>
      <c r="L100" s="355">
        <v>25</v>
      </c>
      <c r="M100" s="165">
        <f>+L100/K100</f>
        <v>1</v>
      </c>
      <c r="N100" s="110"/>
      <c r="O100" s="104"/>
      <c r="P100" s="222"/>
      <c r="Q100" s="209"/>
      <c r="R100" s="208"/>
      <c r="S100" s="104"/>
      <c r="T100" s="104"/>
      <c r="U100" s="104"/>
      <c r="V100" s="104"/>
      <c r="W100" s="104"/>
    </row>
    <row r="101" spans="1:195" ht="27" customHeight="1" thickBot="1" x14ac:dyDescent="0.35">
      <c r="A101" s="104"/>
      <c r="B101" s="516" t="s">
        <v>355</v>
      </c>
      <c r="C101" s="491" t="s">
        <v>191</v>
      </c>
      <c r="D101" s="240">
        <v>13</v>
      </c>
      <c r="E101" s="289"/>
      <c r="F101" s="504"/>
      <c r="G101" s="505"/>
      <c r="H101" s="506"/>
      <c r="I101" s="507"/>
      <c r="J101" s="508"/>
      <c r="K101" s="509"/>
      <c r="L101" s="510"/>
      <c r="M101" s="302"/>
      <c r="N101" s="110"/>
      <c r="O101" s="104"/>
      <c r="P101" s="222"/>
      <c r="Q101" s="209"/>
      <c r="R101" s="208"/>
      <c r="S101" s="104"/>
      <c r="T101" s="104"/>
      <c r="U101" s="104"/>
      <c r="V101" s="104"/>
      <c r="W101" s="104"/>
    </row>
    <row r="102" spans="1:195" ht="27" customHeight="1" x14ac:dyDescent="0.3">
      <c r="A102" s="104"/>
      <c r="B102" s="514" t="s">
        <v>369</v>
      </c>
      <c r="C102" s="512" t="s">
        <v>410</v>
      </c>
      <c r="D102" s="195">
        <v>15</v>
      </c>
      <c r="E102" s="593"/>
      <c r="F102" s="504"/>
      <c r="G102" s="505"/>
      <c r="H102" s="506"/>
      <c r="I102" s="507"/>
      <c r="J102" s="508"/>
      <c r="K102" s="509"/>
      <c r="L102" s="510"/>
      <c r="M102" s="302"/>
      <c r="N102" s="110"/>
      <c r="O102" s="104"/>
      <c r="P102" s="222"/>
      <c r="Q102" s="209"/>
      <c r="R102" s="208"/>
      <c r="S102" s="104"/>
      <c r="T102" s="104"/>
      <c r="U102" s="104"/>
      <c r="V102" s="104"/>
      <c r="W102" s="104"/>
    </row>
    <row r="103" spans="1:195" ht="27" customHeight="1" x14ac:dyDescent="0.3">
      <c r="A103" s="104"/>
      <c r="B103" s="515" t="s">
        <v>355</v>
      </c>
      <c r="C103" s="495" t="s">
        <v>411</v>
      </c>
      <c r="D103" s="204">
        <v>20</v>
      </c>
      <c r="E103" s="594"/>
      <c r="F103" s="504"/>
      <c r="G103" s="505"/>
      <c r="H103" s="506"/>
      <c r="I103" s="507"/>
      <c r="J103" s="508"/>
      <c r="K103" s="509"/>
      <c r="L103" s="510"/>
      <c r="M103" s="302"/>
      <c r="N103" s="110"/>
      <c r="O103" s="104"/>
      <c r="P103" s="222"/>
      <c r="Q103" s="209"/>
      <c r="R103" s="208"/>
      <c r="S103" s="104"/>
      <c r="T103" s="104"/>
      <c r="U103" s="104"/>
      <c r="V103" s="104"/>
      <c r="W103" s="104"/>
    </row>
    <row r="104" spans="1:195" ht="27" customHeight="1" x14ac:dyDescent="0.3">
      <c r="A104" s="104"/>
      <c r="B104" s="515" t="s">
        <v>355</v>
      </c>
      <c r="C104" s="495" t="s">
        <v>412</v>
      </c>
      <c r="D104" s="204">
        <v>12.716226794881425</v>
      </c>
      <c r="E104" s="594"/>
      <c r="F104" s="504"/>
      <c r="G104" s="505"/>
      <c r="H104" s="506"/>
      <c r="I104" s="507"/>
      <c r="J104" s="508"/>
      <c r="K104" s="509"/>
      <c r="L104" s="510"/>
      <c r="M104" s="302"/>
      <c r="N104" s="110"/>
      <c r="O104" s="104"/>
      <c r="P104" s="222"/>
      <c r="Q104" s="209"/>
      <c r="R104" s="208"/>
      <c r="S104" s="104"/>
      <c r="T104" s="104"/>
      <c r="U104" s="104"/>
      <c r="V104" s="104"/>
      <c r="W104" s="104"/>
    </row>
    <row r="105" spans="1:195" ht="27" customHeight="1" x14ac:dyDescent="0.3">
      <c r="A105" s="104"/>
      <c r="B105" s="515" t="s">
        <v>355</v>
      </c>
      <c r="C105" s="495" t="s">
        <v>413</v>
      </c>
      <c r="D105" s="204">
        <v>8.8919999999999995</v>
      </c>
      <c r="E105" s="594"/>
      <c r="F105" s="504"/>
      <c r="G105" s="505"/>
      <c r="H105" s="506"/>
      <c r="I105" s="507"/>
      <c r="J105" s="508"/>
      <c r="K105" s="509"/>
      <c r="L105" s="510"/>
      <c r="M105" s="302"/>
      <c r="N105" s="110"/>
      <c r="O105" s="104"/>
      <c r="P105" s="222"/>
      <c r="Q105" s="209"/>
      <c r="R105" s="208"/>
      <c r="S105" s="104"/>
      <c r="T105" s="104"/>
      <c r="U105" s="104"/>
      <c r="V105" s="104"/>
      <c r="W105" s="104"/>
    </row>
    <row r="106" spans="1:195" ht="27" customHeight="1" x14ac:dyDescent="0.3">
      <c r="A106" s="104"/>
      <c r="B106" s="515" t="s">
        <v>355</v>
      </c>
      <c r="C106" s="495" t="s">
        <v>414</v>
      </c>
      <c r="D106" s="204">
        <v>12.716226794881425</v>
      </c>
      <c r="E106" s="594"/>
      <c r="F106" s="504"/>
      <c r="G106" s="505"/>
      <c r="H106" s="506"/>
      <c r="I106" s="507"/>
      <c r="J106" s="508"/>
      <c r="K106" s="509"/>
      <c r="L106" s="510"/>
      <c r="M106" s="302"/>
      <c r="N106" s="110"/>
      <c r="O106" s="104"/>
      <c r="P106" s="222"/>
      <c r="Q106" s="209"/>
      <c r="R106" s="208"/>
      <c r="S106" s="104"/>
      <c r="T106" s="104"/>
      <c r="U106" s="104"/>
      <c r="V106" s="104"/>
      <c r="W106" s="104"/>
    </row>
    <row r="107" spans="1:195" ht="27" customHeight="1" x14ac:dyDescent="0.3">
      <c r="A107" s="104"/>
      <c r="B107" s="515" t="s">
        <v>355</v>
      </c>
      <c r="C107" s="495" t="s">
        <v>415</v>
      </c>
      <c r="D107" s="204">
        <v>12.716226794881425</v>
      </c>
      <c r="E107" s="594"/>
      <c r="F107" s="504"/>
      <c r="G107" s="505"/>
      <c r="H107" s="506"/>
      <c r="I107" s="507"/>
      <c r="J107" s="508"/>
      <c r="K107" s="509"/>
      <c r="L107" s="510"/>
      <c r="M107" s="302"/>
      <c r="N107" s="110"/>
      <c r="O107" s="104"/>
      <c r="P107" s="222"/>
      <c r="Q107" s="209"/>
      <c r="R107" s="208"/>
      <c r="S107" s="104"/>
      <c r="T107" s="104"/>
      <c r="U107" s="104"/>
      <c r="V107" s="104"/>
      <c r="W107" s="104"/>
    </row>
    <row r="108" spans="1:195" ht="27" customHeight="1" x14ac:dyDescent="0.3">
      <c r="A108" s="104"/>
      <c r="B108" s="515" t="s">
        <v>355</v>
      </c>
      <c r="C108" s="495" t="s">
        <v>373</v>
      </c>
      <c r="D108" s="204">
        <v>10</v>
      </c>
      <c r="E108" s="158" t="s">
        <v>364</v>
      </c>
      <c r="F108" s="504"/>
      <c r="G108" s="505"/>
      <c r="H108" s="506"/>
      <c r="I108" s="507"/>
      <c r="J108" s="508"/>
      <c r="K108" s="509"/>
      <c r="L108" s="510"/>
      <c r="M108" s="302"/>
      <c r="N108" s="110"/>
      <c r="O108" s="104"/>
      <c r="P108" s="222"/>
      <c r="Q108" s="209"/>
      <c r="R108" s="208"/>
      <c r="S108" s="104"/>
      <c r="T108" s="104"/>
      <c r="U108" s="104"/>
      <c r="V108" s="104"/>
      <c r="W108" s="104"/>
    </row>
    <row r="109" spans="1:195" ht="27" customHeight="1" thickBot="1" x14ac:dyDescent="0.35">
      <c r="A109" s="104"/>
      <c r="B109" s="516" t="s">
        <v>355</v>
      </c>
      <c r="C109" s="491" t="s">
        <v>374</v>
      </c>
      <c r="D109" s="240">
        <v>30</v>
      </c>
      <c r="E109" s="289" t="s">
        <v>364</v>
      </c>
      <c r="F109" s="504"/>
      <c r="G109" s="505"/>
      <c r="H109" s="506"/>
      <c r="I109" s="507"/>
      <c r="J109" s="508"/>
      <c r="K109" s="509"/>
      <c r="L109" s="510"/>
      <c r="M109" s="302"/>
      <c r="N109" s="110"/>
      <c r="O109" s="104"/>
      <c r="P109" s="222"/>
      <c r="Q109" s="209"/>
      <c r="R109" s="208"/>
      <c r="S109" s="104"/>
      <c r="T109" s="104"/>
      <c r="U109" s="104"/>
      <c r="V109" s="104"/>
      <c r="W109" s="104"/>
    </row>
    <row r="110" spans="1:195" ht="27" customHeight="1" thickBot="1" x14ac:dyDescent="0.35">
      <c r="A110" s="104"/>
      <c r="B110" s="514" t="s">
        <v>371</v>
      </c>
      <c r="C110" s="512" t="s">
        <v>375</v>
      </c>
      <c r="D110" s="195">
        <v>20</v>
      </c>
      <c r="E110" s="153" t="s">
        <v>364</v>
      </c>
      <c r="F110" s="504"/>
      <c r="G110" s="505"/>
      <c r="H110" s="506"/>
      <c r="I110" s="507"/>
      <c r="J110" s="508"/>
      <c r="K110" s="509"/>
      <c r="L110" s="510"/>
      <c r="M110" s="302"/>
      <c r="N110" s="110"/>
      <c r="O110" s="111"/>
      <c r="P110" s="104"/>
      <c r="Q110" s="104"/>
      <c r="R110" s="104"/>
      <c r="S110" s="104"/>
      <c r="T110" s="104"/>
      <c r="U110" s="104"/>
      <c r="V110" s="104"/>
      <c r="W110" s="104"/>
    </row>
    <row r="111" spans="1:195" s="33" customFormat="1" ht="27" customHeight="1" thickBot="1" x14ac:dyDescent="0.35">
      <c r="A111" s="104"/>
      <c r="B111" s="517" t="s">
        <v>355</v>
      </c>
      <c r="C111" s="511" t="s">
        <v>376</v>
      </c>
      <c r="D111" s="288">
        <v>10</v>
      </c>
      <c r="E111" s="160" t="s">
        <v>364</v>
      </c>
      <c r="F111" s="119">
        <v>19</v>
      </c>
      <c r="G111" s="120" t="s">
        <v>202</v>
      </c>
      <c r="H111" s="121" t="s">
        <v>83</v>
      </c>
      <c r="I111" s="198" t="s">
        <v>49</v>
      </c>
      <c r="J111" s="286" t="s">
        <v>156</v>
      </c>
      <c r="K111" s="124">
        <v>19</v>
      </c>
      <c r="L111" s="124" t="s">
        <v>141</v>
      </c>
      <c r="M111" s="200" t="e">
        <f t="shared" ref="M111:M132" si="4">+L111/K111</f>
        <v>#VALUE!</v>
      </c>
      <c r="N111" s="111"/>
      <c r="O111" s="111"/>
      <c r="P111" s="104"/>
      <c r="Q111" s="104"/>
      <c r="R111" s="104"/>
      <c r="S111" s="104"/>
      <c r="T111" s="104"/>
      <c r="U111" s="104"/>
      <c r="V111" s="104"/>
      <c r="W111" s="104"/>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DW111" s="113"/>
      <c r="DX111" s="113"/>
      <c r="DY111" s="113"/>
      <c r="DZ111" s="113"/>
      <c r="EA111" s="113"/>
      <c r="EB111" s="113"/>
      <c r="EC111" s="113"/>
      <c r="ED111" s="113"/>
      <c r="EE111" s="113"/>
      <c r="EF111" s="113"/>
      <c r="EG111" s="113"/>
      <c r="EH111" s="113"/>
      <c r="EI111" s="113"/>
      <c r="EJ111" s="113"/>
      <c r="EK111" s="113"/>
      <c r="EL111" s="113"/>
      <c r="EM111" s="113"/>
      <c r="EN111" s="113"/>
      <c r="EO111" s="113"/>
      <c r="EP111" s="113"/>
      <c r="EQ111" s="113"/>
      <c r="ER111" s="113"/>
      <c r="ES111" s="113"/>
      <c r="ET111" s="113"/>
      <c r="EU111" s="113"/>
      <c r="EV111" s="113"/>
      <c r="EW111" s="113"/>
      <c r="EX111" s="113"/>
      <c r="EY111" s="113"/>
      <c r="EZ111" s="113"/>
      <c r="FA111" s="113"/>
      <c r="FB111" s="113"/>
      <c r="FC111" s="113"/>
      <c r="FD111" s="113"/>
      <c r="FE111" s="113"/>
      <c r="FF111" s="113"/>
      <c r="FG111" s="113"/>
      <c r="FH111" s="113"/>
      <c r="FI111" s="113"/>
      <c r="FJ111" s="113"/>
      <c r="FK111" s="113"/>
      <c r="FL111" s="113"/>
      <c r="FM111" s="113"/>
      <c r="FN111" s="113"/>
      <c r="FO111" s="113"/>
      <c r="FP111" s="113"/>
      <c r="FQ111" s="113"/>
      <c r="FR111" s="113"/>
      <c r="FS111" s="113"/>
      <c r="FT111" s="113"/>
      <c r="FU111" s="113"/>
      <c r="FV111" s="113"/>
      <c r="FW111" s="113"/>
      <c r="FX111" s="113"/>
      <c r="FY111" s="113"/>
      <c r="FZ111" s="113"/>
      <c r="GA111" s="113"/>
      <c r="GB111" s="113"/>
      <c r="GC111" s="113"/>
      <c r="GD111" s="113"/>
      <c r="GE111" s="113"/>
      <c r="GF111" s="113"/>
      <c r="GG111" s="113"/>
      <c r="GH111" s="113"/>
      <c r="GI111" s="113"/>
      <c r="GJ111" s="113"/>
      <c r="GK111" s="113"/>
      <c r="GL111" s="113"/>
      <c r="GM111" s="113"/>
    </row>
    <row r="112" spans="1:195" s="33" customFormat="1" ht="27" customHeight="1" x14ac:dyDescent="0.3">
      <c r="A112" s="104"/>
      <c r="B112" s="524" t="s">
        <v>83</v>
      </c>
      <c r="C112" s="490" t="s">
        <v>49</v>
      </c>
      <c r="D112" s="310">
        <v>11.4</v>
      </c>
      <c r="E112" s="239"/>
      <c r="F112" s="130">
        <v>15.84</v>
      </c>
      <c r="G112" s="131" t="s">
        <v>203</v>
      </c>
      <c r="H112" s="132"/>
      <c r="I112" s="122" t="s">
        <v>84</v>
      </c>
      <c r="J112" s="137" t="s">
        <v>84</v>
      </c>
      <c r="K112" s="134">
        <v>15.84</v>
      </c>
      <c r="L112" s="135">
        <v>10.3</v>
      </c>
      <c r="M112" s="126">
        <f t="shared" si="4"/>
        <v>0.6502525252525253</v>
      </c>
      <c r="N112" s="111"/>
      <c r="O112" s="111"/>
      <c r="P112" s="104"/>
      <c r="Q112" s="104"/>
      <c r="R112" s="104"/>
      <c r="S112" s="104"/>
      <c r="T112" s="104"/>
      <c r="U112" s="104"/>
      <c r="V112" s="104"/>
      <c r="W112" s="104"/>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DW112" s="113"/>
      <c r="DX112" s="113"/>
      <c r="DY112" s="113"/>
      <c r="DZ112" s="113"/>
      <c r="EA112" s="113"/>
      <c r="EB112" s="113"/>
      <c r="EC112" s="113"/>
      <c r="ED112" s="113"/>
      <c r="EE112" s="113"/>
      <c r="EF112" s="113"/>
      <c r="EG112" s="113"/>
      <c r="EH112" s="113"/>
      <c r="EI112" s="113"/>
      <c r="EJ112" s="113"/>
      <c r="EK112" s="113"/>
      <c r="EL112" s="113"/>
      <c r="EM112" s="113"/>
      <c r="EN112" s="113"/>
      <c r="EO112" s="113"/>
      <c r="EP112" s="113"/>
      <c r="EQ112" s="113"/>
      <c r="ER112" s="113"/>
      <c r="ES112" s="113"/>
      <c r="ET112" s="113"/>
      <c r="EU112" s="113"/>
      <c r="EV112" s="113"/>
      <c r="EW112" s="113"/>
      <c r="EX112" s="113"/>
      <c r="EY112" s="113"/>
      <c r="EZ112" s="113"/>
      <c r="FA112" s="113"/>
      <c r="FB112" s="113"/>
      <c r="FC112" s="113"/>
      <c r="FD112" s="113"/>
      <c r="FE112" s="113"/>
      <c r="FF112" s="113"/>
      <c r="FG112" s="113"/>
      <c r="FH112" s="113"/>
      <c r="FI112" s="113"/>
      <c r="FJ112" s="113"/>
      <c r="FK112" s="113"/>
      <c r="FL112" s="113"/>
      <c r="FM112" s="113"/>
      <c r="FN112" s="113"/>
      <c r="FO112" s="113"/>
      <c r="FP112" s="113"/>
      <c r="FQ112" s="113"/>
      <c r="FR112" s="113"/>
      <c r="FS112" s="113"/>
      <c r="FT112" s="113"/>
      <c r="FU112" s="113"/>
      <c r="FV112" s="113"/>
      <c r="FW112" s="113"/>
      <c r="FX112" s="113"/>
      <c r="FY112" s="113"/>
      <c r="FZ112" s="113"/>
      <c r="GA112" s="113"/>
      <c r="GB112" s="113"/>
      <c r="GC112" s="113"/>
      <c r="GD112" s="113"/>
      <c r="GE112" s="113"/>
      <c r="GF112" s="113"/>
      <c r="GG112" s="113"/>
      <c r="GH112" s="113"/>
      <c r="GI112" s="113"/>
      <c r="GJ112" s="113"/>
      <c r="GK112" s="113"/>
      <c r="GL112" s="113"/>
      <c r="GM112" s="113"/>
    </row>
    <row r="113" spans="1:195" s="33" customFormat="1" ht="27" customHeight="1" thickBot="1" x14ac:dyDescent="0.35">
      <c r="A113" s="104"/>
      <c r="B113" s="515" t="s">
        <v>355</v>
      </c>
      <c r="C113" s="487" t="s">
        <v>84</v>
      </c>
      <c r="D113" s="204">
        <v>10.26</v>
      </c>
      <c r="E113" s="158"/>
      <c r="F113" s="149">
        <v>12.5</v>
      </c>
      <c r="G113" s="150" t="s">
        <v>202</v>
      </c>
      <c r="H113" s="151"/>
      <c r="I113" s="211" t="s">
        <v>22</v>
      </c>
      <c r="J113" s="286" t="s">
        <v>156</v>
      </c>
      <c r="K113" s="163">
        <v>12.5</v>
      </c>
      <c r="L113" s="163" t="s">
        <v>141</v>
      </c>
      <c r="M113" s="212" t="e">
        <f t="shared" si="4"/>
        <v>#VALUE!</v>
      </c>
      <c r="N113" s="111"/>
      <c r="O113" s="111"/>
      <c r="P113" s="104"/>
      <c r="Q113" s="104"/>
      <c r="R113" s="104"/>
      <c r="S113" s="104"/>
      <c r="T113" s="104"/>
      <c r="U113" s="104"/>
      <c r="V113" s="104"/>
      <c r="W113" s="104"/>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DW113" s="113"/>
      <c r="DX113" s="113"/>
      <c r="DY113" s="113"/>
      <c r="DZ113" s="113"/>
      <c r="EA113" s="113"/>
      <c r="EB113" s="113"/>
      <c r="EC113" s="113"/>
      <c r="ED113" s="113"/>
      <c r="EE113" s="113"/>
      <c r="EF113" s="113"/>
      <c r="EG113" s="113"/>
      <c r="EH113" s="113"/>
      <c r="EI113" s="113"/>
      <c r="EJ113" s="113"/>
      <c r="EK113" s="113"/>
      <c r="EL113" s="113"/>
      <c r="EM113" s="113"/>
      <c r="EN113" s="113"/>
      <c r="EO113" s="113"/>
      <c r="EP113" s="113"/>
      <c r="EQ113" s="113"/>
      <c r="ER113" s="113"/>
      <c r="ES113" s="113"/>
      <c r="ET113" s="113"/>
      <c r="EU113" s="113"/>
      <c r="EV113" s="113"/>
      <c r="EW113" s="113"/>
      <c r="EX113" s="113"/>
      <c r="EY113" s="113"/>
      <c r="EZ113" s="113"/>
      <c r="FA113" s="113"/>
      <c r="FB113" s="113"/>
      <c r="FC113" s="113"/>
      <c r="FD113" s="113"/>
      <c r="FE113" s="113"/>
      <c r="FF113" s="113"/>
      <c r="FG113" s="113"/>
      <c r="FH113" s="113"/>
      <c r="FI113" s="113"/>
      <c r="FJ113" s="113"/>
      <c r="FK113" s="113"/>
      <c r="FL113" s="113"/>
      <c r="FM113" s="113"/>
      <c r="FN113" s="113"/>
      <c r="FO113" s="113"/>
      <c r="FP113" s="113"/>
      <c r="FQ113" s="113"/>
      <c r="FR113" s="113"/>
      <c r="FS113" s="113"/>
      <c r="FT113" s="113"/>
      <c r="FU113" s="113"/>
      <c r="FV113" s="113"/>
      <c r="FW113" s="113"/>
      <c r="FX113" s="113"/>
      <c r="FY113" s="113"/>
      <c r="FZ113" s="113"/>
      <c r="GA113" s="113"/>
      <c r="GB113" s="113"/>
      <c r="GC113" s="113"/>
      <c r="GD113" s="113"/>
      <c r="GE113" s="113"/>
      <c r="GF113" s="113"/>
      <c r="GG113" s="113"/>
      <c r="GH113" s="113"/>
      <c r="GI113" s="113"/>
      <c r="GJ113" s="113"/>
      <c r="GK113" s="113"/>
      <c r="GL113" s="113"/>
      <c r="GM113" s="113"/>
    </row>
    <row r="114" spans="1:195" s="33" customFormat="1" ht="27" customHeight="1" thickBot="1" x14ac:dyDescent="0.35">
      <c r="A114" s="104"/>
      <c r="B114" s="517" t="s">
        <v>355</v>
      </c>
      <c r="C114" s="489" t="s">
        <v>22</v>
      </c>
      <c r="D114" s="240">
        <v>11.4</v>
      </c>
      <c r="E114" s="160"/>
      <c r="F114" s="242">
        <v>15</v>
      </c>
      <c r="G114" s="243" t="s">
        <v>202</v>
      </c>
      <c r="H114" s="189" t="s">
        <v>85</v>
      </c>
      <c r="I114" s="190" t="s">
        <v>23</v>
      </c>
      <c r="J114" s="245" t="s">
        <v>23</v>
      </c>
      <c r="K114" s="192">
        <v>15</v>
      </c>
      <c r="L114" s="246">
        <v>15</v>
      </c>
      <c r="M114" s="193">
        <f t="shared" si="4"/>
        <v>1</v>
      </c>
      <c r="N114" s="111"/>
      <c r="O114" s="111"/>
      <c r="P114" s="104"/>
      <c r="Q114" s="104"/>
      <c r="R114" s="104"/>
      <c r="S114" s="104"/>
      <c r="T114" s="104"/>
      <c r="U114" s="104"/>
      <c r="V114" s="104"/>
      <c r="W114" s="104"/>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3"/>
      <c r="CI114" s="113"/>
      <c r="CJ114" s="113"/>
      <c r="CK114" s="113"/>
      <c r="CL114" s="113"/>
      <c r="CM114" s="113"/>
      <c r="CN114" s="113"/>
      <c r="CO114" s="113"/>
      <c r="CP114" s="113"/>
      <c r="CQ114" s="113"/>
      <c r="CR114" s="113"/>
      <c r="CS114" s="113"/>
      <c r="CT114" s="113"/>
      <c r="CU114" s="113"/>
      <c r="CV114" s="113"/>
      <c r="CW114" s="113"/>
      <c r="CX114" s="113"/>
      <c r="CY114" s="113"/>
      <c r="CZ114" s="113"/>
      <c r="DA114" s="113"/>
      <c r="DB114" s="113"/>
      <c r="DC114" s="113"/>
      <c r="DD114" s="113"/>
      <c r="DE114" s="113"/>
      <c r="DF114" s="113"/>
      <c r="DG114" s="113"/>
      <c r="DH114" s="113"/>
      <c r="DI114" s="113"/>
      <c r="DJ114" s="113"/>
      <c r="DK114" s="113"/>
      <c r="DL114" s="113"/>
      <c r="DM114" s="113"/>
      <c r="DN114" s="113"/>
      <c r="DO114" s="113"/>
      <c r="DP114" s="113"/>
      <c r="DQ114" s="113"/>
      <c r="DR114" s="113"/>
      <c r="DS114" s="113"/>
      <c r="DT114" s="113"/>
      <c r="DU114" s="113"/>
      <c r="DV114" s="113"/>
      <c r="DW114" s="113"/>
      <c r="DX114" s="113"/>
      <c r="DY114" s="113"/>
      <c r="DZ114" s="113"/>
      <c r="EA114" s="113"/>
      <c r="EB114" s="113"/>
      <c r="EC114" s="113"/>
      <c r="ED114" s="113"/>
      <c r="EE114" s="113"/>
      <c r="EF114" s="113"/>
      <c r="EG114" s="113"/>
      <c r="EH114" s="113"/>
      <c r="EI114" s="113"/>
      <c r="EJ114" s="113"/>
      <c r="EK114" s="113"/>
      <c r="EL114" s="113"/>
      <c r="EM114" s="113"/>
      <c r="EN114" s="113"/>
      <c r="EO114" s="113"/>
      <c r="EP114" s="113"/>
      <c r="EQ114" s="113"/>
      <c r="ER114" s="113"/>
      <c r="ES114" s="113"/>
      <c r="ET114" s="113"/>
      <c r="EU114" s="113"/>
      <c r="EV114" s="113"/>
      <c r="EW114" s="113"/>
      <c r="EX114" s="113"/>
      <c r="EY114" s="113"/>
      <c r="EZ114" s="113"/>
      <c r="FA114" s="113"/>
      <c r="FB114" s="113"/>
      <c r="FC114" s="113"/>
      <c r="FD114" s="113"/>
      <c r="FE114" s="113"/>
      <c r="FF114" s="113"/>
      <c r="FG114" s="113"/>
      <c r="FH114" s="113"/>
      <c r="FI114" s="113"/>
      <c r="FJ114" s="113"/>
      <c r="FK114" s="113"/>
      <c r="FL114" s="113"/>
      <c r="FM114" s="113"/>
      <c r="FN114" s="113"/>
      <c r="FO114" s="113"/>
      <c r="FP114" s="113"/>
      <c r="FQ114" s="113"/>
      <c r="FR114" s="113"/>
      <c r="FS114" s="113"/>
      <c r="FT114" s="113"/>
      <c r="FU114" s="113"/>
      <c r="FV114" s="113"/>
      <c r="FW114" s="113"/>
      <c r="FX114" s="113"/>
      <c r="FY114" s="113"/>
      <c r="FZ114" s="113"/>
      <c r="GA114" s="113"/>
      <c r="GB114" s="113"/>
      <c r="GC114" s="113"/>
      <c r="GD114" s="113"/>
      <c r="GE114" s="113"/>
      <c r="GF114" s="113"/>
      <c r="GG114" s="113"/>
      <c r="GH114" s="113"/>
      <c r="GI114" s="113"/>
      <c r="GJ114" s="113"/>
      <c r="GK114" s="113"/>
      <c r="GL114" s="113"/>
      <c r="GM114" s="113"/>
    </row>
    <row r="115" spans="1:195" s="33" customFormat="1" ht="27" customHeight="1" thickBot="1" x14ac:dyDescent="0.35">
      <c r="A115" s="104"/>
      <c r="B115" s="525" t="s">
        <v>85</v>
      </c>
      <c r="C115" s="496" t="s">
        <v>23</v>
      </c>
      <c r="D115" s="287">
        <v>15</v>
      </c>
      <c r="E115" s="186"/>
      <c r="F115" s="242">
        <v>5</v>
      </c>
      <c r="G115" s="243" t="s">
        <v>202</v>
      </c>
      <c r="H115" s="189" t="s">
        <v>86</v>
      </c>
      <c r="I115" s="190" t="s">
        <v>24</v>
      </c>
      <c r="J115" s="199" t="s">
        <v>142</v>
      </c>
      <c r="K115" s="192">
        <v>5</v>
      </c>
      <c r="L115" s="192" t="s">
        <v>141</v>
      </c>
      <c r="M115" s="248" t="e">
        <f t="shared" si="4"/>
        <v>#VALUE!</v>
      </c>
      <c r="N115" s="111"/>
      <c r="O115" s="111"/>
      <c r="P115" s="104"/>
      <c r="Q115" s="104"/>
      <c r="R115" s="104"/>
      <c r="S115" s="104"/>
      <c r="T115" s="104"/>
      <c r="U115" s="104"/>
      <c r="V115" s="104"/>
      <c r="W115" s="104"/>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3"/>
      <c r="CI115" s="113"/>
      <c r="CJ115" s="113"/>
      <c r="CK115" s="113"/>
      <c r="CL115" s="113"/>
      <c r="CM115" s="113"/>
      <c r="CN115" s="113"/>
      <c r="CO115" s="113"/>
      <c r="CP115" s="113"/>
      <c r="CQ115" s="113"/>
      <c r="CR115" s="113"/>
      <c r="CS115" s="113"/>
      <c r="CT115" s="113"/>
      <c r="CU115" s="113"/>
      <c r="CV115" s="113"/>
      <c r="CW115" s="113"/>
      <c r="CX115" s="113"/>
      <c r="CY115" s="113"/>
      <c r="CZ115" s="113"/>
      <c r="DA115" s="113"/>
      <c r="DB115" s="113"/>
      <c r="DC115" s="113"/>
      <c r="DD115" s="113"/>
      <c r="DE115" s="113"/>
      <c r="DF115" s="113"/>
      <c r="DG115" s="113"/>
      <c r="DH115" s="113"/>
      <c r="DI115" s="113"/>
      <c r="DJ115" s="113"/>
      <c r="DK115" s="113"/>
      <c r="DL115" s="113"/>
      <c r="DM115" s="113"/>
      <c r="DN115" s="113"/>
      <c r="DO115" s="113"/>
      <c r="DP115" s="113"/>
      <c r="DQ115" s="113"/>
      <c r="DR115" s="113"/>
      <c r="DS115" s="113"/>
      <c r="DT115" s="113"/>
      <c r="DU115" s="113"/>
      <c r="DV115" s="113"/>
      <c r="DW115" s="113"/>
      <c r="DX115" s="113"/>
      <c r="DY115" s="113"/>
      <c r="DZ115" s="113"/>
      <c r="EA115" s="113"/>
      <c r="EB115" s="113"/>
      <c r="EC115" s="113"/>
      <c r="ED115" s="113"/>
      <c r="EE115" s="113"/>
      <c r="EF115" s="113"/>
      <c r="EG115" s="113"/>
      <c r="EH115" s="113"/>
      <c r="EI115" s="113"/>
      <c r="EJ115" s="113"/>
      <c r="EK115" s="113"/>
      <c r="EL115" s="113"/>
      <c r="EM115" s="113"/>
      <c r="EN115" s="113"/>
      <c r="EO115" s="113"/>
      <c r="EP115" s="113"/>
      <c r="EQ115" s="113"/>
      <c r="ER115" s="113"/>
      <c r="ES115" s="113"/>
      <c r="ET115" s="113"/>
      <c r="EU115" s="113"/>
      <c r="EV115" s="113"/>
      <c r="EW115" s="113"/>
      <c r="EX115" s="113"/>
      <c r="EY115" s="113"/>
      <c r="EZ115" s="113"/>
      <c r="FA115" s="113"/>
      <c r="FB115" s="113"/>
      <c r="FC115" s="113"/>
      <c r="FD115" s="113"/>
      <c r="FE115" s="113"/>
      <c r="FF115" s="113"/>
      <c r="FG115" s="113"/>
      <c r="FH115" s="113"/>
      <c r="FI115" s="113"/>
      <c r="FJ115" s="113"/>
      <c r="FK115" s="113"/>
      <c r="FL115" s="113"/>
      <c r="FM115" s="113"/>
      <c r="FN115" s="113"/>
      <c r="FO115" s="113"/>
      <c r="FP115" s="113"/>
      <c r="FQ115" s="113"/>
      <c r="FR115" s="113"/>
      <c r="FS115" s="113"/>
      <c r="FT115" s="113"/>
      <c r="FU115" s="113"/>
      <c r="FV115" s="113"/>
      <c r="FW115" s="113"/>
      <c r="FX115" s="113"/>
      <c r="FY115" s="113"/>
      <c r="FZ115" s="113"/>
      <c r="GA115" s="113"/>
      <c r="GB115" s="113"/>
      <c r="GC115" s="113"/>
      <c r="GD115" s="113"/>
      <c r="GE115" s="113"/>
      <c r="GF115" s="113"/>
      <c r="GG115" s="113"/>
      <c r="GH115" s="113"/>
      <c r="GI115" s="113"/>
      <c r="GJ115" s="113"/>
      <c r="GK115" s="113"/>
      <c r="GL115" s="113"/>
      <c r="GM115" s="113"/>
    </row>
    <row r="116" spans="1:195" s="33" customFormat="1" ht="27" customHeight="1" thickBot="1" x14ac:dyDescent="0.35">
      <c r="A116" s="104"/>
      <c r="B116" s="525" t="s">
        <v>86</v>
      </c>
      <c r="C116" s="496" t="s">
        <v>217</v>
      </c>
      <c r="D116" s="287">
        <v>3</v>
      </c>
      <c r="E116" s="186" t="s">
        <v>218</v>
      </c>
      <c r="F116" s="498"/>
      <c r="G116" s="255"/>
      <c r="H116" s="532"/>
      <c r="I116" s="299"/>
      <c r="J116" s="199"/>
      <c r="K116" s="533"/>
      <c r="L116" s="533"/>
      <c r="M116" s="534"/>
      <c r="N116" s="111"/>
      <c r="O116" s="111"/>
      <c r="P116" s="104"/>
      <c r="Q116" s="104"/>
      <c r="R116" s="104"/>
      <c r="S116" s="104"/>
      <c r="T116" s="104"/>
      <c r="U116" s="104"/>
      <c r="V116" s="104"/>
      <c r="W116" s="104"/>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3"/>
      <c r="CI116" s="113"/>
      <c r="CJ116" s="113"/>
      <c r="CK116" s="113"/>
      <c r="CL116" s="113"/>
      <c r="CM116" s="113"/>
      <c r="CN116" s="113"/>
      <c r="CO116" s="113"/>
      <c r="CP116" s="113"/>
      <c r="CQ116" s="113"/>
      <c r="CR116" s="113"/>
      <c r="CS116" s="113"/>
      <c r="CT116" s="113"/>
      <c r="CU116" s="113"/>
      <c r="CV116" s="113"/>
      <c r="CW116" s="113"/>
      <c r="CX116" s="113"/>
      <c r="CY116" s="113"/>
      <c r="CZ116" s="113"/>
      <c r="DA116" s="113"/>
      <c r="DB116" s="113"/>
      <c r="DC116" s="113"/>
      <c r="DD116" s="113"/>
      <c r="DE116" s="113"/>
      <c r="DF116" s="113"/>
      <c r="DG116" s="113"/>
      <c r="DH116" s="113"/>
      <c r="DI116" s="113"/>
      <c r="DJ116" s="113"/>
      <c r="DK116" s="113"/>
      <c r="DL116" s="113"/>
      <c r="DM116" s="113"/>
      <c r="DN116" s="113"/>
      <c r="DO116" s="113"/>
      <c r="DP116" s="113"/>
      <c r="DQ116" s="113"/>
      <c r="DR116" s="113"/>
      <c r="DS116" s="113"/>
      <c r="DT116" s="113"/>
      <c r="DU116" s="113"/>
      <c r="DV116" s="113"/>
      <c r="DW116" s="113"/>
      <c r="DX116" s="113"/>
      <c r="DY116" s="113"/>
      <c r="DZ116" s="113"/>
      <c r="EA116" s="113"/>
      <c r="EB116" s="113"/>
      <c r="EC116" s="113"/>
      <c r="ED116" s="113"/>
      <c r="EE116" s="113"/>
      <c r="EF116" s="113"/>
      <c r="EG116" s="113"/>
      <c r="EH116" s="113"/>
      <c r="EI116" s="113"/>
      <c r="EJ116" s="113"/>
      <c r="EK116" s="113"/>
      <c r="EL116" s="113"/>
      <c r="EM116" s="113"/>
      <c r="EN116" s="113"/>
      <c r="EO116" s="113"/>
      <c r="EP116" s="113"/>
      <c r="EQ116" s="113"/>
      <c r="ER116" s="113"/>
      <c r="ES116" s="113"/>
      <c r="ET116" s="113"/>
      <c r="EU116" s="113"/>
      <c r="EV116" s="113"/>
      <c r="EW116" s="113"/>
      <c r="EX116" s="113"/>
      <c r="EY116" s="113"/>
      <c r="EZ116" s="113"/>
      <c r="FA116" s="113"/>
      <c r="FB116" s="113"/>
      <c r="FC116" s="113"/>
      <c r="FD116" s="113"/>
      <c r="FE116" s="113"/>
      <c r="FF116" s="113"/>
      <c r="FG116" s="113"/>
      <c r="FH116" s="113"/>
      <c r="FI116" s="113"/>
      <c r="FJ116" s="113"/>
      <c r="FK116" s="113"/>
      <c r="FL116" s="113"/>
      <c r="FM116" s="113"/>
      <c r="FN116" s="113"/>
      <c r="FO116" s="113"/>
      <c r="FP116" s="113"/>
      <c r="FQ116" s="113"/>
      <c r="FR116" s="113"/>
      <c r="FS116" s="113"/>
      <c r="FT116" s="113"/>
      <c r="FU116" s="113"/>
      <c r="FV116" s="113"/>
      <c r="FW116" s="113"/>
      <c r="FX116" s="113"/>
      <c r="FY116" s="113"/>
      <c r="FZ116" s="113"/>
      <c r="GA116" s="113"/>
      <c r="GB116" s="113"/>
      <c r="GC116" s="113"/>
      <c r="GD116" s="113"/>
      <c r="GE116" s="113"/>
      <c r="GF116" s="113"/>
      <c r="GG116" s="113"/>
      <c r="GH116" s="113"/>
      <c r="GI116" s="113"/>
      <c r="GJ116" s="113"/>
      <c r="GK116" s="113"/>
      <c r="GL116" s="113"/>
      <c r="GM116" s="113"/>
    </row>
    <row r="117" spans="1:195" s="33" customFormat="1" ht="27" customHeight="1" thickBot="1" x14ac:dyDescent="0.35">
      <c r="A117" s="104"/>
      <c r="B117" s="531" t="s">
        <v>367</v>
      </c>
      <c r="C117" s="352" t="s">
        <v>377</v>
      </c>
      <c r="D117" s="341">
        <v>15.123999999999995</v>
      </c>
      <c r="E117" s="503" t="s">
        <v>364</v>
      </c>
      <c r="F117" s="130">
        <v>12.54</v>
      </c>
      <c r="G117" s="131" t="s">
        <v>202</v>
      </c>
      <c r="H117" s="132"/>
      <c r="I117" s="171" t="s">
        <v>135</v>
      </c>
      <c r="J117" s="137" t="s">
        <v>135</v>
      </c>
      <c r="K117" s="134">
        <v>12.54</v>
      </c>
      <c r="L117" s="135">
        <v>10.8</v>
      </c>
      <c r="M117" s="126">
        <f t="shared" si="4"/>
        <v>0.86124401913875615</v>
      </c>
      <c r="N117" s="111"/>
      <c r="O117" s="111"/>
      <c r="P117" s="104"/>
      <c r="Q117" s="104"/>
      <c r="R117" s="104"/>
      <c r="S117" s="104"/>
      <c r="T117" s="104"/>
      <c r="U117" s="104"/>
      <c r="V117" s="104"/>
      <c r="W117" s="104"/>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3"/>
      <c r="CK117" s="113"/>
      <c r="CL117" s="113"/>
      <c r="CM117" s="113"/>
      <c r="CN117" s="113"/>
      <c r="CO117" s="113"/>
      <c r="CP117" s="113"/>
      <c r="CQ117" s="113"/>
      <c r="CR117" s="113"/>
      <c r="CS117" s="113"/>
      <c r="CT117" s="113"/>
      <c r="CU117" s="113"/>
      <c r="CV117" s="113"/>
      <c r="CW117" s="113"/>
      <c r="CX117" s="113"/>
      <c r="CY117" s="113"/>
      <c r="CZ117" s="113"/>
      <c r="DA117" s="113"/>
      <c r="DB117" s="113"/>
      <c r="DC117" s="113"/>
      <c r="DD117" s="113"/>
      <c r="DE117" s="113"/>
      <c r="DF117" s="113"/>
      <c r="DG117" s="113"/>
      <c r="DH117" s="113"/>
      <c r="DI117" s="113"/>
      <c r="DJ117" s="113"/>
      <c r="DK117" s="113"/>
      <c r="DL117" s="113"/>
      <c r="DM117" s="113"/>
      <c r="DN117" s="113"/>
      <c r="DO117" s="113"/>
      <c r="DP117" s="113"/>
      <c r="DQ117" s="113"/>
      <c r="DR117" s="113"/>
      <c r="DS117" s="113"/>
      <c r="DT117" s="113"/>
      <c r="DU117" s="113"/>
      <c r="DV117" s="113"/>
      <c r="DW117" s="113"/>
      <c r="DX117" s="113"/>
      <c r="DY117" s="113"/>
      <c r="DZ117" s="113"/>
      <c r="EA117" s="113"/>
      <c r="EB117" s="113"/>
      <c r="EC117" s="113"/>
      <c r="ED117" s="113"/>
      <c r="EE117" s="113"/>
      <c r="EF117" s="113"/>
      <c r="EG117" s="113"/>
      <c r="EH117" s="113"/>
      <c r="EI117" s="113"/>
      <c r="EJ117" s="113"/>
      <c r="EK117" s="113"/>
      <c r="EL117" s="113"/>
      <c r="EM117" s="113"/>
      <c r="EN117" s="113"/>
      <c r="EO117" s="113"/>
      <c r="EP117" s="113"/>
      <c r="EQ117" s="113"/>
      <c r="ER117" s="113"/>
      <c r="ES117" s="113"/>
      <c r="ET117" s="113"/>
      <c r="EU117" s="113"/>
      <c r="EV117" s="113"/>
      <c r="EW117" s="113"/>
      <c r="EX117" s="113"/>
      <c r="EY117" s="113"/>
      <c r="EZ117" s="113"/>
      <c r="FA117" s="113"/>
      <c r="FB117" s="113"/>
      <c r="FC117" s="113"/>
      <c r="FD117" s="113"/>
      <c r="FE117" s="113"/>
      <c r="FF117" s="113"/>
      <c r="FG117" s="113"/>
      <c r="FH117" s="113"/>
      <c r="FI117" s="113"/>
      <c r="FJ117" s="113"/>
      <c r="FK117" s="113"/>
      <c r="FL117" s="113"/>
      <c r="FM117" s="113"/>
      <c r="FN117" s="113"/>
      <c r="FO117" s="113"/>
      <c r="FP117" s="113"/>
      <c r="FQ117" s="113"/>
      <c r="FR117" s="113"/>
      <c r="FS117" s="113"/>
      <c r="FT117" s="113"/>
      <c r="FU117" s="113"/>
      <c r="FV117" s="113"/>
      <c r="FW117" s="113"/>
      <c r="FX117" s="113"/>
      <c r="FY117" s="113"/>
      <c r="FZ117" s="113"/>
      <c r="GA117" s="113"/>
      <c r="GB117" s="113"/>
      <c r="GC117" s="113"/>
      <c r="GD117" s="113"/>
      <c r="GE117" s="113"/>
      <c r="GF117" s="113"/>
      <c r="GG117" s="113"/>
      <c r="GH117" s="113"/>
      <c r="GI117" s="113"/>
      <c r="GJ117" s="113"/>
      <c r="GK117" s="113"/>
      <c r="GL117" s="113"/>
      <c r="GM117" s="113"/>
    </row>
    <row r="118" spans="1:195" s="33" customFormat="1" ht="27" customHeight="1" thickBot="1" x14ac:dyDescent="0.35">
      <c r="A118" s="104"/>
      <c r="B118" s="515" t="s">
        <v>355</v>
      </c>
      <c r="C118" s="487" t="s">
        <v>135</v>
      </c>
      <c r="D118" s="204">
        <v>10.83</v>
      </c>
      <c r="E118" s="170" t="s">
        <v>378</v>
      </c>
      <c r="F118" s="119">
        <v>8.8000000000000007</v>
      </c>
      <c r="G118" s="120" t="s">
        <v>201</v>
      </c>
      <c r="H118" s="121" t="s">
        <v>87</v>
      </c>
      <c r="I118" s="167" t="s">
        <v>27</v>
      </c>
      <c r="J118" s="155" t="s">
        <v>27</v>
      </c>
      <c r="K118" s="124">
        <v>8.8000000000000007</v>
      </c>
      <c r="L118" s="125">
        <v>8.7999999999999989</v>
      </c>
      <c r="M118" s="156">
        <f t="shared" si="4"/>
        <v>0.99999999999999978</v>
      </c>
      <c r="N118" s="111"/>
      <c r="O118" s="111"/>
      <c r="P118" s="104"/>
      <c r="Q118" s="104"/>
      <c r="R118" s="104"/>
      <c r="S118" s="104"/>
      <c r="T118" s="104"/>
      <c r="U118" s="104"/>
      <c r="V118" s="104"/>
      <c r="W118" s="104"/>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3"/>
      <c r="CI118" s="113"/>
      <c r="CJ118" s="113"/>
      <c r="CK118" s="113"/>
      <c r="CL118" s="113"/>
      <c r="CM118" s="113"/>
      <c r="CN118" s="113"/>
      <c r="CO118" s="113"/>
      <c r="CP118" s="113"/>
      <c r="CQ118" s="113"/>
      <c r="CR118" s="113"/>
      <c r="CS118" s="113"/>
      <c r="CT118" s="113"/>
      <c r="CU118" s="113"/>
      <c r="CV118" s="113"/>
      <c r="CW118" s="113"/>
      <c r="CX118" s="113"/>
      <c r="CY118" s="113"/>
      <c r="CZ118" s="113"/>
      <c r="DA118" s="113"/>
      <c r="DB118" s="113"/>
      <c r="DC118" s="113"/>
      <c r="DD118" s="113"/>
      <c r="DE118" s="113"/>
      <c r="DF118" s="113"/>
      <c r="DG118" s="113"/>
      <c r="DH118" s="113"/>
      <c r="DI118" s="113"/>
      <c r="DJ118" s="113"/>
      <c r="DK118" s="113"/>
      <c r="DL118" s="113"/>
      <c r="DM118" s="113"/>
      <c r="DN118" s="113"/>
      <c r="DO118" s="113"/>
      <c r="DP118" s="113"/>
      <c r="DQ118" s="113"/>
      <c r="DR118" s="113"/>
      <c r="DS118" s="113"/>
      <c r="DT118" s="113"/>
      <c r="DU118" s="113"/>
      <c r="DV118" s="113"/>
      <c r="DW118" s="113"/>
      <c r="DX118" s="113"/>
      <c r="DY118" s="113"/>
      <c r="DZ118" s="113"/>
      <c r="EA118" s="113"/>
      <c r="EB118" s="113"/>
      <c r="EC118" s="113"/>
      <c r="ED118" s="113"/>
      <c r="EE118" s="113"/>
      <c r="EF118" s="113"/>
      <c r="EG118" s="113"/>
      <c r="EH118" s="113"/>
      <c r="EI118" s="113"/>
      <c r="EJ118" s="113"/>
      <c r="EK118" s="113"/>
      <c r="EL118" s="113"/>
      <c r="EM118" s="113"/>
      <c r="EN118" s="113"/>
      <c r="EO118" s="113"/>
      <c r="EP118" s="113"/>
      <c r="EQ118" s="113"/>
      <c r="ER118" s="113"/>
      <c r="ES118" s="113"/>
      <c r="ET118" s="113"/>
      <c r="EU118" s="113"/>
      <c r="EV118" s="113"/>
      <c r="EW118" s="113"/>
      <c r="EX118" s="113"/>
      <c r="EY118" s="113"/>
      <c r="EZ118" s="113"/>
      <c r="FA118" s="113"/>
      <c r="FB118" s="113"/>
      <c r="FC118" s="113"/>
      <c r="FD118" s="113"/>
      <c r="FE118" s="113"/>
      <c r="FF118" s="113"/>
      <c r="FG118" s="113"/>
      <c r="FH118" s="113"/>
      <c r="FI118" s="113"/>
      <c r="FJ118" s="113"/>
      <c r="FK118" s="113"/>
      <c r="FL118" s="113"/>
      <c r="FM118" s="113"/>
      <c r="FN118" s="113"/>
      <c r="FO118" s="113"/>
      <c r="FP118" s="113"/>
      <c r="FQ118" s="113"/>
      <c r="FR118" s="113"/>
      <c r="FS118" s="113"/>
      <c r="FT118" s="113"/>
      <c r="FU118" s="113"/>
      <c r="FV118" s="113"/>
      <c r="FW118" s="113"/>
      <c r="FX118" s="113"/>
      <c r="FY118" s="113"/>
      <c r="FZ118" s="113"/>
      <c r="GA118" s="113"/>
      <c r="GB118" s="113"/>
      <c r="GC118" s="113"/>
      <c r="GD118" s="113"/>
      <c r="GE118" s="113"/>
      <c r="GF118" s="113"/>
      <c r="GG118" s="113"/>
      <c r="GH118" s="113"/>
      <c r="GI118" s="113"/>
      <c r="GJ118" s="113"/>
      <c r="GK118" s="113"/>
      <c r="GL118" s="113"/>
      <c r="GM118" s="113"/>
    </row>
    <row r="119" spans="1:195" s="33" customFormat="1" ht="27" customHeight="1" x14ac:dyDescent="0.3">
      <c r="A119" s="104"/>
      <c r="B119" s="514" t="s">
        <v>87</v>
      </c>
      <c r="C119" s="486" t="s">
        <v>27</v>
      </c>
      <c r="D119" s="195">
        <v>8.8000000000000007</v>
      </c>
      <c r="E119" s="153"/>
      <c r="F119" s="130">
        <v>7.92</v>
      </c>
      <c r="G119" s="131" t="s">
        <v>201</v>
      </c>
      <c r="H119" s="132"/>
      <c r="I119" s="171" t="s">
        <v>28</v>
      </c>
      <c r="J119" s="137" t="s">
        <v>28</v>
      </c>
      <c r="K119" s="134">
        <v>7.92</v>
      </c>
      <c r="L119" s="135">
        <v>7.919999999999999</v>
      </c>
      <c r="M119" s="126">
        <f t="shared" si="4"/>
        <v>0.99999999999999989</v>
      </c>
      <c r="N119" s="111"/>
      <c r="O119" s="111"/>
      <c r="P119" s="104"/>
      <c r="Q119" s="104"/>
      <c r="R119" s="104"/>
      <c r="S119" s="104"/>
      <c r="T119" s="104"/>
      <c r="U119" s="104"/>
      <c r="V119" s="104"/>
      <c r="W119" s="104"/>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c r="CP119" s="113"/>
      <c r="CQ119" s="113"/>
      <c r="CR119" s="113"/>
      <c r="CS119" s="113"/>
      <c r="CT119" s="113"/>
      <c r="CU119" s="113"/>
      <c r="CV119" s="113"/>
      <c r="CW119" s="113"/>
      <c r="CX119" s="113"/>
      <c r="CY119" s="113"/>
      <c r="CZ119" s="113"/>
      <c r="DA119" s="113"/>
      <c r="DB119" s="113"/>
      <c r="DC119" s="113"/>
      <c r="DD119" s="113"/>
      <c r="DE119" s="113"/>
      <c r="DF119" s="113"/>
      <c r="DG119" s="113"/>
      <c r="DH119" s="113"/>
      <c r="DI119" s="113"/>
      <c r="DJ119" s="113"/>
      <c r="DK119" s="113"/>
      <c r="DL119" s="113"/>
      <c r="DM119" s="113"/>
      <c r="DN119" s="113"/>
      <c r="DO119" s="113"/>
      <c r="DP119" s="113"/>
      <c r="DQ119" s="113"/>
      <c r="DR119" s="113"/>
      <c r="DS119" s="113"/>
      <c r="DT119" s="113"/>
      <c r="DU119" s="113"/>
      <c r="DV119" s="113"/>
      <c r="DW119" s="113"/>
      <c r="DX119" s="113"/>
      <c r="DY119" s="113"/>
      <c r="DZ119" s="113"/>
      <c r="EA119" s="113"/>
      <c r="EB119" s="113"/>
      <c r="EC119" s="113"/>
      <c r="ED119" s="113"/>
      <c r="EE119" s="113"/>
      <c r="EF119" s="113"/>
      <c r="EG119" s="113"/>
      <c r="EH119" s="113"/>
      <c r="EI119" s="113"/>
      <c r="EJ119" s="113"/>
      <c r="EK119" s="113"/>
      <c r="EL119" s="113"/>
      <c r="EM119" s="113"/>
      <c r="EN119" s="113"/>
      <c r="EO119" s="113"/>
      <c r="EP119" s="113"/>
      <c r="EQ119" s="113"/>
      <c r="ER119" s="113"/>
      <c r="ES119" s="113"/>
      <c r="ET119" s="113"/>
      <c r="EU119" s="113"/>
      <c r="EV119" s="113"/>
      <c r="EW119" s="113"/>
      <c r="EX119" s="113"/>
      <c r="EY119" s="113"/>
      <c r="EZ119" s="113"/>
      <c r="FA119" s="113"/>
      <c r="FB119" s="113"/>
      <c r="FC119" s="113"/>
      <c r="FD119" s="113"/>
      <c r="FE119" s="113"/>
      <c r="FF119" s="113"/>
      <c r="FG119" s="113"/>
      <c r="FH119" s="113"/>
      <c r="FI119" s="113"/>
      <c r="FJ119" s="113"/>
      <c r="FK119" s="113"/>
      <c r="FL119" s="113"/>
      <c r="FM119" s="113"/>
      <c r="FN119" s="113"/>
      <c r="FO119" s="113"/>
      <c r="FP119" s="113"/>
      <c r="FQ119" s="113"/>
      <c r="FR119" s="113"/>
      <c r="FS119" s="113"/>
      <c r="FT119" s="113"/>
      <c r="FU119" s="113"/>
      <c r="FV119" s="113"/>
      <c r="FW119" s="113"/>
      <c r="FX119" s="113"/>
      <c r="FY119" s="113"/>
      <c r="FZ119" s="113"/>
      <c r="GA119" s="113"/>
      <c r="GB119" s="113"/>
      <c r="GC119" s="113"/>
      <c r="GD119" s="113"/>
      <c r="GE119" s="113"/>
      <c r="GF119" s="113"/>
      <c r="GG119" s="113"/>
      <c r="GH119" s="113"/>
      <c r="GI119" s="113"/>
      <c r="GJ119" s="113"/>
      <c r="GK119" s="113"/>
      <c r="GL119" s="113"/>
      <c r="GM119" s="113"/>
    </row>
    <row r="120" spans="1:195" ht="27" customHeight="1" thickBot="1" x14ac:dyDescent="0.35">
      <c r="A120" s="104"/>
      <c r="B120" s="515" t="s">
        <v>355</v>
      </c>
      <c r="C120" s="487" t="s">
        <v>28</v>
      </c>
      <c r="D120" s="204">
        <v>7.92</v>
      </c>
      <c r="E120" s="158"/>
      <c r="F120" s="142">
        <v>8.73</v>
      </c>
      <c r="G120" s="150" t="s">
        <v>201</v>
      </c>
      <c r="H120" s="132"/>
      <c r="I120" s="171" t="s">
        <v>29</v>
      </c>
      <c r="J120" s="123" t="s">
        <v>146</v>
      </c>
      <c r="K120" s="134">
        <v>8.73</v>
      </c>
      <c r="L120" s="135">
        <v>8.5</v>
      </c>
      <c r="M120" s="126">
        <f t="shared" si="4"/>
        <v>0.97365406643757157</v>
      </c>
      <c r="N120" s="111"/>
      <c r="O120" s="111"/>
      <c r="P120" s="104"/>
      <c r="Q120" s="104"/>
      <c r="R120" s="104"/>
      <c r="S120" s="104"/>
      <c r="T120" s="104"/>
      <c r="U120" s="104"/>
      <c r="V120" s="104"/>
      <c r="W120" s="104"/>
    </row>
    <row r="121" spans="1:195" ht="27" customHeight="1" thickBot="1" x14ac:dyDescent="0.35">
      <c r="A121" s="104"/>
      <c r="B121" s="516" t="s">
        <v>355</v>
      </c>
      <c r="C121" s="488" t="s">
        <v>29</v>
      </c>
      <c r="D121" s="288">
        <v>8.4534454454067696</v>
      </c>
      <c r="E121" s="289"/>
      <c r="F121" s="187">
        <v>9.6999999999999993</v>
      </c>
      <c r="G121" s="255" t="s">
        <v>202</v>
      </c>
      <c r="H121" s="291" t="s">
        <v>30</v>
      </c>
      <c r="I121" s="292" t="s">
        <v>30</v>
      </c>
      <c r="J121" s="123" t="s">
        <v>140</v>
      </c>
      <c r="K121" s="293">
        <v>9.6999999999999993</v>
      </c>
      <c r="L121" s="294">
        <v>7.6</v>
      </c>
      <c r="M121" s="295">
        <f t="shared" si="4"/>
        <v>0.78350515463917525</v>
      </c>
      <c r="N121" s="111"/>
      <c r="O121" s="111"/>
      <c r="P121" s="104"/>
      <c r="Q121" s="104"/>
      <c r="R121" s="104"/>
      <c r="S121" s="104"/>
      <c r="T121" s="104"/>
      <c r="U121" s="104"/>
      <c r="V121" s="104"/>
      <c r="W121" s="104"/>
    </row>
    <row r="122" spans="1:195" ht="27" customHeight="1" thickBot="1" x14ac:dyDescent="0.35">
      <c r="A122" s="104"/>
      <c r="B122" s="519" t="s">
        <v>30</v>
      </c>
      <c r="C122" s="492" t="s">
        <v>30</v>
      </c>
      <c r="D122" s="185">
        <v>6.84</v>
      </c>
      <c r="E122" s="290"/>
      <c r="F122" s="297"/>
      <c r="G122" s="120" t="s">
        <v>202</v>
      </c>
      <c r="H122" s="298"/>
      <c r="I122" s="299"/>
      <c r="J122" s="300"/>
      <c r="K122" s="216"/>
      <c r="L122" s="301"/>
      <c r="M122" s="302"/>
      <c r="N122" s="111"/>
      <c r="O122" s="111"/>
      <c r="P122" s="104"/>
      <c r="Q122" s="104"/>
      <c r="R122" s="104"/>
      <c r="S122" s="104"/>
      <c r="T122" s="104"/>
      <c r="U122" s="104"/>
      <c r="V122" s="104"/>
      <c r="W122" s="104"/>
    </row>
    <row r="123" spans="1:195" ht="27" customHeight="1" x14ac:dyDescent="0.3">
      <c r="A123" s="104"/>
      <c r="B123" s="527" t="s">
        <v>198</v>
      </c>
      <c r="C123" s="486" t="s">
        <v>199</v>
      </c>
      <c r="D123" s="195">
        <v>30</v>
      </c>
      <c r="E123" s="296" t="s">
        <v>239</v>
      </c>
      <c r="F123" s="303"/>
      <c r="G123" s="131" t="s">
        <v>202</v>
      </c>
      <c r="H123" s="298"/>
      <c r="I123" s="299"/>
      <c r="J123" s="300"/>
      <c r="K123" s="216"/>
      <c r="L123" s="301"/>
      <c r="M123" s="302"/>
      <c r="N123" s="111"/>
      <c r="O123" s="111"/>
      <c r="P123" s="104"/>
      <c r="Q123" s="104"/>
      <c r="R123" s="104"/>
      <c r="S123" s="104"/>
      <c r="T123" s="104"/>
      <c r="U123" s="104"/>
      <c r="V123" s="104"/>
      <c r="W123" s="104"/>
    </row>
    <row r="124" spans="1:195" ht="27" customHeight="1" x14ac:dyDescent="0.3">
      <c r="A124" s="104"/>
      <c r="B124" s="520" t="s">
        <v>355</v>
      </c>
      <c r="C124" s="487" t="s">
        <v>200</v>
      </c>
      <c r="D124" s="204">
        <v>30</v>
      </c>
      <c r="E124" s="170" t="s">
        <v>239</v>
      </c>
      <c r="F124" s="303"/>
      <c r="G124" s="131" t="s">
        <v>202</v>
      </c>
      <c r="H124" s="298"/>
      <c r="I124" s="299"/>
      <c r="J124" s="300"/>
      <c r="K124" s="216"/>
      <c r="L124" s="301"/>
      <c r="M124" s="302"/>
      <c r="N124" s="111"/>
      <c r="O124" s="111"/>
      <c r="P124" s="104"/>
      <c r="Q124" s="104"/>
      <c r="R124" s="104"/>
      <c r="S124" s="104"/>
      <c r="T124" s="104"/>
      <c r="U124" s="104"/>
      <c r="V124" s="104"/>
      <c r="W124" s="104"/>
    </row>
    <row r="125" spans="1:195" ht="27" customHeight="1" x14ac:dyDescent="0.3">
      <c r="A125" s="104"/>
      <c r="B125" s="520" t="s">
        <v>355</v>
      </c>
      <c r="C125" s="304" t="s">
        <v>247</v>
      </c>
      <c r="D125" s="204">
        <v>30</v>
      </c>
      <c r="E125" s="305" t="s">
        <v>246</v>
      </c>
      <c r="F125" s="306"/>
      <c r="G125" s="143"/>
      <c r="H125" s="298"/>
      <c r="I125" s="299"/>
      <c r="J125" s="300"/>
      <c r="K125" s="216"/>
      <c r="L125" s="301"/>
      <c r="M125" s="302"/>
      <c r="N125" s="111"/>
      <c r="O125" s="111"/>
      <c r="P125" s="104"/>
      <c r="Q125" s="104"/>
      <c r="R125" s="104"/>
      <c r="S125" s="104"/>
      <c r="T125" s="104"/>
      <c r="U125" s="104"/>
      <c r="V125" s="104"/>
      <c r="W125" s="104"/>
    </row>
    <row r="126" spans="1:195" ht="27" customHeight="1" thickBot="1" x14ac:dyDescent="0.35">
      <c r="A126" s="104"/>
      <c r="B126" s="528" t="s">
        <v>355</v>
      </c>
      <c r="C126" s="304" t="s">
        <v>248</v>
      </c>
      <c r="D126" s="204">
        <v>30</v>
      </c>
      <c r="E126" s="305" t="s">
        <v>249</v>
      </c>
      <c r="F126" s="309"/>
      <c r="G126" s="150" t="s">
        <v>202</v>
      </c>
      <c r="H126" s="298"/>
      <c r="I126" s="299"/>
      <c r="J126" s="300"/>
      <c r="K126" s="216"/>
      <c r="L126" s="301"/>
      <c r="M126" s="302"/>
      <c r="N126" s="111"/>
      <c r="O126" s="111"/>
      <c r="P126" s="104"/>
      <c r="Q126" s="104"/>
      <c r="R126" s="104"/>
      <c r="S126" s="104"/>
      <c r="T126" s="104"/>
      <c r="U126" s="104"/>
      <c r="V126" s="104"/>
      <c r="W126" s="104"/>
    </row>
    <row r="127" spans="1:195" ht="27" customHeight="1" thickBot="1" x14ac:dyDescent="0.35">
      <c r="A127" s="104"/>
      <c r="B127" s="529" t="s">
        <v>355</v>
      </c>
      <c r="C127" s="307" t="s">
        <v>242</v>
      </c>
      <c r="D127" s="218">
        <v>30</v>
      </c>
      <c r="E127" s="308" t="s">
        <v>238</v>
      </c>
      <c r="F127" s="269">
        <v>25</v>
      </c>
      <c r="G127" s="220" t="s">
        <v>202</v>
      </c>
      <c r="H127" s="121" t="s">
        <v>88</v>
      </c>
      <c r="I127" s="167" t="s">
        <v>31</v>
      </c>
      <c r="J127" s="155" t="s">
        <v>31</v>
      </c>
      <c r="K127" s="124">
        <v>25</v>
      </c>
      <c r="L127" s="125">
        <v>30</v>
      </c>
      <c r="M127" s="156">
        <f t="shared" si="4"/>
        <v>1.2</v>
      </c>
      <c r="N127" s="111"/>
      <c r="O127" s="111"/>
      <c r="P127" s="104"/>
      <c r="Q127" s="104"/>
      <c r="R127" s="104"/>
      <c r="S127" s="104"/>
      <c r="T127" s="104"/>
      <c r="U127" s="104"/>
      <c r="V127" s="104"/>
      <c r="W127" s="104"/>
    </row>
    <row r="128" spans="1:195" ht="27" customHeight="1" x14ac:dyDescent="0.3">
      <c r="A128" s="104"/>
      <c r="B128" s="524" t="s">
        <v>88</v>
      </c>
      <c r="C128" s="490" t="s">
        <v>31</v>
      </c>
      <c r="D128" s="310">
        <v>30</v>
      </c>
      <c r="E128" s="196"/>
      <c r="F128" s="130">
        <v>23.8</v>
      </c>
      <c r="G128" s="131" t="s">
        <v>202</v>
      </c>
      <c r="H128" s="311"/>
      <c r="I128" s="171" t="s">
        <v>89</v>
      </c>
      <c r="J128" s="137" t="s">
        <v>89</v>
      </c>
      <c r="K128" s="134">
        <v>23.8</v>
      </c>
      <c r="L128" s="135">
        <v>23.8</v>
      </c>
      <c r="M128" s="126">
        <f t="shared" si="4"/>
        <v>1</v>
      </c>
      <c r="N128" s="111"/>
      <c r="O128" s="111"/>
      <c r="P128" s="104"/>
      <c r="Q128" s="104"/>
      <c r="R128" s="104"/>
      <c r="S128" s="104"/>
      <c r="T128" s="104"/>
      <c r="U128" s="104"/>
      <c r="V128" s="104"/>
      <c r="W128" s="104"/>
    </row>
    <row r="129" spans="1:23" ht="27" customHeight="1" x14ac:dyDescent="0.3">
      <c r="A129" s="104"/>
      <c r="B129" s="515" t="s">
        <v>355</v>
      </c>
      <c r="C129" s="487" t="s">
        <v>89</v>
      </c>
      <c r="D129" s="204">
        <v>23.75</v>
      </c>
      <c r="E129" s="158"/>
      <c r="F129" s="130">
        <v>14.25</v>
      </c>
      <c r="G129" s="131" t="s">
        <v>203</v>
      </c>
      <c r="H129" s="311"/>
      <c r="I129" s="171" t="s">
        <v>90</v>
      </c>
      <c r="J129" s="137" t="s">
        <v>90</v>
      </c>
      <c r="K129" s="134">
        <v>14.25</v>
      </c>
      <c r="L129" s="135">
        <v>14.3</v>
      </c>
      <c r="M129" s="126">
        <f t="shared" si="4"/>
        <v>1.0035087719298246</v>
      </c>
      <c r="N129" s="111"/>
      <c r="O129" s="111"/>
      <c r="P129" s="104"/>
      <c r="Q129" s="104"/>
      <c r="R129" s="104"/>
      <c r="S129" s="104"/>
      <c r="T129" s="104"/>
      <c r="U129" s="104"/>
      <c r="V129" s="104"/>
      <c r="W129" s="104"/>
    </row>
    <row r="130" spans="1:23" ht="27" customHeight="1" thickBot="1" x14ac:dyDescent="0.35">
      <c r="A130" s="104"/>
      <c r="B130" s="515" t="s">
        <v>355</v>
      </c>
      <c r="C130" s="487" t="s">
        <v>219</v>
      </c>
      <c r="D130" s="204">
        <v>14.25</v>
      </c>
      <c r="E130" s="158" t="s">
        <v>240</v>
      </c>
      <c r="F130" s="149">
        <v>7.92</v>
      </c>
      <c r="G130" s="150" t="s">
        <v>203</v>
      </c>
      <c r="H130" s="312"/>
      <c r="I130" s="232" t="s">
        <v>32</v>
      </c>
      <c r="J130" s="162" t="s">
        <v>32</v>
      </c>
      <c r="K130" s="163">
        <v>7.92</v>
      </c>
      <c r="L130" s="163" t="s">
        <v>141</v>
      </c>
      <c r="M130" s="212" t="e">
        <f t="shared" si="4"/>
        <v>#VALUE!</v>
      </c>
      <c r="N130" s="111"/>
      <c r="O130" s="111"/>
      <c r="P130" s="104"/>
      <c r="Q130" s="104"/>
      <c r="R130" s="104"/>
      <c r="S130" s="104"/>
      <c r="T130" s="104"/>
      <c r="U130" s="104"/>
      <c r="V130" s="104"/>
      <c r="W130" s="104"/>
    </row>
    <row r="131" spans="1:23" ht="27" customHeight="1" thickBot="1" x14ac:dyDescent="0.35">
      <c r="A131" s="104"/>
      <c r="B131" s="517" t="s">
        <v>355</v>
      </c>
      <c r="C131" s="489" t="s">
        <v>32</v>
      </c>
      <c r="D131" s="288">
        <v>6.84</v>
      </c>
      <c r="E131" s="160"/>
      <c r="F131" s="314"/>
      <c r="G131" s="315"/>
      <c r="H131" s="316"/>
      <c r="I131" s="317"/>
      <c r="J131" s="318"/>
      <c r="K131" s="293"/>
      <c r="L131" s="293"/>
      <c r="M131" s="319"/>
      <c r="N131" s="111"/>
      <c r="O131" s="111"/>
      <c r="P131" s="104"/>
      <c r="Q131" s="104"/>
      <c r="R131" s="104"/>
      <c r="S131" s="104"/>
      <c r="T131" s="104"/>
      <c r="U131" s="104"/>
      <c r="V131" s="104"/>
      <c r="W131" s="104"/>
    </row>
    <row r="132" spans="1:23" ht="27" customHeight="1" thickBot="1" x14ac:dyDescent="0.35">
      <c r="A132" s="104"/>
      <c r="B132" s="514" t="s">
        <v>236</v>
      </c>
      <c r="C132" s="486" t="s">
        <v>243</v>
      </c>
      <c r="D132" s="195">
        <v>19</v>
      </c>
      <c r="E132" s="313" t="s">
        <v>244</v>
      </c>
      <c r="F132" s="242">
        <v>14.72</v>
      </c>
      <c r="G132" s="243" t="s">
        <v>202</v>
      </c>
      <c r="H132" s="321" t="s">
        <v>91</v>
      </c>
      <c r="I132" s="190" t="s">
        <v>92</v>
      </c>
      <c r="J132" s="245" t="s">
        <v>92</v>
      </c>
      <c r="K132" s="192">
        <v>14.72</v>
      </c>
      <c r="L132" s="246">
        <v>19</v>
      </c>
      <c r="M132" s="193">
        <f t="shared" si="4"/>
        <v>1.2907608695652173</v>
      </c>
      <c r="N132" s="111"/>
      <c r="O132" s="111"/>
      <c r="P132" s="104"/>
      <c r="Q132" s="104"/>
      <c r="R132" s="104"/>
      <c r="S132" s="104"/>
      <c r="T132" s="104"/>
      <c r="U132" s="104"/>
      <c r="V132" s="104"/>
      <c r="W132" s="104"/>
    </row>
    <row r="133" spans="1:23" ht="27" customHeight="1" thickBot="1" x14ac:dyDescent="0.35">
      <c r="A133" s="104"/>
      <c r="B133" s="530" t="s">
        <v>355</v>
      </c>
      <c r="C133" s="493" t="s">
        <v>245</v>
      </c>
      <c r="D133" s="218">
        <v>19</v>
      </c>
      <c r="E133" s="320" t="s">
        <v>244</v>
      </c>
      <c r="F133" s="105"/>
      <c r="G133" s="105"/>
      <c r="H133" s="111"/>
      <c r="I133" s="111"/>
      <c r="J133" s="111"/>
      <c r="K133" s="111"/>
      <c r="L133" s="111"/>
      <c r="M133" s="111"/>
      <c r="N133" s="111"/>
      <c r="O133" s="111"/>
      <c r="P133" s="104"/>
      <c r="Q133" s="104"/>
      <c r="R133" s="104"/>
      <c r="S133" s="104"/>
      <c r="T133" s="104"/>
      <c r="U133" s="104"/>
      <c r="V133" s="104"/>
      <c r="W133" s="104"/>
    </row>
    <row r="134" spans="1:23" ht="27" customHeight="1" thickBot="1" x14ac:dyDescent="0.35">
      <c r="A134" s="104"/>
      <c r="B134" s="322"/>
      <c r="C134" s="112"/>
      <c r="D134" s="343"/>
      <c r="E134" s="344"/>
      <c r="F134" s="105"/>
      <c r="G134" s="105"/>
      <c r="H134" s="324" t="s">
        <v>118</v>
      </c>
      <c r="I134" s="688" t="s">
        <v>136</v>
      </c>
      <c r="J134" s="689"/>
      <c r="K134" s="690"/>
      <c r="L134" s="325"/>
      <c r="M134" s="326"/>
      <c r="N134" s="111"/>
      <c r="O134" s="111"/>
      <c r="P134" s="104"/>
      <c r="Q134" s="104"/>
      <c r="R134" s="104"/>
      <c r="S134" s="104"/>
      <c r="T134" s="104"/>
      <c r="U134" s="104"/>
      <c r="V134" s="104"/>
      <c r="W134" s="104"/>
    </row>
    <row r="135" spans="1:23" ht="27" customHeight="1" thickBot="1" x14ac:dyDescent="0.35">
      <c r="A135" s="104"/>
      <c r="B135" s="323" t="s">
        <v>118</v>
      </c>
      <c r="C135" s="686" t="s">
        <v>136</v>
      </c>
      <c r="D135" s="687"/>
      <c r="E135" s="344"/>
      <c r="F135" s="105"/>
      <c r="G135" s="105"/>
      <c r="H135" s="111"/>
      <c r="I135" s="111"/>
      <c r="J135" s="111"/>
      <c r="K135" s="111"/>
      <c r="L135" s="111"/>
      <c r="M135" s="111"/>
      <c r="N135" s="111"/>
      <c r="O135" s="111"/>
      <c r="P135" s="104"/>
      <c r="Q135" s="104"/>
      <c r="R135" s="104"/>
      <c r="S135" s="104"/>
      <c r="T135" s="104"/>
      <c r="U135" s="104"/>
      <c r="V135" s="104"/>
      <c r="W135" s="104"/>
    </row>
    <row r="136" spans="1:23" ht="27" customHeight="1" x14ac:dyDescent="0.3">
      <c r="A136" s="104"/>
      <c r="B136" s="322"/>
      <c r="C136" s="112"/>
      <c r="D136" s="343"/>
      <c r="E136" s="344"/>
      <c r="F136" s="105"/>
      <c r="G136" s="105"/>
      <c r="H136" s="111"/>
      <c r="I136" s="111"/>
      <c r="J136" s="111"/>
      <c r="K136" s="111"/>
      <c r="L136" s="111"/>
      <c r="M136" s="111"/>
      <c r="N136" s="111"/>
      <c r="O136" s="111"/>
      <c r="P136" s="104"/>
      <c r="Q136" s="104"/>
      <c r="R136" s="104"/>
      <c r="S136" s="104"/>
      <c r="T136" s="104"/>
      <c r="U136" s="104"/>
      <c r="V136" s="104"/>
      <c r="W136" s="104"/>
    </row>
    <row r="137" spans="1:23" ht="27" customHeight="1" x14ac:dyDescent="0.3">
      <c r="A137" s="104"/>
      <c r="B137" s="322"/>
      <c r="C137" s="112"/>
      <c r="D137" s="343"/>
      <c r="E137" s="344"/>
      <c r="F137" s="105"/>
      <c r="G137" s="105"/>
      <c r="H137" s="111"/>
      <c r="I137" s="111"/>
      <c r="J137" s="111"/>
      <c r="K137" s="111"/>
      <c r="L137" s="111"/>
      <c r="M137" s="111"/>
      <c r="N137" s="111"/>
      <c r="O137" s="111"/>
      <c r="P137" s="104"/>
      <c r="Q137" s="104"/>
      <c r="R137" s="104"/>
      <c r="S137" s="104"/>
      <c r="T137" s="104"/>
      <c r="U137" s="104"/>
      <c r="V137" s="104"/>
      <c r="W137" s="104"/>
    </row>
    <row r="138" spans="1:23" ht="27" customHeight="1" x14ac:dyDescent="0.3">
      <c r="A138" s="104"/>
      <c r="B138" s="322"/>
      <c r="C138" s="112"/>
      <c r="D138" s="343"/>
      <c r="E138" s="344"/>
      <c r="F138" s="105"/>
      <c r="G138" s="105"/>
      <c r="H138" s="111"/>
      <c r="I138" s="111"/>
      <c r="J138" s="111"/>
      <c r="K138" s="111"/>
      <c r="L138" s="111"/>
      <c r="M138" s="111"/>
      <c r="N138" s="111"/>
      <c r="O138" s="111"/>
      <c r="P138" s="104"/>
      <c r="Q138" s="104"/>
      <c r="R138" s="104"/>
      <c r="S138" s="104"/>
      <c r="T138" s="104"/>
      <c r="U138" s="104"/>
      <c r="V138" s="104"/>
      <c r="W138" s="104"/>
    </row>
    <row r="139" spans="1:23" ht="27" customHeight="1" x14ac:dyDescent="0.3">
      <c r="A139" s="104"/>
      <c r="B139" s="322"/>
      <c r="C139" s="112"/>
      <c r="D139" s="343"/>
      <c r="E139" s="344"/>
      <c r="F139" s="105"/>
      <c r="G139" s="105"/>
      <c r="H139" s="111"/>
      <c r="I139" s="111"/>
      <c r="J139" s="111"/>
      <c r="K139" s="111"/>
      <c r="L139" s="111"/>
      <c r="M139" s="111"/>
      <c r="N139" s="111"/>
      <c r="O139" s="111"/>
      <c r="P139" s="104"/>
      <c r="Q139" s="104"/>
      <c r="R139" s="104"/>
      <c r="S139" s="104"/>
      <c r="T139" s="104"/>
      <c r="U139" s="104"/>
      <c r="V139" s="104"/>
      <c r="W139" s="104"/>
    </row>
    <row r="140" spans="1:23" ht="27" customHeight="1" x14ac:dyDescent="0.3">
      <c r="A140" s="104"/>
      <c r="B140" s="322"/>
      <c r="C140" s="112"/>
      <c r="D140" s="343"/>
      <c r="E140" s="344"/>
      <c r="F140" s="105"/>
      <c r="G140" s="105"/>
      <c r="H140" s="111"/>
      <c r="I140" s="111"/>
      <c r="J140" s="111"/>
      <c r="K140" s="111"/>
      <c r="L140" s="111"/>
      <c r="M140" s="111"/>
      <c r="N140" s="111"/>
      <c r="O140" s="111"/>
      <c r="P140" s="104"/>
      <c r="Q140" s="104"/>
      <c r="R140" s="104"/>
      <c r="S140" s="104"/>
      <c r="T140" s="104"/>
      <c r="U140" s="104"/>
      <c r="V140" s="104"/>
      <c r="W140" s="104"/>
    </row>
    <row r="141" spans="1:23" ht="27" customHeight="1" x14ac:dyDescent="0.3">
      <c r="A141" s="104"/>
      <c r="B141" s="322"/>
      <c r="C141" s="112"/>
      <c r="D141" s="343"/>
      <c r="E141" s="344"/>
      <c r="F141" s="105"/>
      <c r="G141" s="105"/>
      <c r="H141" s="111"/>
      <c r="I141" s="111"/>
      <c r="J141" s="111"/>
      <c r="K141" s="111"/>
      <c r="L141" s="111"/>
      <c r="M141" s="111"/>
      <c r="N141" s="111"/>
      <c r="O141" s="111"/>
      <c r="P141" s="104"/>
      <c r="Q141" s="104"/>
      <c r="R141" s="104"/>
      <c r="S141" s="104"/>
      <c r="T141" s="104"/>
      <c r="U141" s="104"/>
      <c r="V141" s="104"/>
      <c r="W141" s="104"/>
    </row>
    <row r="142" spans="1:23" ht="27" customHeight="1" x14ac:dyDescent="0.3">
      <c r="A142" s="104"/>
      <c r="B142" s="322"/>
      <c r="C142" s="112"/>
      <c r="D142" s="343"/>
      <c r="E142" s="344"/>
      <c r="F142" s="105"/>
      <c r="G142" s="105"/>
      <c r="H142" s="111"/>
      <c r="I142" s="111"/>
      <c r="J142" s="111"/>
      <c r="K142" s="111"/>
      <c r="L142" s="111"/>
      <c r="M142" s="111"/>
      <c r="N142" s="111"/>
      <c r="O142" s="111"/>
      <c r="P142" s="104"/>
      <c r="Q142" s="104"/>
      <c r="R142" s="104"/>
      <c r="S142" s="104"/>
      <c r="T142" s="104"/>
      <c r="U142" s="104"/>
      <c r="V142" s="104"/>
      <c r="W142" s="104"/>
    </row>
    <row r="143" spans="1:23" ht="27" customHeight="1" x14ac:dyDescent="0.3">
      <c r="A143" s="104"/>
      <c r="B143" s="322"/>
      <c r="C143" s="112"/>
      <c r="D143" s="343"/>
      <c r="E143" s="344"/>
      <c r="F143" s="105"/>
      <c r="G143" s="105"/>
      <c r="H143" s="111"/>
      <c r="I143" s="111"/>
      <c r="J143" s="111"/>
      <c r="K143" s="111"/>
      <c r="L143" s="111"/>
      <c r="M143" s="111"/>
      <c r="N143" s="111"/>
      <c r="O143" s="111"/>
      <c r="P143" s="104"/>
      <c r="Q143" s="104"/>
      <c r="R143" s="104"/>
      <c r="S143" s="104"/>
      <c r="T143" s="104"/>
      <c r="U143" s="104"/>
      <c r="V143" s="104"/>
      <c r="W143" s="104"/>
    </row>
    <row r="144" spans="1:23" ht="27" customHeight="1" x14ac:dyDescent="0.3">
      <c r="A144" s="104"/>
      <c r="B144" s="322"/>
      <c r="C144" s="112"/>
      <c r="D144" s="343"/>
      <c r="E144" s="344"/>
      <c r="F144" s="105"/>
      <c r="G144" s="105"/>
      <c r="H144" s="111"/>
      <c r="I144" s="111"/>
      <c r="J144" s="111"/>
      <c r="K144" s="111"/>
      <c r="L144" s="111"/>
      <c r="M144" s="111"/>
      <c r="N144" s="111"/>
      <c r="O144" s="111"/>
      <c r="P144" s="104"/>
      <c r="Q144" s="104"/>
      <c r="R144" s="104"/>
      <c r="S144" s="104"/>
      <c r="T144" s="104"/>
      <c r="U144" s="104"/>
      <c r="V144" s="104"/>
      <c r="W144" s="104"/>
    </row>
    <row r="145" spans="1:23" ht="27" customHeight="1" x14ac:dyDescent="0.3">
      <c r="A145" s="104"/>
      <c r="B145" s="322"/>
      <c r="C145" s="112"/>
      <c r="D145" s="343"/>
      <c r="E145" s="344"/>
      <c r="F145" s="105"/>
      <c r="G145" s="105"/>
      <c r="H145" s="111"/>
      <c r="I145" s="111"/>
      <c r="J145" s="111"/>
      <c r="K145" s="111"/>
      <c r="L145" s="111"/>
      <c r="M145" s="111"/>
      <c r="N145" s="111"/>
      <c r="O145" s="111"/>
      <c r="P145" s="104"/>
      <c r="Q145" s="104"/>
      <c r="R145" s="104"/>
      <c r="S145" s="104"/>
      <c r="T145" s="104"/>
      <c r="U145" s="104"/>
      <c r="V145" s="104"/>
      <c r="W145" s="104"/>
    </row>
    <row r="146" spans="1:23" ht="27" customHeight="1" x14ac:dyDescent="0.3">
      <c r="A146" s="104"/>
      <c r="B146" s="322"/>
      <c r="C146" s="112"/>
      <c r="D146" s="343"/>
      <c r="E146" s="344"/>
      <c r="F146" s="105"/>
      <c r="G146" s="105"/>
      <c r="H146" s="111"/>
      <c r="I146" s="111"/>
      <c r="J146" s="111"/>
      <c r="K146" s="111"/>
      <c r="L146" s="111"/>
      <c r="M146" s="111"/>
      <c r="N146" s="111"/>
      <c r="O146" s="111"/>
      <c r="P146" s="104"/>
      <c r="Q146" s="104"/>
      <c r="R146" s="104"/>
      <c r="S146" s="104"/>
      <c r="T146" s="104"/>
      <c r="U146" s="104"/>
      <c r="V146" s="104"/>
      <c r="W146" s="104"/>
    </row>
    <row r="147" spans="1:23" ht="27" customHeight="1" x14ac:dyDescent="0.3">
      <c r="A147" s="104"/>
      <c r="B147" s="322"/>
      <c r="C147" s="112"/>
      <c r="D147" s="343"/>
      <c r="E147" s="344"/>
      <c r="F147" s="105"/>
      <c r="G147" s="105"/>
      <c r="H147" s="111"/>
      <c r="I147" s="111"/>
      <c r="J147" s="111"/>
      <c r="K147" s="111"/>
      <c r="L147" s="111"/>
      <c r="M147" s="111"/>
      <c r="N147" s="111"/>
      <c r="O147" s="111"/>
      <c r="P147" s="104"/>
      <c r="Q147" s="104"/>
      <c r="R147" s="104"/>
      <c r="S147" s="104"/>
      <c r="T147" s="104"/>
      <c r="U147" s="104"/>
      <c r="V147" s="104"/>
      <c r="W147" s="104"/>
    </row>
    <row r="148" spans="1:23" ht="27" customHeight="1" x14ac:dyDescent="0.3">
      <c r="A148" s="104"/>
      <c r="B148" s="322"/>
      <c r="C148" s="112"/>
      <c r="D148" s="343"/>
      <c r="E148" s="344"/>
      <c r="F148" s="105"/>
      <c r="G148" s="105"/>
      <c r="H148" s="111"/>
      <c r="I148" s="111"/>
      <c r="J148" s="111"/>
      <c r="K148" s="111"/>
      <c r="L148" s="111"/>
      <c r="M148" s="111"/>
      <c r="N148" s="111"/>
      <c r="O148" s="111"/>
      <c r="P148" s="104"/>
      <c r="Q148" s="104"/>
      <c r="R148" s="104"/>
      <c r="S148" s="104"/>
      <c r="T148" s="104"/>
      <c r="U148" s="104"/>
      <c r="V148" s="104"/>
      <c r="W148" s="104"/>
    </row>
    <row r="149" spans="1:23" ht="27" customHeight="1" x14ac:dyDescent="0.3">
      <c r="A149" s="104"/>
      <c r="B149" s="322"/>
      <c r="C149" s="112"/>
      <c r="D149" s="343"/>
      <c r="E149" s="344"/>
      <c r="F149" s="105"/>
      <c r="G149" s="105"/>
      <c r="H149" s="111"/>
      <c r="I149" s="111"/>
      <c r="J149" s="111"/>
      <c r="K149" s="111"/>
      <c r="L149" s="111"/>
      <c r="M149" s="111"/>
      <c r="N149" s="111"/>
      <c r="O149" s="111"/>
      <c r="P149" s="104"/>
      <c r="Q149" s="104"/>
      <c r="R149" s="104"/>
      <c r="S149" s="104"/>
      <c r="T149" s="104"/>
      <c r="U149" s="104"/>
      <c r="V149" s="104"/>
      <c r="W149" s="104"/>
    </row>
    <row r="150" spans="1:23" ht="27" customHeight="1" x14ac:dyDescent="0.3">
      <c r="A150" s="104"/>
      <c r="B150" s="322"/>
      <c r="C150" s="112"/>
      <c r="D150" s="343"/>
      <c r="E150" s="344"/>
      <c r="F150" s="105"/>
      <c r="G150" s="105"/>
      <c r="H150" s="111"/>
      <c r="I150" s="111"/>
      <c r="J150" s="111"/>
      <c r="K150" s="111"/>
      <c r="L150" s="111"/>
      <c r="M150" s="111"/>
      <c r="N150" s="111"/>
      <c r="O150" s="111"/>
      <c r="P150" s="104"/>
      <c r="Q150" s="104"/>
      <c r="R150" s="104"/>
      <c r="S150" s="104"/>
      <c r="T150" s="104"/>
      <c r="U150" s="104"/>
      <c r="V150" s="104"/>
      <c r="W150" s="104"/>
    </row>
    <row r="151" spans="1:23" ht="27" customHeight="1" x14ac:dyDescent="0.3">
      <c r="A151" s="104"/>
      <c r="B151" s="322"/>
      <c r="C151" s="112"/>
      <c r="D151" s="343"/>
      <c r="E151" s="344"/>
      <c r="F151" s="105"/>
      <c r="G151" s="105"/>
      <c r="H151" s="111"/>
      <c r="I151" s="111"/>
      <c r="J151" s="111"/>
      <c r="K151" s="111"/>
      <c r="L151" s="111"/>
      <c r="M151" s="111"/>
      <c r="N151" s="111"/>
      <c r="O151" s="111"/>
      <c r="P151" s="104"/>
      <c r="Q151" s="104"/>
      <c r="R151" s="104"/>
      <c r="S151" s="104"/>
      <c r="T151" s="104"/>
      <c r="U151" s="104"/>
      <c r="V151" s="104"/>
      <c r="W151" s="104"/>
    </row>
    <row r="152" spans="1:23" ht="27" customHeight="1" x14ac:dyDescent="0.3">
      <c r="A152" s="104"/>
      <c r="B152" s="322"/>
      <c r="C152" s="112"/>
      <c r="D152" s="343"/>
      <c r="E152" s="344"/>
      <c r="F152" s="105"/>
      <c r="G152" s="105"/>
      <c r="H152" s="111"/>
      <c r="I152" s="111"/>
      <c r="J152" s="111"/>
      <c r="K152" s="111"/>
      <c r="L152" s="111"/>
      <c r="M152" s="111"/>
      <c r="N152" s="111"/>
      <c r="O152" s="111"/>
      <c r="P152" s="104"/>
      <c r="Q152" s="104"/>
      <c r="R152" s="104"/>
      <c r="S152" s="104"/>
      <c r="T152" s="104"/>
      <c r="U152" s="104"/>
      <c r="V152" s="104"/>
      <c r="W152" s="104"/>
    </row>
    <row r="153" spans="1:23" ht="27" customHeight="1" x14ac:dyDescent="0.3">
      <c r="A153" s="104"/>
      <c r="B153" s="322"/>
      <c r="C153" s="112"/>
      <c r="D153" s="343"/>
      <c r="E153" s="344"/>
      <c r="F153" s="105"/>
      <c r="G153" s="105"/>
      <c r="H153" s="111"/>
      <c r="I153" s="111"/>
      <c r="J153" s="111"/>
      <c r="K153" s="111"/>
      <c r="L153" s="111"/>
      <c r="M153" s="111"/>
      <c r="N153" s="111"/>
      <c r="O153" s="111"/>
      <c r="P153" s="104"/>
      <c r="Q153" s="104"/>
      <c r="R153" s="104"/>
      <c r="S153" s="104"/>
      <c r="T153" s="104"/>
      <c r="U153" s="104"/>
      <c r="V153" s="104"/>
      <c r="W153" s="104"/>
    </row>
    <row r="154" spans="1:23" ht="27" customHeight="1" x14ac:dyDescent="0.3">
      <c r="A154" s="104"/>
      <c r="B154" s="322"/>
      <c r="C154" s="112"/>
      <c r="D154" s="343"/>
      <c r="E154" s="344"/>
      <c r="F154" s="105"/>
      <c r="G154" s="105"/>
      <c r="H154" s="111"/>
      <c r="I154" s="111"/>
      <c r="J154" s="111"/>
      <c r="K154" s="111"/>
      <c r="L154" s="111"/>
      <c r="M154" s="111"/>
      <c r="N154" s="111"/>
      <c r="O154" s="111"/>
      <c r="P154" s="104"/>
      <c r="Q154" s="104"/>
      <c r="R154" s="104"/>
      <c r="S154" s="104"/>
      <c r="T154" s="104"/>
      <c r="U154" s="104"/>
      <c r="V154" s="104"/>
      <c r="W154" s="104"/>
    </row>
    <row r="155" spans="1:23" ht="27" customHeight="1" x14ac:dyDescent="0.3">
      <c r="A155" s="104"/>
      <c r="B155" s="322"/>
      <c r="C155" s="112"/>
      <c r="D155" s="343"/>
      <c r="E155" s="344"/>
      <c r="F155" s="105"/>
      <c r="G155" s="105"/>
      <c r="H155" s="111"/>
      <c r="I155" s="111"/>
      <c r="J155" s="111"/>
      <c r="K155" s="111"/>
      <c r="L155" s="111"/>
      <c r="M155" s="111"/>
      <c r="N155" s="111"/>
      <c r="O155" s="111"/>
      <c r="P155" s="104"/>
      <c r="Q155" s="104"/>
      <c r="R155" s="104"/>
      <c r="S155" s="104"/>
      <c r="T155" s="104"/>
      <c r="U155" s="104"/>
      <c r="V155" s="104"/>
      <c r="W155" s="104"/>
    </row>
    <row r="156" spans="1:23" ht="27" customHeight="1" x14ac:dyDescent="0.3">
      <c r="A156" s="104"/>
      <c r="B156" s="322"/>
      <c r="C156" s="112"/>
      <c r="D156" s="343"/>
      <c r="E156" s="344"/>
      <c r="F156" s="105"/>
      <c r="G156" s="105"/>
      <c r="H156" s="111"/>
      <c r="I156" s="111"/>
      <c r="J156" s="111"/>
      <c r="K156" s="111"/>
      <c r="L156" s="111"/>
      <c r="M156" s="111"/>
      <c r="N156" s="111"/>
      <c r="O156" s="111"/>
      <c r="P156" s="104"/>
      <c r="Q156" s="104"/>
      <c r="R156" s="104"/>
      <c r="S156" s="104"/>
      <c r="T156" s="104"/>
      <c r="U156" s="104"/>
      <c r="V156" s="104"/>
      <c r="W156" s="104"/>
    </row>
    <row r="157" spans="1:23" ht="27" customHeight="1" x14ac:dyDescent="0.3">
      <c r="A157" s="104"/>
      <c r="B157" s="322"/>
      <c r="C157" s="112"/>
      <c r="D157" s="343"/>
      <c r="E157" s="344"/>
      <c r="F157" s="105"/>
      <c r="G157" s="105"/>
      <c r="H157" s="111"/>
      <c r="I157" s="111"/>
      <c r="J157" s="111"/>
      <c r="K157" s="111"/>
      <c r="L157" s="111"/>
      <c r="M157" s="111"/>
      <c r="N157" s="111"/>
      <c r="O157" s="111"/>
      <c r="P157" s="104"/>
      <c r="Q157" s="104"/>
      <c r="R157" s="104"/>
      <c r="S157" s="104"/>
      <c r="T157" s="104"/>
      <c r="U157" s="104"/>
      <c r="V157" s="104"/>
      <c r="W157" s="104"/>
    </row>
    <row r="158" spans="1:23" ht="27" customHeight="1" x14ac:dyDescent="0.3">
      <c r="A158" s="104"/>
      <c r="B158" s="322"/>
      <c r="C158" s="112"/>
      <c r="D158" s="343"/>
      <c r="E158" s="344"/>
      <c r="F158" s="105"/>
      <c r="G158" s="105"/>
      <c r="H158" s="111"/>
      <c r="I158" s="111"/>
      <c r="J158" s="111"/>
      <c r="K158" s="111"/>
      <c r="L158" s="111"/>
      <c r="M158" s="111"/>
      <c r="N158" s="111"/>
      <c r="O158" s="111"/>
      <c r="P158" s="104"/>
      <c r="Q158" s="104"/>
      <c r="R158" s="104"/>
      <c r="S158" s="104"/>
      <c r="T158" s="104"/>
      <c r="U158" s="104"/>
      <c r="V158" s="104"/>
      <c r="W158" s="104"/>
    </row>
    <row r="159" spans="1:23" ht="27" customHeight="1" x14ac:dyDescent="0.3">
      <c r="A159" s="104"/>
      <c r="B159" s="322"/>
      <c r="C159" s="112"/>
      <c r="D159" s="343"/>
      <c r="E159" s="344"/>
      <c r="F159" s="105"/>
      <c r="G159" s="105"/>
      <c r="H159" s="111"/>
      <c r="I159" s="111"/>
      <c r="J159" s="111"/>
      <c r="K159" s="111"/>
      <c r="L159" s="111"/>
      <c r="M159" s="111"/>
      <c r="N159" s="111"/>
      <c r="O159" s="104"/>
      <c r="P159" s="111"/>
      <c r="Q159" s="111"/>
      <c r="R159" s="104"/>
      <c r="S159" s="104"/>
      <c r="T159" s="104"/>
      <c r="U159" s="104"/>
      <c r="V159" s="104"/>
      <c r="W159" s="104"/>
    </row>
    <row r="160" spans="1:23" ht="27" customHeight="1" x14ac:dyDescent="0.3">
      <c r="A160" s="104"/>
      <c r="B160" s="322"/>
      <c r="C160" s="112"/>
      <c r="D160" s="343"/>
      <c r="E160" s="344"/>
      <c r="F160" s="105"/>
      <c r="G160" s="105"/>
      <c r="H160" s="111"/>
      <c r="I160" s="111"/>
      <c r="J160" s="111"/>
      <c r="K160" s="111"/>
      <c r="L160" s="111"/>
      <c r="M160" s="111"/>
      <c r="N160" s="111"/>
      <c r="O160" s="104"/>
      <c r="P160" s="111"/>
      <c r="Q160" s="111"/>
      <c r="R160" s="104"/>
      <c r="S160" s="104"/>
      <c r="T160" s="104"/>
      <c r="U160" s="104"/>
      <c r="V160" s="104"/>
      <c r="W160" s="104"/>
    </row>
    <row r="161" spans="1:23" ht="27" customHeight="1" x14ac:dyDescent="0.3">
      <c r="A161" s="104"/>
      <c r="B161" s="322"/>
      <c r="C161" s="112"/>
      <c r="D161" s="343"/>
      <c r="E161" s="344"/>
      <c r="F161" s="105"/>
      <c r="G161" s="105"/>
      <c r="H161" s="111"/>
      <c r="I161" s="111"/>
      <c r="J161" s="111"/>
      <c r="K161" s="111"/>
      <c r="L161" s="111"/>
      <c r="M161" s="111"/>
      <c r="N161" s="111"/>
      <c r="O161" s="104"/>
      <c r="P161" s="111"/>
      <c r="Q161" s="111"/>
      <c r="R161" s="104"/>
      <c r="S161" s="104"/>
      <c r="T161" s="104"/>
      <c r="U161" s="104"/>
      <c r="V161" s="104"/>
      <c r="W161" s="104"/>
    </row>
    <row r="162" spans="1:23" ht="27" customHeight="1" x14ac:dyDescent="0.3">
      <c r="A162" s="104"/>
      <c r="B162" s="322"/>
      <c r="C162" s="112"/>
      <c r="D162" s="343"/>
      <c r="E162" s="344"/>
      <c r="F162" s="105"/>
      <c r="G162" s="105"/>
      <c r="H162" s="111"/>
      <c r="I162" s="111"/>
      <c r="J162" s="111"/>
      <c r="K162" s="111"/>
      <c r="L162" s="111"/>
      <c r="M162" s="111"/>
      <c r="N162" s="111"/>
      <c r="T162" s="104"/>
      <c r="U162" s="104"/>
      <c r="V162" s="104"/>
      <c r="W162" s="104"/>
    </row>
    <row r="163" spans="1:23" ht="27" customHeight="1" x14ac:dyDescent="0.3">
      <c r="B163" s="322"/>
      <c r="C163" s="112"/>
      <c r="D163" s="343"/>
      <c r="E163" s="344"/>
      <c r="F163" s="105"/>
      <c r="G163" s="105"/>
      <c r="H163" s="111"/>
      <c r="I163" s="111"/>
      <c r="J163" s="111"/>
      <c r="K163" s="111"/>
      <c r="L163" s="111"/>
      <c r="M163" s="111"/>
    </row>
    <row r="164" spans="1:23" ht="27" customHeight="1" x14ac:dyDescent="0.3">
      <c r="B164" s="322"/>
      <c r="C164" s="112"/>
      <c r="D164" s="343"/>
      <c r="E164" s="344"/>
      <c r="F164" s="105"/>
      <c r="G164" s="105"/>
      <c r="H164" s="111"/>
      <c r="I164" s="111"/>
      <c r="J164" s="111"/>
      <c r="K164" s="111"/>
      <c r="L164" s="111"/>
      <c r="M164" s="111"/>
    </row>
    <row r="165" spans="1:23" ht="27" customHeight="1" x14ac:dyDescent="0.3">
      <c r="B165" s="322"/>
      <c r="C165" s="112"/>
      <c r="D165" s="343"/>
      <c r="E165" s="344"/>
      <c r="F165" s="105"/>
      <c r="G165" s="105"/>
      <c r="H165" s="111"/>
      <c r="I165" s="111"/>
      <c r="J165" s="111"/>
      <c r="K165" s="111"/>
      <c r="L165" s="111"/>
      <c r="M165" s="111"/>
    </row>
    <row r="166" spans="1:23" ht="27" customHeight="1" x14ac:dyDescent="0.3">
      <c r="B166" s="322"/>
      <c r="C166" s="112"/>
      <c r="D166" s="343"/>
      <c r="E166" s="344"/>
      <c r="F166" s="105"/>
      <c r="G166" s="105"/>
      <c r="H166" s="111"/>
      <c r="I166" s="111"/>
      <c r="J166" s="111"/>
      <c r="K166" s="111"/>
      <c r="L166" s="111"/>
      <c r="M166" s="111"/>
    </row>
    <row r="167" spans="1:23" ht="27" customHeight="1" x14ac:dyDescent="0.3">
      <c r="B167" s="322"/>
      <c r="C167" s="112"/>
      <c r="D167" s="343"/>
      <c r="E167" s="344"/>
      <c r="F167" s="105"/>
      <c r="G167" s="105"/>
      <c r="H167" s="111"/>
      <c r="I167" s="111"/>
      <c r="J167" s="111"/>
      <c r="K167" s="111"/>
      <c r="L167" s="111"/>
      <c r="M167" s="111"/>
    </row>
    <row r="168" spans="1:23" ht="27" customHeight="1" x14ac:dyDescent="0.3">
      <c r="B168" s="322"/>
      <c r="C168" s="112"/>
      <c r="D168" s="343"/>
      <c r="E168" s="344"/>
      <c r="F168" s="105"/>
      <c r="G168" s="105"/>
      <c r="H168" s="111"/>
      <c r="I168" s="111"/>
      <c r="J168" s="111"/>
      <c r="K168" s="111"/>
      <c r="L168" s="111"/>
      <c r="M168" s="111"/>
    </row>
    <row r="169" spans="1:23" ht="27" customHeight="1" x14ac:dyDescent="0.3">
      <c r="B169" s="322"/>
      <c r="C169" s="112"/>
      <c r="D169" s="343"/>
      <c r="E169" s="344"/>
      <c r="F169" s="105"/>
      <c r="G169" s="105"/>
      <c r="H169" s="111"/>
      <c r="I169" s="111"/>
      <c r="J169" s="111"/>
      <c r="K169" s="111"/>
      <c r="L169" s="111"/>
      <c r="M169" s="111"/>
    </row>
    <row r="170" spans="1:23" ht="27" customHeight="1" x14ac:dyDescent="0.3">
      <c r="B170" s="322"/>
      <c r="C170" s="112"/>
      <c r="D170" s="343"/>
      <c r="E170" s="344"/>
      <c r="F170" s="105"/>
      <c r="G170" s="105"/>
      <c r="H170" s="111"/>
      <c r="I170" s="111"/>
      <c r="J170" s="111"/>
      <c r="K170" s="111"/>
      <c r="L170" s="111"/>
      <c r="M170" s="111"/>
    </row>
    <row r="171" spans="1:23" ht="27" customHeight="1" x14ac:dyDescent="0.3">
      <c r="B171" s="322"/>
      <c r="C171" s="112"/>
      <c r="D171" s="343"/>
      <c r="E171" s="344"/>
      <c r="F171" s="105"/>
      <c r="G171" s="105"/>
      <c r="H171" s="111"/>
      <c r="I171" s="111"/>
      <c r="J171" s="111"/>
      <c r="K171" s="111"/>
      <c r="L171" s="111"/>
      <c r="M171" s="111"/>
    </row>
    <row r="172" spans="1:23" ht="27" customHeight="1" x14ac:dyDescent="0.3">
      <c r="B172" s="322"/>
      <c r="C172" s="112"/>
      <c r="D172" s="343"/>
      <c r="E172" s="344"/>
      <c r="F172" s="105"/>
      <c r="G172" s="105"/>
      <c r="H172" s="111"/>
      <c r="I172" s="111"/>
      <c r="J172" s="111"/>
      <c r="K172" s="111"/>
      <c r="L172" s="111"/>
      <c r="M172" s="111"/>
    </row>
    <row r="173" spans="1:23" ht="27" customHeight="1" x14ac:dyDescent="0.3">
      <c r="B173" s="322"/>
      <c r="C173" s="112"/>
      <c r="D173" s="343"/>
      <c r="E173" s="344"/>
      <c r="F173" s="105"/>
      <c r="G173" s="105"/>
      <c r="H173" s="111"/>
      <c r="I173" s="111"/>
      <c r="J173" s="111"/>
      <c r="K173" s="111"/>
      <c r="L173" s="111"/>
      <c r="M173" s="111"/>
    </row>
    <row r="174" spans="1:23" ht="27" customHeight="1" x14ac:dyDescent="0.3">
      <c r="B174" s="322"/>
      <c r="C174" s="112"/>
      <c r="D174" s="343"/>
      <c r="E174" s="344"/>
      <c r="F174" s="105"/>
      <c r="G174" s="105"/>
      <c r="H174" s="111"/>
      <c r="I174" s="111"/>
      <c r="J174" s="111"/>
      <c r="K174" s="111"/>
      <c r="L174" s="111"/>
      <c r="M174" s="111"/>
    </row>
    <row r="175" spans="1:23" ht="27" customHeight="1" x14ac:dyDescent="0.3">
      <c r="B175" s="322"/>
      <c r="C175" s="112"/>
      <c r="D175" s="343"/>
      <c r="E175" s="344"/>
    </row>
  </sheetData>
  <sheetProtection password="D3A8" sheet="1" objects="1" scenarios="1" selectLockedCells="1" selectUnlockedCells="1"/>
  <mergeCells count="7">
    <mergeCell ref="Q3:R3"/>
    <mergeCell ref="C135:D135"/>
    <mergeCell ref="I134:K134"/>
    <mergeCell ref="B1:E1"/>
    <mergeCell ref="O1:S1"/>
    <mergeCell ref="O2:S2"/>
    <mergeCell ref="P14:S14"/>
  </mergeCells>
  <dataValidations disablePrompts="1" count="1">
    <dataValidation allowBlank="1" showErrorMessage="1" sqref="I12:J12 C13"/>
  </dataValidations>
  <pageMargins left="0.70866141732283472" right="0.31496062992125984" top="0.51181102362204722" bottom="0.35433070866141736" header="0.31496062992125984" footer="0.31496062992125984"/>
  <pageSetup paperSize="8" scale="76" fitToHeight="2" orientation="portrait" horizontalDpi="4294967293" r:id="rId1"/>
  <colBreaks count="1" manualBreakCount="1">
    <brk id="14" min="1" max="11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pageSetUpPr fitToPage="1"/>
  </sheetPr>
  <dimension ref="A1:AF94"/>
  <sheetViews>
    <sheetView showGridLines="0" showRowColHeaders="0" zoomScaleNormal="100" zoomScaleSheetLayoutView="100" workbookViewId="0">
      <selection activeCell="M19" sqref="M19"/>
    </sheetView>
  </sheetViews>
  <sheetFormatPr defaultRowHeight="12.75" x14ac:dyDescent="0.2"/>
  <cols>
    <col min="1" max="9" width="9.140625" style="7"/>
    <col min="10" max="10" width="11.28515625" style="7" customWidth="1"/>
    <col min="11" max="11" width="12.7109375" style="7" customWidth="1"/>
    <col min="12" max="26" width="9.140625" style="7"/>
    <col min="27" max="27" width="42.28515625" style="7" hidden="1" customWidth="1"/>
    <col min="28" max="29" width="39.28515625" style="7" hidden="1" customWidth="1"/>
    <col min="30" max="30" width="29" style="7" hidden="1" customWidth="1"/>
    <col min="31" max="32" width="25.7109375" style="7" hidden="1" customWidth="1"/>
    <col min="33" max="16384" width="9.140625" style="7"/>
  </cols>
  <sheetData>
    <row r="1" spans="1:32" ht="13.5" customHeight="1" thickBot="1" x14ac:dyDescent="0.25">
      <c r="A1" s="11"/>
      <c r="B1" s="703"/>
      <c r="C1" s="704"/>
      <c r="D1" s="704"/>
      <c r="E1" s="704"/>
      <c r="F1" s="704"/>
      <c r="G1" s="704"/>
      <c r="H1" s="704"/>
      <c r="I1" s="704"/>
      <c r="J1" s="704"/>
      <c r="K1" s="705"/>
      <c r="L1" s="3"/>
    </row>
    <row r="2" spans="1:32" ht="55.5" customHeight="1" thickBot="1" x14ac:dyDescent="0.25">
      <c r="A2" s="12"/>
      <c r="B2" s="706" t="s">
        <v>275</v>
      </c>
      <c r="C2" s="707"/>
      <c r="D2" s="707"/>
      <c r="E2" s="707"/>
      <c r="F2" s="707"/>
      <c r="G2" s="365"/>
      <c r="H2" s="365"/>
      <c r="I2" s="365"/>
      <c r="J2" s="365"/>
      <c r="K2" s="366"/>
      <c r="L2" s="3"/>
    </row>
    <row r="3" spans="1:32" ht="24.75" customHeight="1" x14ac:dyDescent="0.2">
      <c r="A3" s="12"/>
      <c r="B3" s="708" t="str">
        <f>IF('Project Compliance Tool'!$D$5="","Please Select a Programme",'Project Compliance Tool'!$D$5&amp;" - "&amp;INDEX('Assessment Criteria'!AA5:AF5,MATCH('Project Compliance Tool'!$D$5,'Assessment Criteria'!AA3:AF3,0)))</f>
        <v>Salix College Energy Fund - November 2014</v>
      </c>
      <c r="C3" s="709"/>
      <c r="D3" s="709"/>
      <c r="E3" s="709"/>
      <c r="F3" s="709"/>
      <c r="G3" s="709"/>
      <c r="H3" s="709"/>
      <c r="I3" s="709"/>
      <c r="J3" s="709"/>
      <c r="K3" s="710"/>
      <c r="L3" s="3"/>
      <c r="AA3" s="451" t="s">
        <v>303</v>
      </c>
      <c r="AB3" s="451" t="s">
        <v>302</v>
      </c>
      <c r="AC3" s="451" t="s">
        <v>406</v>
      </c>
      <c r="AD3" s="452" t="s">
        <v>304</v>
      </c>
      <c r="AE3" s="452" t="s">
        <v>305</v>
      </c>
      <c r="AF3" s="452" t="s">
        <v>306</v>
      </c>
    </row>
    <row r="4" spans="1:32" ht="409.5" x14ac:dyDescent="0.3">
      <c r="A4" s="12"/>
      <c r="B4" s="711" t="str">
        <f>IF('Project Compliance Tool'!$D$5="","Please select your Programme on the Project Compliance Tool tab. This field will auto-fill with the assessment criteria for your selected Programme.",INDEX(AA4:AF4,MATCH('Project Compliance Tool'!$D$5,'Assessment Criteria'!AA3:AF3,0)))</f>
        <v>The Salix College Energy Fund:
The Scheme allows Further Education Institutions (FEIs) to apply for an interest free loan to finance up to 100% of the costs of energy saving projects meeting the criteria set out below. More than one project can be applied for on the project compliance tool.
Project Criteria:
All projects must comply with the following criteria:
  -  it must pay for itself from energy savings within a maximum 5 year period 
  -  the cost of CO2 must be less than £100 per tonne over the lifetime of the project
  -  it must also be “additional” – i.e. would not have happened without this funding.  See  previous tab for more information.
 -  the payback must be shorter than the expected future life of the building
  -  it must be completed within the nine months timescale which starts from the commitment  from Salix. Those not completed in this timescale will not be funded.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
  -  the minimum value for any single project is £500 and a total minimum application and loan  value of £5,000.
Only those projects which meet the criteria above will be funded.
Project Compliance Tool:
To help assess whether projects meet the payback and £100/tCO2 criteria, Salix provides this Project Compliance Tool. Users input basic information (project costs, estimated savings, technology type and building life expectancy) which is then used to calculate whether the project is compliant.
The Project Compliance Tool contains a list of all the technologies currently funded by Salix. For ease of reference, these are also listed in Section 14 at the end of the application notes. 
Project Compliance Tool for Multiple fuel Projects:
For a selected number of technologies where more than one fuel type is being considered, the client  is encouraged to use the project compliance tool for multiple fuel projects.
The completed Project Compliance Tool should be submitted with the relevant supporting information using the Salix online application suite.
Supporting Information:
For project values increasing over £25,000, the client is required to support the application with saving calculations, internal business case paper work and evidence of cost basis
For projects over £100,000, a full business case, using the Salix template,  will need to be submitted to support the application
Project Ready:
Clients should be in a position to be project ready and have clear costs and savings identified with all internal approval needed in place to proceed.
Completing the Project Compliance Tool:
In order to complete the Project Compliance Tool, you will need to know:
 -  the date of expected commencement and completion of the project(s);
 -  the expected life of the building in which the project is due to be implemented;
 -  Salix funding requested for each project including any appropriate sub-metering;
 -  Salix funding requested expressed as % contribution of the total project cost (where a client  is not asking Salix for the full amount of the project);
 -  the average price expected to be paid for energy used in the project over the next 5 years;
 -  the load used by the existing equipment prior to the change and the load after installation  of the new technology so you can enter the annual kWh saving;
 -  from the above, the % kWh you are projecting to save.  
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With regards to energy price, please bear in mind that over the course of the next 5 years energy prices may change and the figure used should be one you believe your organisation will be paying, on average, during the period. 
All requested data must be completed on the Project Compliance Tool or the application will not be successful.</v>
      </c>
      <c r="C4" s="712"/>
      <c r="D4" s="712"/>
      <c r="E4" s="712"/>
      <c r="F4" s="712"/>
      <c r="G4" s="712"/>
      <c r="H4" s="712"/>
      <c r="I4" s="712"/>
      <c r="J4" s="712"/>
      <c r="K4" s="713"/>
      <c r="L4" s="3"/>
      <c r="AA4" s="453" t="s">
        <v>393</v>
      </c>
      <c r="AB4" s="454" t="s">
        <v>394</v>
      </c>
      <c r="AC4" s="454" t="s">
        <v>416</v>
      </c>
      <c r="AD4" s="454" t="s">
        <v>398</v>
      </c>
      <c r="AE4" s="454" t="s">
        <v>396</v>
      </c>
      <c r="AF4" s="454" t="s">
        <v>395</v>
      </c>
    </row>
    <row r="5" spans="1:32" ht="15" x14ac:dyDescent="0.2">
      <c r="A5" s="12"/>
      <c r="B5" s="711" t="s">
        <v>355</v>
      </c>
      <c r="C5" s="712"/>
      <c r="D5" s="712"/>
      <c r="E5" s="712"/>
      <c r="F5" s="712"/>
      <c r="G5" s="712"/>
      <c r="H5" s="712"/>
      <c r="I5" s="712"/>
      <c r="J5" s="712"/>
      <c r="K5" s="713"/>
      <c r="L5" s="3"/>
      <c r="AA5" s="455" t="s">
        <v>392</v>
      </c>
      <c r="AB5" s="455" t="s">
        <v>392</v>
      </c>
      <c r="AC5" s="455" t="s">
        <v>417</v>
      </c>
      <c r="AD5" s="455" t="s">
        <v>392</v>
      </c>
      <c r="AE5" s="455" t="s">
        <v>392</v>
      </c>
      <c r="AF5" s="455" t="s">
        <v>392</v>
      </c>
    </row>
    <row r="6" spans="1:32" x14ac:dyDescent="0.2">
      <c r="A6" s="12"/>
      <c r="B6" s="711" t="s">
        <v>355</v>
      </c>
      <c r="C6" s="712"/>
      <c r="D6" s="712"/>
      <c r="E6" s="712"/>
      <c r="F6" s="712"/>
      <c r="G6" s="712"/>
      <c r="H6" s="712"/>
      <c r="I6" s="712"/>
      <c r="J6" s="712"/>
      <c r="K6" s="713"/>
      <c r="L6" s="3"/>
    </row>
    <row r="7" spans="1:32" x14ac:dyDescent="0.2">
      <c r="A7" s="12"/>
      <c r="B7" s="711" t="s">
        <v>355</v>
      </c>
      <c r="C7" s="712"/>
      <c r="D7" s="712"/>
      <c r="E7" s="712"/>
      <c r="F7" s="712"/>
      <c r="G7" s="712"/>
      <c r="H7" s="712"/>
      <c r="I7" s="712"/>
      <c r="J7" s="712"/>
      <c r="K7" s="713"/>
      <c r="L7" s="3"/>
    </row>
    <row r="8" spans="1:32" x14ac:dyDescent="0.2">
      <c r="A8" s="12"/>
      <c r="B8" s="711" t="s">
        <v>355</v>
      </c>
      <c r="C8" s="712"/>
      <c r="D8" s="712"/>
      <c r="E8" s="712"/>
      <c r="F8" s="712"/>
      <c r="G8" s="712"/>
      <c r="H8" s="712"/>
      <c r="I8" s="712"/>
      <c r="J8" s="712"/>
      <c r="K8" s="713"/>
      <c r="L8" s="3"/>
    </row>
    <row r="9" spans="1:32" x14ac:dyDescent="0.2">
      <c r="A9" s="12"/>
      <c r="B9" s="711" t="s">
        <v>355</v>
      </c>
      <c r="C9" s="712"/>
      <c r="D9" s="712"/>
      <c r="E9" s="712"/>
      <c r="F9" s="712"/>
      <c r="G9" s="712"/>
      <c r="H9" s="712"/>
      <c r="I9" s="712"/>
      <c r="J9" s="712"/>
      <c r="K9" s="713"/>
      <c r="L9" s="3"/>
    </row>
    <row r="10" spans="1:32" x14ac:dyDescent="0.2">
      <c r="A10" s="12"/>
      <c r="B10" s="711" t="s">
        <v>355</v>
      </c>
      <c r="C10" s="712"/>
      <c r="D10" s="712"/>
      <c r="E10" s="712"/>
      <c r="F10" s="712"/>
      <c r="G10" s="712"/>
      <c r="H10" s="712"/>
      <c r="I10" s="712"/>
      <c r="J10" s="712"/>
      <c r="K10" s="713"/>
      <c r="L10" s="3"/>
    </row>
    <row r="11" spans="1:32" x14ac:dyDescent="0.2">
      <c r="A11" s="12"/>
      <c r="B11" s="711" t="s">
        <v>355</v>
      </c>
      <c r="C11" s="712"/>
      <c r="D11" s="712"/>
      <c r="E11" s="712"/>
      <c r="F11" s="712"/>
      <c r="G11" s="712"/>
      <c r="H11" s="712"/>
      <c r="I11" s="712"/>
      <c r="J11" s="712"/>
      <c r="K11" s="713"/>
      <c r="L11" s="3"/>
    </row>
    <row r="12" spans="1:32" x14ac:dyDescent="0.2">
      <c r="A12" s="12"/>
      <c r="B12" s="711" t="s">
        <v>355</v>
      </c>
      <c r="C12" s="712"/>
      <c r="D12" s="712"/>
      <c r="E12" s="712"/>
      <c r="F12" s="712"/>
      <c r="G12" s="712"/>
      <c r="H12" s="712"/>
      <c r="I12" s="712"/>
      <c r="J12" s="712"/>
      <c r="K12" s="713"/>
      <c r="L12" s="3"/>
    </row>
    <row r="13" spans="1:32" x14ac:dyDescent="0.2">
      <c r="A13" s="12"/>
      <c r="B13" s="711" t="s">
        <v>355</v>
      </c>
      <c r="C13" s="712"/>
      <c r="D13" s="712"/>
      <c r="E13" s="712"/>
      <c r="F13" s="712"/>
      <c r="G13" s="712"/>
      <c r="H13" s="712"/>
      <c r="I13" s="712"/>
      <c r="J13" s="712"/>
      <c r="K13" s="713"/>
      <c r="L13" s="3"/>
    </row>
    <row r="14" spans="1:32" x14ac:dyDescent="0.2">
      <c r="A14" s="12"/>
      <c r="B14" s="711" t="s">
        <v>355</v>
      </c>
      <c r="C14" s="712"/>
      <c r="D14" s="712"/>
      <c r="E14" s="712"/>
      <c r="F14" s="712"/>
      <c r="G14" s="712"/>
      <c r="H14" s="712"/>
      <c r="I14" s="712"/>
      <c r="J14" s="712"/>
      <c r="K14" s="713"/>
      <c r="L14" s="3"/>
    </row>
    <row r="15" spans="1:32" x14ac:dyDescent="0.2">
      <c r="A15" s="12"/>
      <c r="B15" s="711" t="s">
        <v>355</v>
      </c>
      <c r="C15" s="712"/>
      <c r="D15" s="712"/>
      <c r="E15" s="712"/>
      <c r="F15" s="712"/>
      <c r="G15" s="712"/>
      <c r="H15" s="712"/>
      <c r="I15" s="712"/>
      <c r="J15" s="712"/>
      <c r="K15" s="713"/>
      <c r="L15" s="3"/>
    </row>
    <row r="16" spans="1:32" x14ac:dyDescent="0.2">
      <c r="A16" s="12"/>
      <c r="B16" s="711" t="s">
        <v>355</v>
      </c>
      <c r="C16" s="712"/>
      <c r="D16" s="712"/>
      <c r="E16" s="712"/>
      <c r="F16" s="712"/>
      <c r="G16" s="712"/>
      <c r="H16" s="712"/>
      <c r="I16" s="712"/>
      <c r="J16" s="712"/>
      <c r="K16" s="713"/>
      <c r="L16" s="3"/>
    </row>
    <row r="17" spans="1:12" x14ac:dyDescent="0.2">
      <c r="A17" s="12"/>
      <c r="B17" s="711" t="s">
        <v>355</v>
      </c>
      <c r="C17" s="712"/>
      <c r="D17" s="712"/>
      <c r="E17" s="712"/>
      <c r="F17" s="712"/>
      <c r="G17" s="712"/>
      <c r="H17" s="712"/>
      <c r="I17" s="712"/>
      <c r="J17" s="712"/>
      <c r="K17" s="713"/>
      <c r="L17" s="3"/>
    </row>
    <row r="18" spans="1:12" x14ac:dyDescent="0.2">
      <c r="A18" s="12"/>
      <c r="B18" s="711" t="s">
        <v>355</v>
      </c>
      <c r="C18" s="712"/>
      <c r="D18" s="712"/>
      <c r="E18" s="712"/>
      <c r="F18" s="712"/>
      <c r="G18" s="712"/>
      <c r="H18" s="712"/>
      <c r="I18" s="712"/>
      <c r="J18" s="712"/>
      <c r="K18" s="713"/>
      <c r="L18" s="3"/>
    </row>
    <row r="19" spans="1:12" x14ac:dyDescent="0.2">
      <c r="A19" s="12"/>
      <c r="B19" s="711" t="s">
        <v>355</v>
      </c>
      <c r="C19" s="712"/>
      <c r="D19" s="712"/>
      <c r="E19" s="712"/>
      <c r="F19" s="712"/>
      <c r="G19" s="712"/>
      <c r="H19" s="712"/>
      <c r="I19" s="712"/>
      <c r="J19" s="712"/>
      <c r="K19" s="713"/>
      <c r="L19" s="3"/>
    </row>
    <row r="20" spans="1:12" x14ac:dyDescent="0.2">
      <c r="A20" s="12"/>
      <c r="B20" s="711" t="s">
        <v>355</v>
      </c>
      <c r="C20" s="712"/>
      <c r="D20" s="712"/>
      <c r="E20" s="712"/>
      <c r="F20" s="712"/>
      <c r="G20" s="712"/>
      <c r="H20" s="712"/>
      <c r="I20" s="712"/>
      <c r="J20" s="712"/>
      <c r="K20" s="713"/>
      <c r="L20" s="3"/>
    </row>
    <row r="21" spans="1:12" x14ac:dyDescent="0.2">
      <c r="A21" s="12"/>
      <c r="B21" s="711" t="s">
        <v>355</v>
      </c>
      <c r="C21" s="712"/>
      <c r="D21" s="712"/>
      <c r="E21" s="712"/>
      <c r="F21" s="712"/>
      <c r="G21" s="712"/>
      <c r="H21" s="712"/>
      <c r="I21" s="712"/>
      <c r="J21" s="712"/>
      <c r="K21" s="713"/>
      <c r="L21" s="3"/>
    </row>
    <row r="22" spans="1:12" x14ac:dyDescent="0.2">
      <c r="A22" s="12"/>
      <c r="B22" s="711" t="s">
        <v>355</v>
      </c>
      <c r="C22" s="712"/>
      <c r="D22" s="712"/>
      <c r="E22" s="712"/>
      <c r="F22" s="712"/>
      <c r="G22" s="712"/>
      <c r="H22" s="712"/>
      <c r="I22" s="712"/>
      <c r="J22" s="712"/>
      <c r="K22" s="713"/>
      <c r="L22" s="3"/>
    </row>
    <row r="23" spans="1:12" x14ac:dyDescent="0.2">
      <c r="A23" s="12"/>
      <c r="B23" s="711" t="s">
        <v>355</v>
      </c>
      <c r="C23" s="712"/>
      <c r="D23" s="712"/>
      <c r="E23" s="712"/>
      <c r="F23" s="712"/>
      <c r="G23" s="712"/>
      <c r="H23" s="712"/>
      <c r="I23" s="712"/>
      <c r="J23" s="712"/>
      <c r="K23" s="713"/>
      <c r="L23" s="3"/>
    </row>
    <row r="24" spans="1:12" x14ac:dyDescent="0.2">
      <c r="A24" s="12"/>
      <c r="B24" s="711" t="s">
        <v>355</v>
      </c>
      <c r="C24" s="712"/>
      <c r="D24" s="712"/>
      <c r="E24" s="712"/>
      <c r="F24" s="712"/>
      <c r="G24" s="712"/>
      <c r="H24" s="712"/>
      <c r="I24" s="712"/>
      <c r="J24" s="712"/>
      <c r="K24" s="713"/>
      <c r="L24" s="3"/>
    </row>
    <row r="25" spans="1:12" x14ac:dyDescent="0.2">
      <c r="A25" s="12"/>
      <c r="B25" s="711" t="s">
        <v>355</v>
      </c>
      <c r="C25" s="712"/>
      <c r="D25" s="712"/>
      <c r="E25" s="712"/>
      <c r="F25" s="712"/>
      <c r="G25" s="712"/>
      <c r="H25" s="712"/>
      <c r="I25" s="712"/>
      <c r="J25" s="712"/>
      <c r="K25" s="713"/>
      <c r="L25" s="3"/>
    </row>
    <row r="26" spans="1:12" x14ac:dyDescent="0.2">
      <c r="A26" s="12"/>
      <c r="B26" s="711" t="s">
        <v>355</v>
      </c>
      <c r="C26" s="712"/>
      <c r="D26" s="712"/>
      <c r="E26" s="712"/>
      <c r="F26" s="712"/>
      <c r="G26" s="712"/>
      <c r="H26" s="712"/>
      <c r="I26" s="712"/>
      <c r="J26" s="712"/>
      <c r="K26" s="713"/>
      <c r="L26" s="3"/>
    </row>
    <row r="27" spans="1:12" x14ac:dyDescent="0.2">
      <c r="A27" s="12"/>
      <c r="B27" s="711" t="s">
        <v>355</v>
      </c>
      <c r="C27" s="712"/>
      <c r="D27" s="712"/>
      <c r="E27" s="712"/>
      <c r="F27" s="712"/>
      <c r="G27" s="712"/>
      <c r="H27" s="712"/>
      <c r="I27" s="712"/>
      <c r="J27" s="712"/>
      <c r="K27" s="713"/>
      <c r="L27" s="3"/>
    </row>
    <row r="28" spans="1:12" x14ac:dyDescent="0.2">
      <c r="A28" s="12"/>
      <c r="B28" s="711" t="s">
        <v>355</v>
      </c>
      <c r="C28" s="712"/>
      <c r="D28" s="712"/>
      <c r="E28" s="712"/>
      <c r="F28" s="712"/>
      <c r="G28" s="712"/>
      <c r="H28" s="712"/>
      <c r="I28" s="712"/>
      <c r="J28" s="712"/>
      <c r="K28" s="713"/>
      <c r="L28" s="3"/>
    </row>
    <row r="29" spans="1:12" x14ac:dyDescent="0.2">
      <c r="A29" s="12"/>
      <c r="B29" s="711" t="s">
        <v>355</v>
      </c>
      <c r="C29" s="712"/>
      <c r="D29" s="712"/>
      <c r="E29" s="712"/>
      <c r="F29" s="712"/>
      <c r="G29" s="712"/>
      <c r="H29" s="712"/>
      <c r="I29" s="712"/>
      <c r="J29" s="712"/>
      <c r="K29" s="713"/>
      <c r="L29" s="3"/>
    </row>
    <row r="30" spans="1:12" x14ac:dyDescent="0.2">
      <c r="A30" s="12"/>
      <c r="B30" s="711" t="s">
        <v>355</v>
      </c>
      <c r="C30" s="712"/>
      <c r="D30" s="712"/>
      <c r="E30" s="712"/>
      <c r="F30" s="712"/>
      <c r="G30" s="712"/>
      <c r="H30" s="712"/>
      <c r="I30" s="712"/>
      <c r="J30" s="712"/>
      <c r="K30" s="713"/>
      <c r="L30" s="3"/>
    </row>
    <row r="31" spans="1:12" x14ac:dyDescent="0.2">
      <c r="A31" s="12"/>
      <c r="B31" s="711" t="s">
        <v>355</v>
      </c>
      <c r="C31" s="712"/>
      <c r="D31" s="712"/>
      <c r="E31" s="712"/>
      <c r="F31" s="712"/>
      <c r="G31" s="712"/>
      <c r="H31" s="712"/>
      <c r="I31" s="712"/>
      <c r="J31" s="712"/>
      <c r="K31" s="713"/>
      <c r="L31" s="3"/>
    </row>
    <row r="32" spans="1:12" x14ac:dyDescent="0.2">
      <c r="A32" s="12"/>
      <c r="B32" s="711" t="s">
        <v>355</v>
      </c>
      <c r="C32" s="712"/>
      <c r="D32" s="712"/>
      <c r="E32" s="712"/>
      <c r="F32" s="712"/>
      <c r="G32" s="712"/>
      <c r="H32" s="712"/>
      <c r="I32" s="712"/>
      <c r="J32" s="712"/>
      <c r="K32" s="713"/>
      <c r="L32" s="3"/>
    </row>
    <row r="33" spans="1:12" x14ac:dyDescent="0.2">
      <c r="A33" s="12"/>
      <c r="B33" s="711" t="s">
        <v>355</v>
      </c>
      <c r="C33" s="712"/>
      <c r="D33" s="712"/>
      <c r="E33" s="712"/>
      <c r="F33" s="712"/>
      <c r="G33" s="712"/>
      <c r="H33" s="712"/>
      <c r="I33" s="712"/>
      <c r="J33" s="712"/>
      <c r="K33" s="713"/>
      <c r="L33" s="3"/>
    </row>
    <row r="34" spans="1:12" x14ac:dyDescent="0.2">
      <c r="A34" s="12"/>
      <c r="B34" s="711" t="s">
        <v>355</v>
      </c>
      <c r="C34" s="712"/>
      <c r="D34" s="712"/>
      <c r="E34" s="712"/>
      <c r="F34" s="712"/>
      <c r="G34" s="712"/>
      <c r="H34" s="712"/>
      <c r="I34" s="712"/>
      <c r="J34" s="712"/>
      <c r="K34" s="713"/>
      <c r="L34" s="3"/>
    </row>
    <row r="35" spans="1:12" x14ac:dyDescent="0.2">
      <c r="A35" s="12"/>
      <c r="B35" s="711" t="s">
        <v>355</v>
      </c>
      <c r="C35" s="712"/>
      <c r="D35" s="712"/>
      <c r="E35" s="712"/>
      <c r="F35" s="712"/>
      <c r="G35" s="712"/>
      <c r="H35" s="712"/>
      <c r="I35" s="712"/>
      <c r="J35" s="712"/>
      <c r="K35" s="713"/>
      <c r="L35" s="3"/>
    </row>
    <row r="36" spans="1:12" x14ac:dyDescent="0.2">
      <c r="A36" s="12"/>
      <c r="B36" s="711" t="s">
        <v>355</v>
      </c>
      <c r="C36" s="712"/>
      <c r="D36" s="712"/>
      <c r="E36" s="712"/>
      <c r="F36" s="712"/>
      <c r="G36" s="712"/>
      <c r="H36" s="712"/>
      <c r="I36" s="712"/>
      <c r="J36" s="712"/>
      <c r="K36" s="713"/>
      <c r="L36" s="3"/>
    </row>
    <row r="37" spans="1:12" x14ac:dyDescent="0.2">
      <c r="A37" s="12"/>
      <c r="B37" s="711" t="s">
        <v>355</v>
      </c>
      <c r="C37" s="712"/>
      <c r="D37" s="712"/>
      <c r="E37" s="712"/>
      <c r="F37" s="712"/>
      <c r="G37" s="712"/>
      <c r="H37" s="712"/>
      <c r="I37" s="712"/>
      <c r="J37" s="712"/>
      <c r="K37" s="713"/>
      <c r="L37" s="3"/>
    </row>
    <row r="38" spans="1:12" x14ac:dyDescent="0.2">
      <c r="A38" s="12"/>
      <c r="B38" s="711" t="s">
        <v>355</v>
      </c>
      <c r="C38" s="712"/>
      <c r="D38" s="712"/>
      <c r="E38" s="712"/>
      <c r="F38" s="712"/>
      <c r="G38" s="712"/>
      <c r="H38" s="712"/>
      <c r="I38" s="712"/>
      <c r="J38" s="712"/>
      <c r="K38" s="713"/>
      <c r="L38" s="3"/>
    </row>
    <row r="39" spans="1:12" x14ac:dyDescent="0.2">
      <c r="A39" s="12"/>
      <c r="B39" s="711" t="s">
        <v>355</v>
      </c>
      <c r="C39" s="712"/>
      <c r="D39" s="712"/>
      <c r="E39" s="712"/>
      <c r="F39" s="712"/>
      <c r="G39" s="712"/>
      <c r="H39" s="712"/>
      <c r="I39" s="712"/>
      <c r="J39" s="712"/>
      <c r="K39" s="713"/>
      <c r="L39" s="3"/>
    </row>
    <row r="40" spans="1:12" x14ac:dyDescent="0.2">
      <c r="A40" s="12"/>
      <c r="B40" s="711" t="s">
        <v>355</v>
      </c>
      <c r="C40" s="712"/>
      <c r="D40" s="712"/>
      <c r="E40" s="712"/>
      <c r="F40" s="712"/>
      <c r="G40" s="712"/>
      <c r="H40" s="712"/>
      <c r="I40" s="712"/>
      <c r="J40" s="712"/>
      <c r="K40" s="713"/>
      <c r="L40" s="3"/>
    </row>
    <row r="41" spans="1:12" x14ac:dyDescent="0.2">
      <c r="A41" s="12"/>
      <c r="B41" s="711" t="s">
        <v>355</v>
      </c>
      <c r="C41" s="712"/>
      <c r="D41" s="712"/>
      <c r="E41" s="712"/>
      <c r="F41" s="712"/>
      <c r="G41" s="712"/>
      <c r="H41" s="712"/>
      <c r="I41" s="712"/>
      <c r="J41" s="712"/>
      <c r="K41" s="713"/>
      <c r="L41" s="3"/>
    </row>
    <row r="42" spans="1:12" x14ac:dyDescent="0.2">
      <c r="A42" s="12"/>
      <c r="B42" s="711" t="s">
        <v>355</v>
      </c>
      <c r="C42" s="712"/>
      <c r="D42" s="712"/>
      <c r="E42" s="712"/>
      <c r="F42" s="712"/>
      <c r="G42" s="712"/>
      <c r="H42" s="712"/>
      <c r="I42" s="712"/>
      <c r="J42" s="712"/>
      <c r="K42" s="713"/>
      <c r="L42" s="3"/>
    </row>
    <row r="43" spans="1:12" x14ac:dyDescent="0.2">
      <c r="A43" s="12"/>
      <c r="B43" s="711" t="s">
        <v>355</v>
      </c>
      <c r="C43" s="712"/>
      <c r="D43" s="712"/>
      <c r="E43" s="712"/>
      <c r="F43" s="712"/>
      <c r="G43" s="712"/>
      <c r="H43" s="712"/>
      <c r="I43" s="712"/>
      <c r="J43" s="712"/>
      <c r="K43" s="713"/>
      <c r="L43" s="3"/>
    </row>
    <row r="44" spans="1:12" x14ac:dyDescent="0.2">
      <c r="A44" s="12"/>
      <c r="B44" s="711" t="s">
        <v>355</v>
      </c>
      <c r="C44" s="712"/>
      <c r="D44" s="712"/>
      <c r="E44" s="712"/>
      <c r="F44" s="712"/>
      <c r="G44" s="712"/>
      <c r="H44" s="712"/>
      <c r="I44" s="712"/>
      <c r="J44" s="712"/>
      <c r="K44" s="713"/>
      <c r="L44" s="3"/>
    </row>
    <row r="45" spans="1:12" x14ac:dyDescent="0.2">
      <c r="A45" s="12"/>
      <c r="B45" s="711" t="s">
        <v>355</v>
      </c>
      <c r="C45" s="712"/>
      <c r="D45" s="712"/>
      <c r="E45" s="712"/>
      <c r="F45" s="712"/>
      <c r="G45" s="712"/>
      <c r="H45" s="712"/>
      <c r="I45" s="712"/>
      <c r="J45" s="712"/>
      <c r="K45" s="713"/>
      <c r="L45" s="3"/>
    </row>
    <row r="46" spans="1:12" x14ac:dyDescent="0.2">
      <c r="A46" s="12"/>
      <c r="B46" s="711" t="s">
        <v>355</v>
      </c>
      <c r="C46" s="712"/>
      <c r="D46" s="712"/>
      <c r="E46" s="712"/>
      <c r="F46" s="712"/>
      <c r="G46" s="712"/>
      <c r="H46" s="712"/>
      <c r="I46" s="712"/>
      <c r="J46" s="712"/>
      <c r="K46" s="713"/>
      <c r="L46" s="3"/>
    </row>
    <row r="47" spans="1:12" x14ac:dyDescent="0.2">
      <c r="A47" s="12"/>
      <c r="B47" s="711" t="s">
        <v>355</v>
      </c>
      <c r="C47" s="712"/>
      <c r="D47" s="712"/>
      <c r="E47" s="712"/>
      <c r="F47" s="712"/>
      <c r="G47" s="712"/>
      <c r="H47" s="712"/>
      <c r="I47" s="712"/>
      <c r="J47" s="712"/>
      <c r="K47" s="713"/>
      <c r="L47" s="3"/>
    </row>
    <row r="48" spans="1:12" x14ac:dyDescent="0.2">
      <c r="A48" s="12"/>
      <c r="B48" s="711" t="s">
        <v>355</v>
      </c>
      <c r="C48" s="712"/>
      <c r="D48" s="712"/>
      <c r="E48" s="712"/>
      <c r="F48" s="712"/>
      <c r="G48" s="712"/>
      <c r="H48" s="712"/>
      <c r="I48" s="712"/>
      <c r="J48" s="712"/>
      <c r="K48" s="713"/>
      <c r="L48" s="3"/>
    </row>
    <row r="49" spans="1:12" x14ac:dyDescent="0.2">
      <c r="A49" s="12"/>
      <c r="B49" s="711" t="s">
        <v>355</v>
      </c>
      <c r="C49" s="712"/>
      <c r="D49" s="712"/>
      <c r="E49" s="712"/>
      <c r="F49" s="712"/>
      <c r="G49" s="712"/>
      <c r="H49" s="712"/>
      <c r="I49" s="712"/>
      <c r="J49" s="712"/>
      <c r="K49" s="713"/>
      <c r="L49" s="3"/>
    </row>
    <row r="50" spans="1:12" x14ac:dyDescent="0.2">
      <c r="A50" s="12"/>
      <c r="B50" s="711" t="s">
        <v>355</v>
      </c>
      <c r="C50" s="712"/>
      <c r="D50" s="712"/>
      <c r="E50" s="712"/>
      <c r="F50" s="712"/>
      <c r="G50" s="712"/>
      <c r="H50" s="712"/>
      <c r="I50" s="712"/>
      <c r="J50" s="712"/>
      <c r="K50" s="713"/>
      <c r="L50" s="3"/>
    </row>
    <row r="51" spans="1:12" x14ac:dyDescent="0.2">
      <c r="A51" s="12"/>
      <c r="B51" s="711" t="s">
        <v>355</v>
      </c>
      <c r="C51" s="712"/>
      <c r="D51" s="712"/>
      <c r="E51" s="712"/>
      <c r="F51" s="712"/>
      <c r="G51" s="712"/>
      <c r="H51" s="712"/>
      <c r="I51" s="712"/>
      <c r="J51" s="712"/>
      <c r="K51" s="713"/>
      <c r="L51" s="3"/>
    </row>
    <row r="52" spans="1:12" x14ac:dyDescent="0.2">
      <c r="A52" s="12"/>
      <c r="B52" s="711" t="s">
        <v>355</v>
      </c>
      <c r="C52" s="712"/>
      <c r="D52" s="712"/>
      <c r="E52" s="712"/>
      <c r="F52" s="712"/>
      <c r="G52" s="712"/>
      <c r="H52" s="712"/>
      <c r="I52" s="712"/>
      <c r="J52" s="712"/>
      <c r="K52" s="713"/>
      <c r="L52" s="3"/>
    </row>
    <row r="53" spans="1:12" x14ac:dyDescent="0.2">
      <c r="A53" s="12"/>
      <c r="B53" s="711" t="s">
        <v>355</v>
      </c>
      <c r="C53" s="712"/>
      <c r="D53" s="712"/>
      <c r="E53" s="712"/>
      <c r="F53" s="712"/>
      <c r="G53" s="712"/>
      <c r="H53" s="712"/>
      <c r="I53" s="712"/>
      <c r="J53" s="712"/>
      <c r="K53" s="713"/>
      <c r="L53" s="3"/>
    </row>
    <row r="54" spans="1:12" x14ac:dyDescent="0.2">
      <c r="A54" s="12"/>
      <c r="B54" s="711" t="s">
        <v>355</v>
      </c>
      <c r="C54" s="712"/>
      <c r="D54" s="712"/>
      <c r="E54" s="712"/>
      <c r="F54" s="712"/>
      <c r="G54" s="712"/>
      <c r="H54" s="712"/>
      <c r="I54" s="712"/>
      <c r="J54" s="712"/>
      <c r="K54" s="713"/>
      <c r="L54" s="3"/>
    </row>
    <row r="55" spans="1:12" ht="13.5" thickBot="1" x14ac:dyDescent="0.25">
      <c r="A55" s="12"/>
      <c r="B55" s="711" t="s">
        <v>355</v>
      </c>
      <c r="C55" s="712"/>
      <c r="D55" s="712"/>
      <c r="E55" s="712"/>
      <c r="F55" s="712"/>
      <c r="G55" s="712"/>
      <c r="H55" s="712"/>
      <c r="I55" s="712"/>
      <c r="J55" s="712"/>
      <c r="K55" s="713"/>
      <c r="L55" s="3"/>
    </row>
    <row r="56" spans="1:12" ht="13.5" hidden="1" thickBot="1" x14ac:dyDescent="0.25">
      <c r="A56" s="12"/>
      <c r="B56" s="711" t="s">
        <v>355</v>
      </c>
      <c r="C56" s="712"/>
      <c r="D56" s="712"/>
      <c r="E56" s="712"/>
      <c r="F56" s="712"/>
      <c r="G56" s="712"/>
      <c r="H56" s="712"/>
      <c r="I56" s="712"/>
      <c r="J56" s="712"/>
      <c r="K56" s="713"/>
      <c r="L56" s="3"/>
    </row>
    <row r="57" spans="1:12" ht="13.5" hidden="1" thickBot="1" x14ac:dyDescent="0.25">
      <c r="A57" s="12"/>
      <c r="B57" s="711" t="s">
        <v>355</v>
      </c>
      <c r="C57" s="712"/>
      <c r="D57" s="712"/>
      <c r="E57" s="712"/>
      <c r="F57" s="712"/>
      <c r="G57" s="712"/>
      <c r="H57" s="712"/>
      <c r="I57" s="712"/>
      <c r="J57" s="712"/>
      <c r="K57" s="713"/>
      <c r="L57" s="3"/>
    </row>
    <row r="58" spans="1:12" ht="13.5" hidden="1" thickBot="1" x14ac:dyDescent="0.25">
      <c r="A58" s="12"/>
      <c r="B58" s="711" t="s">
        <v>355</v>
      </c>
      <c r="C58" s="712"/>
      <c r="D58" s="712"/>
      <c r="E58" s="712"/>
      <c r="F58" s="712"/>
      <c r="G58" s="712"/>
      <c r="H58" s="712"/>
      <c r="I58" s="712"/>
      <c r="J58" s="712"/>
      <c r="K58" s="713"/>
      <c r="L58" s="3"/>
    </row>
    <row r="59" spans="1:12" ht="13.5" hidden="1" thickBot="1" x14ac:dyDescent="0.25">
      <c r="A59" s="12"/>
      <c r="B59" s="711" t="s">
        <v>355</v>
      </c>
      <c r="C59" s="712"/>
      <c r="D59" s="712"/>
      <c r="E59" s="712"/>
      <c r="F59" s="712"/>
      <c r="G59" s="712"/>
      <c r="H59" s="712"/>
      <c r="I59" s="712"/>
      <c r="J59" s="712"/>
      <c r="K59" s="713"/>
      <c r="L59" s="3"/>
    </row>
    <row r="60" spans="1:12" ht="13.5" hidden="1" thickBot="1" x14ac:dyDescent="0.25">
      <c r="A60" s="12"/>
      <c r="B60" s="711" t="s">
        <v>355</v>
      </c>
      <c r="C60" s="712"/>
      <c r="D60" s="712"/>
      <c r="E60" s="712"/>
      <c r="F60" s="712"/>
      <c r="G60" s="712"/>
      <c r="H60" s="712"/>
      <c r="I60" s="712"/>
      <c r="J60" s="712"/>
      <c r="K60" s="713"/>
      <c r="L60" s="3"/>
    </row>
    <row r="61" spans="1:12" ht="13.5" hidden="1" thickBot="1" x14ac:dyDescent="0.25">
      <c r="A61" s="12"/>
      <c r="B61" s="711" t="s">
        <v>355</v>
      </c>
      <c r="C61" s="712"/>
      <c r="D61" s="712"/>
      <c r="E61" s="712"/>
      <c r="F61" s="712"/>
      <c r="G61" s="712"/>
      <c r="H61" s="712"/>
      <c r="I61" s="712"/>
      <c r="J61" s="712"/>
      <c r="K61" s="713"/>
      <c r="L61" s="3"/>
    </row>
    <row r="62" spans="1:12" ht="13.5" hidden="1" thickBot="1" x14ac:dyDescent="0.25">
      <c r="A62" s="12"/>
      <c r="B62" s="711" t="s">
        <v>355</v>
      </c>
      <c r="C62" s="712"/>
      <c r="D62" s="712"/>
      <c r="E62" s="712"/>
      <c r="F62" s="712"/>
      <c r="G62" s="712"/>
      <c r="H62" s="712"/>
      <c r="I62" s="712"/>
      <c r="J62" s="712"/>
      <c r="K62" s="713"/>
      <c r="L62" s="3"/>
    </row>
    <row r="63" spans="1:12" ht="13.5" hidden="1" thickBot="1" x14ac:dyDescent="0.25">
      <c r="A63" s="12"/>
      <c r="B63" s="711" t="s">
        <v>355</v>
      </c>
      <c r="C63" s="712"/>
      <c r="D63" s="712"/>
      <c r="E63" s="712"/>
      <c r="F63" s="712"/>
      <c r="G63" s="712"/>
      <c r="H63" s="712"/>
      <c r="I63" s="712"/>
      <c r="J63" s="712"/>
      <c r="K63" s="713"/>
      <c r="L63" s="3"/>
    </row>
    <row r="64" spans="1:12" ht="13.5" hidden="1" thickBot="1" x14ac:dyDescent="0.25">
      <c r="A64" s="12"/>
      <c r="B64" s="711" t="s">
        <v>355</v>
      </c>
      <c r="C64" s="712"/>
      <c r="D64" s="712"/>
      <c r="E64" s="712"/>
      <c r="F64" s="712"/>
      <c r="G64" s="712"/>
      <c r="H64" s="712"/>
      <c r="I64" s="712"/>
      <c r="J64" s="712"/>
      <c r="K64" s="713"/>
      <c r="L64" s="3"/>
    </row>
    <row r="65" spans="1:12" ht="13.5" hidden="1" thickBot="1" x14ac:dyDescent="0.25">
      <c r="A65" s="12"/>
      <c r="B65" s="711" t="s">
        <v>355</v>
      </c>
      <c r="C65" s="712"/>
      <c r="D65" s="712"/>
      <c r="E65" s="712"/>
      <c r="F65" s="712"/>
      <c r="G65" s="712"/>
      <c r="H65" s="712"/>
      <c r="I65" s="712"/>
      <c r="J65" s="712"/>
      <c r="K65" s="713"/>
      <c r="L65" s="3"/>
    </row>
    <row r="66" spans="1:12" ht="13.5" hidden="1" thickBot="1" x14ac:dyDescent="0.25">
      <c r="A66" s="12"/>
      <c r="B66" s="711" t="s">
        <v>355</v>
      </c>
      <c r="C66" s="712"/>
      <c r="D66" s="712"/>
      <c r="E66" s="712"/>
      <c r="F66" s="712"/>
      <c r="G66" s="712"/>
      <c r="H66" s="712"/>
      <c r="I66" s="712"/>
      <c r="J66" s="712"/>
      <c r="K66" s="713"/>
      <c r="L66" s="3"/>
    </row>
    <row r="67" spans="1:12" ht="13.5" hidden="1" thickBot="1" x14ac:dyDescent="0.25">
      <c r="A67" s="12"/>
      <c r="B67" s="711" t="s">
        <v>355</v>
      </c>
      <c r="C67" s="712"/>
      <c r="D67" s="712"/>
      <c r="E67" s="712"/>
      <c r="F67" s="712"/>
      <c r="G67" s="712"/>
      <c r="H67" s="712"/>
      <c r="I67" s="712"/>
      <c r="J67" s="712"/>
      <c r="K67" s="713"/>
      <c r="L67" s="3"/>
    </row>
    <row r="68" spans="1:12" ht="13.5" hidden="1" thickBot="1" x14ac:dyDescent="0.25">
      <c r="A68" s="12"/>
      <c r="B68" s="711" t="s">
        <v>355</v>
      </c>
      <c r="C68" s="712"/>
      <c r="D68" s="712"/>
      <c r="E68" s="712"/>
      <c r="F68" s="712"/>
      <c r="G68" s="712"/>
      <c r="H68" s="712"/>
      <c r="I68" s="712"/>
      <c r="J68" s="712"/>
      <c r="K68" s="713"/>
      <c r="L68" s="3"/>
    </row>
    <row r="69" spans="1:12" ht="13.5" hidden="1" thickBot="1" x14ac:dyDescent="0.25">
      <c r="A69" s="12"/>
      <c r="B69" s="711" t="s">
        <v>355</v>
      </c>
      <c r="C69" s="712"/>
      <c r="D69" s="712"/>
      <c r="E69" s="712"/>
      <c r="F69" s="712"/>
      <c r="G69" s="712"/>
      <c r="H69" s="712"/>
      <c r="I69" s="712"/>
      <c r="J69" s="712"/>
      <c r="K69" s="713"/>
      <c r="L69" s="3"/>
    </row>
    <row r="70" spans="1:12" ht="13.5" hidden="1" thickBot="1" x14ac:dyDescent="0.25">
      <c r="A70" s="12"/>
      <c r="B70" s="714" t="s">
        <v>355</v>
      </c>
      <c r="C70" s="715"/>
      <c r="D70" s="715"/>
      <c r="E70" s="715"/>
      <c r="F70" s="715"/>
      <c r="G70" s="715"/>
      <c r="H70" s="715"/>
      <c r="I70" s="715"/>
      <c r="J70" s="715"/>
      <c r="K70" s="716"/>
      <c r="L70" s="3"/>
    </row>
    <row r="71" spans="1:12" ht="56.25" customHeight="1" thickBot="1" x14ac:dyDescent="0.25">
      <c r="A71" s="12"/>
      <c r="B71" s="367"/>
      <c r="C71" s="365"/>
      <c r="D71" s="365"/>
      <c r="E71" s="365"/>
      <c r="F71" s="365"/>
      <c r="G71" s="365"/>
      <c r="H71" s="365"/>
      <c r="I71" s="365"/>
      <c r="J71" s="365"/>
      <c r="K71" s="366"/>
      <c r="L71" s="3"/>
    </row>
    <row r="72" spans="1:12" ht="13.5" customHeight="1" thickBot="1" x14ac:dyDescent="0.25">
      <c r="A72" s="12"/>
      <c r="B72" s="703"/>
      <c r="C72" s="704"/>
      <c r="D72" s="704"/>
      <c r="E72" s="704"/>
      <c r="F72" s="704"/>
      <c r="G72" s="704"/>
      <c r="H72" s="704"/>
      <c r="I72" s="704"/>
      <c r="J72" s="704"/>
      <c r="K72" s="705"/>
      <c r="L72" s="3"/>
    </row>
    <row r="73" spans="1:12" x14ac:dyDescent="0.2">
      <c r="A73" s="12"/>
      <c r="B73" s="3"/>
      <c r="C73" s="3"/>
      <c r="D73" s="3"/>
      <c r="E73" s="3"/>
      <c r="F73" s="3"/>
      <c r="G73" s="3"/>
      <c r="H73" s="3"/>
      <c r="I73" s="3"/>
      <c r="J73" s="3"/>
      <c r="K73" s="3"/>
      <c r="L73" s="3"/>
    </row>
    <row r="74" spans="1:12" x14ac:dyDescent="0.2">
      <c r="A74" s="12"/>
      <c r="B74" s="3"/>
      <c r="C74" s="3"/>
      <c r="D74" s="3"/>
      <c r="E74" s="3"/>
      <c r="F74" s="3"/>
      <c r="G74" s="3"/>
      <c r="H74" s="3"/>
      <c r="I74" s="3"/>
      <c r="J74" s="3"/>
      <c r="K74" s="3"/>
      <c r="L74" s="3"/>
    </row>
    <row r="75" spans="1:12" x14ac:dyDescent="0.2">
      <c r="A75" s="12"/>
      <c r="B75" s="3"/>
      <c r="C75" s="3"/>
      <c r="D75" s="3"/>
      <c r="E75" s="3"/>
      <c r="F75" s="3"/>
      <c r="G75" s="3"/>
      <c r="H75" s="3"/>
      <c r="I75" s="3"/>
      <c r="J75" s="3"/>
      <c r="K75" s="3"/>
      <c r="L75" s="3"/>
    </row>
    <row r="76" spans="1:12" x14ac:dyDescent="0.2">
      <c r="A76" s="12"/>
      <c r="B76" s="3"/>
      <c r="C76" s="3"/>
      <c r="D76" s="3"/>
      <c r="E76" s="3"/>
      <c r="F76" s="3"/>
      <c r="G76" s="3"/>
      <c r="H76" s="3"/>
      <c r="I76" s="3"/>
      <c r="J76" s="3"/>
      <c r="K76" s="3"/>
      <c r="L76" s="3"/>
    </row>
    <row r="77" spans="1:12" x14ac:dyDescent="0.2">
      <c r="A77" s="12"/>
      <c r="B77" s="3"/>
      <c r="C77" s="3"/>
      <c r="D77" s="3"/>
      <c r="E77" s="3"/>
      <c r="F77" s="3"/>
      <c r="G77" s="3"/>
      <c r="H77" s="3"/>
      <c r="I77" s="3"/>
      <c r="J77" s="3"/>
      <c r="K77" s="3"/>
      <c r="L77" s="3"/>
    </row>
    <row r="78" spans="1:12" x14ac:dyDescent="0.2">
      <c r="A78" s="12"/>
      <c r="B78" s="3"/>
      <c r="C78" s="3"/>
      <c r="D78" s="3"/>
      <c r="E78" s="3"/>
      <c r="F78" s="3"/>
      <c r="G78" s="3"/>
      <c r="H78" s="3"/>
      <c r="I78" s="3"/>
      <c r="J78" s="3"/>
      <c r="K78" s="3"/>
      <c r="L78" s="3"/>
    </row>
    <row r="79" spans="1:12" x14ac:dyDescent="0.2">
      <c r="A79" s="12"/>
      <c r="B79" s="3"/>
      <c r="C79" s="3"/>
      <c r="D79" s="3"/>
      <c r="E79" s="3"/>
      <c r="F79" s="3"/>
      <c r="G79" s="3"/>
      <c r="H79" s="3"/>
      <c r="I79" s="3"/>
      <c r="J79" s="3"/>
      <c r="K79" s="3"/>
      <c r="L79" s="3"/>
    </row>
    <row r="80" spans="1:12" x14ac:dyDescent="0.2">
      <c r="A80" s="12"/>
      <c r="B80" s="3"/>
      <c r="C80" s="3"/>
      <c r="D80" s="3"/>
      <c r="E80" s="3"/>
      <c r="F80" s="3"/>
      <c r="G80" s="3"/>
      <c r="H80" s="3"/>
      <c r="I80" s="3"/>
      <c r="J80" s="3"/>
      <c r="K80" s="3"/>
      <c r="L80" s="3"/>
    </row>
    <row r="81" spans="1:12" x14ac:dyDescent="0.2">
      <c r="A81" s="12"/>
      <c r="B81" s="3"/>
      <c r="C81" s="3"/>
      <c r="D81" s="3"/>
      <c r="E81" s="3"/>
      <c r="F81" s="3"/>
      <c r="G81" s="3"/>
      <c r="H81" s="3"/>
      <c r="I81" s="3"/>
      <c r="J81" s="3"/>
      <c r="K81" s="3"/>
      <c r="L81" s="3"/>
    </row>
    <row r="82" spans="1:12" x14ac:dyDescent="0.2">
      <c r="A82" s="12"/>
      <c r="B82" s="3"/>
      <c r="C82" s="3"/>
      <c r="D82" s="3"/>
      <c r="E82" s="3"/>
      <c r="F82" s="3"/>
      <c r="G82" s="3"/>
      <c r="H82" s="3"/>
      <c r="I82" s="3"/>
      <c r="J82" s="3"/>
      <c r="K82" s="3"/>
      <c r="L82" s="3"/>
    </row>
    <row r="83" spans="1:12" x14ac:dyDescent="0.2">
      <c r="A83" s="12"/>
      <c r="B83" s="3"/>
      <c r="C83" s="3"/>
      <c r="D83" s="3"/>
      <c r="E83" s="3"/>
      <c r="F83" s="3"/>
      <c r="G83" s="3"/>
      <c r="H83" s="3"/>
      <c r="I83" s="3"/>
      <c r="J83" s="3"/>
      <c r="K83" s="3"/>
      <c r="L83" s="3"/>
    </row>
    <row r="84" spans="1:12" x14ac:dyDescent="0.2">
      <c r="A84" s="12"/>
      <c r="B84" s="3"/>
      <c r="C84" s="3"/>
      <c r="D84" s="3"/>
      <c r="E84" s="3"/>
      <c r="F84" s="3"/>
      <c r="G84" s="3"/>
      <c r="H84" s="3"/>
      <c r="I84" s="3"/>
      <c r="J84" s="3"/>
      <c r="K84" s="3"/>
      <c r="L84" s="3"/>
    </row>
    <row r="85" spans="1:12" x14ac:dyDescent="0.2">
      <c r="A85" s="12"/>
      <c r="B85" s="3"/>
      <c r="C85" s="3"/>
      <c r="D85" s="3"/>
      <c r="E85" s="3"/>
      <c r="F85" s="3"/>
      <c r="G85" s="3"/>
      <c r="H85" s="3"/>
      <c r="I85" s="3"/>
      <c r="J85" s="3"/>
      <c r="K85" s="3"/>
      <c r="L85" s="3"/>
    </row>
    <row r="86" spans="1:12" x14ac:dyDescent="0.2">
      <c r="A86" s="12"/>
      <c r="B86" s="3"/>
      <c r="C86" s="3"/>
      <c r="D86" s="3"/>
      <c r="E86" s="3"/>
      <c r="F86" s="3"/>
      <c r="G86" s="3"/>
      <c r="H86" s="3"/>
      <c r="I86" s="3"/>
      <c r="J86" s="3"/>
      <c r="K86" s="3"/>
      <c r="L86" s="3"/>
    </row>
    <row r="87" spans="1:12" x14ac:dyDescent="0.2">
      <c r="A87" s="12"/>
      <c r="B87" s="3"/>
      <c r="C87" s="3"/>
      <c r="D87" s="3"/>
      <c r="E87" s="3"/>
      <c r="F87" s="3"/>
      <c r="G87" s="3"/>
      <c r="H87" s="3"/>
      <c r="I87" s="3"/>
      <c r="J87" s="3"/>
      <c r="K87" s="3"/>
      <c r="L87" s="3"/>
    </row>
    <row r="88" spans="1:12" x14ac:dyDescent="0.2">
      <c r="A88" s="12"/>
      <c r="B88" s="3"/>
      <c r="C88" s="3"/>
      <c r="D88" s="3"/>
      <c r="E88" s="3"/>
      <c r="F88" s="3"/>
      <c r="G88" s="3"/>
      <c r="H88" s="3"/>
      <c r="I88" s="3"/>
      <c r="J88" s="3"/>
      <c r="K88" s="3"/>
      <c r="L88" s="3"/>
    </row>
    <row r="89" spans="1:12" x14ac:dyDescent="0.2">
      <c r="A89" s="12"/>
      <c r="B89" s="3"/>
      <c r="C89" s="3"/>
      <c r="D89" s="3"/>
      <c r="E89" s="3"/>
      <c r="F89" s="3"/>
      <c r="G89" s="3"/>
      <c r="H89" s="3"/>
      <c r="I89" s="3"/>
      <c r="J89" s="3"/>
      <c r="K89" s="3"/>
      <c r="L89" s="3"/>
    </row>
    <row r="90" spans="1:12" x14ac:dyDescent="0.2">
      <c r="A90" s="12"/>
      <c r="B90" s="3"/>
      <c r="C90" s="3"/>
      <c r="D90" s="3"/>
      <c r="E90" s="3"/>
      <c r="F90" s="3"/>
      <c r="G90" s="3"/>
      <c r="H90" s="3"/>
      <c r="I90" s="3"/>
      <c r="J90" s="3"/>
      <c r="K90" s="3"/>
      <c r="L90" s="3"/>
    </row>
    <row r="91" spans="1:12" x14ac:dyDescent="0.2">
      <c r="A91" s="12"/>
      <c r="B91" s="3"/>
      <c r="C91" s="3"/>
      <c r="D91" s="3"/>
      <c r="E91" s="3"/>
      <c r="F91" s="3"/>
      <c r="G91" s="3"/>
      <c r="H91" s="3"/>
      <c r="I91" s="3"/>
      <c r="J91" s="3"/>
      <c r="K91" s="3"/>
      <c r="L91" s="3"/>
    </row>
    <row r="92" spans="1:12" x14ac:dyDescent="0.2">
      <c r="A92" s="12"/>
      <c r="B92" s="3"/>
      <c r="C92" s="3"/>
      <c r="D92" s="3"/>
      <c r="E92" s="3"/>
      <c r="F92" s="3"/>
      <c r="G92" s="3"/>
      <c r="H92" s="3"/>
      <c r="I92" s="3"/>
      <c r="J92" s="3"/>
      <c r="K92" s="3"/>
      <c r="L92" s="3"/>
    </row>
    <row r="93" spans="1:12" x14ac:dyDescent="0.2">
      <c r="A93" s="3"/>
      <c r="B93" s="3"/>
      <c r="C93" s="3"/>
      <c r="D93" s="3"/>
      <c r="E93" s="3"/>
      <c r="F93" s="3"/>
      <c r="G93" s="3"/>
      <c r="H93" s="3"/>
      <c r="I93" s="3"/>
      <c r="J93" s="3"/>
      <c r="K93" s="3"/>
      <c r="L93" s="3"/>
    </row>
    <row r="94" spans="1:12" x14ac:dyDescent="0.2">
      <c r="A94" s="3"/>
      <c r="B94" s="3"/>
      <c r="C94" s="3"/>
      <c r="D94" s="3"/>
      <c r="E94" s="3"/>
      <c r="F94" s="3"/>
      <c r="G94" s="3"/>
      <c r="H94" s="3"/>
      <c r="I94" s="3"/>
      <c r="J94" s="3"/>
      <c r="K94" s="3"/>
      <c r="L94" s="3"/>
    </row>
  </sheetData>
  <sheetProtection password="D3A8" sheet="1" objects="1" scenarios="1" selectLockedCells="1" selectUnlockedCells="1"/>
  <mergeCells count="5">
    <mergeCell ref="B1:K1"/>
    <mergeCell ref="B2:F2"/>
    <mergeCell ref="B3:K3"/>
    <mergeCell ref="B4:K70"/>
    <mergeCell ref="B72:K72"/>
  </mergeCells>
  <pageMargins left="0.70866141732283472" right="0.70866141732283472" top="0.74803149606299213" bottom="0.74803149606299213" header="0.31496062992125984" footer="0.31496062992125984"/>
  <pageSetup paperSize="9" scale="74" orientation="portrait" r:id="rId1"/>
  <rowBreaks count="1" manualBreakCount="1">
    <brk id="5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A1:AR49"/>
  <sheetViews>
    <sheetView showGridLines="0" showRowColHeaders="0" zoomScaleNormal="100" workbookViewId="0">
      <selection activeCell="M19" sqref="M19"/>
    </sheetView>
  </sheetViews>
  <sheetFormatPr defaultRowHeight="15" x14ac:dyDescent="0.3"/>
  <cols>
    <col min="1" max="16384" width="9.140625" style="33"/>
  </cols>
  <sheetData>
    <row r="1" spans="1:44" ht="13.5" customHeight="1" thickBot="1" x14ac:dyDescent="0.35">
      <c r="A1" s="356"/>
      <c r="B1" s="717"/>
      <c r="C1" s="718"/>
      <c r="D1" s="718"/>
      <c r="E1" s="718"/>
      <c r="F1" s="718"/>
      <c r="G1" s="718"/>
      <c r="H1" s="718"/>
      <c r="I1" s="718"/>
      <c r="J1" s="718"/>
      <c r="K1" s="718"/>
      <c r="L1" s="719"/>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row>
    <row r="2" spans="1:44" ht="54.75" customHeight="1" thickBot="1" x14ac:dyDescent="0.35">
      <c r="A2" s="356"/>
      <c r="B2" s="592" t="s">
        <v>273</v>
      </c>
      <c r="C2" s="357"/>
      <c r="D2" s="357"/>
      <c r="E2" s="357"/>
      <c r="F2" s="357"/>
      <c r="G2" s="357"/>
      <c r="H2" s="357"/>
      <c r="I2" s="357"/>
      <c r="J2" s="357"/>
      <c r="K2" s="357"/>
      <c r="L2" s="358"/>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row>
    <row r="3" spans="1:44" ht="12.75" customHeight="1" x14ac:dyDescent="0.3">
      <c r="A3" s="356"/>
      <c r="B3" s="720" t="s">
        <v>274</v>
      </c>
      <c r="C3" s="721"/>
      <c r="D3" s="721"/>
      <c r="E3" s="721"/>
      <c r="F3" s="721"/>
      <c r="G3" s="721"/>
      <c r="H3" s="721"/>
      <c r="I3" s="721"/>
      <c r="J3" s="721"/>
      <c r="K3" s="721"/>
      <c r="L3" s="722"/>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row>
    <row r="4" spans="1:44" x14ac:dyDescent="0.3">
      <c r="A4" s="356"/>
      <c r="B4" s="723"/>
      <c r="C4" s="724"/>
      <c r="D4" s="724"/>
      <c r="E4" s="724"/>
      <c r="F4" s="724"/>
      <c r="G4" s="724"/>
      <c r="H4" s="724"/>
      <c r="I4" s="724"/>
      <c r="J4" s="724"/>
      <c r="K4" s="724"/>
      <c r="L4" s="725"/>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row>
    <row r="5" spans="1:44" x14ac:dyDescent="0.3">
      <c r="A5" s="356"/>
      <c r="B5" s="723"/>
      <c r="C5" s="724"/>
      <c r="D5" s="724"/>
      <c r="E5" s="724"/>
      <c r="F5" s="724"/>
      <c r="G5" s="724"/>
      <c r="H5" s="724"/>
      <c r="I5" s="724"/>
      <c r="J5" s="724"/>
      <c r="K5" s="724"/>
      <c r="L5" s="725"/>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row>
    <row r="6" spans="1:44" ht="30.75" customHeight="1" x14ac:dyDescent="0.3">
      <c r="A6" s="356"/>
      <c r="B6" s="723"/>
      <c r="C6" s="724"/>
      <c r="D6" s="724"/>
      <c r="E6" s="724"/>
      <c r="F6" s="724"/>
      <c r="G6" s="724"/>
      <c r="H6" s="724"/>
      <c r="I6" s="724"/>
      <c r="J6" s="724"/>
      <c r="K6" s="724"/>
      <c r="L6" s="725"/>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row>
    <row r="7" spans="1:44" ht="133.5" customHeight="1" thickBot="1" x14ac:dyDescent="0.35">
      <c r="A7" s="356"/>
      <c r="B7" s="726"/>
      <c r="C7" s="727"/>
      <c r="D7" s="727"/>
      <c r="E7" s="727"/>
      <c r="F7" s="727"/>
      <c r="G7" s="727"/>
      <c r="H7" s="727"/>
      <c r="I7" s="727"/>
      <c r="J7" s="727"/>
      <c r="K7" s="727"/>
      <c r="L7" s="728"/>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row>
    <row r="8" spans="1:44" ht="56.25" customHeight="1" thickBot="1" x14ac:dyDescent="0.35">
      <c r="A8" s="356"/>
      <c r="B8" s="359"/>
      <c r="C8" s="360"/>
      <c r="D8" s="360"/>
      <c r="E8" s="360"/>
      <c r="F8" s="360"/>
      <c r="G8" s="360"/>
      <c r="H8" s="360"/>
      <c r="I8" s="360"/>
      <c r="J8" s="360"/>
      <c r="K8" s="360"/>
      <c r="L8" s="361"/>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row>
    <row r="9" spans="1:44" s="36" customFormat="1" ht="13.5" customHeight="1" thickBot="1" x14ac:dyDescent="0.25">
      <c r="A9" s="362"/>
      <c r="B9" s="729"/>
      <c r="C9" s="730"/>
      <c r="D9" s="730"/>
      <c r="E9" s="730"/>
      <c r="F9" s="730"/>
      <c r="G9" s="730"/>
      <c r="H9" s="730"/>
      <c r="I9" s="730"/>
      <c r="J9" s="730"/>
      <c r="K9" s="730"/>
      <c r="L9" s="731"/>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row>
    <row r="10" spans="1:44" x14ac:dyDescent="0.3">
      <c r="A10" s="356"/>
      <c r="B10" s="363"/>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row>
    <row r="11" spans="1:44" s="36" customFormat="1" ht="13.5" customHeight="1" x14ac:dyDescent="0.2">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row>
    <row r="12" spans="1:44" s="36" customFormat="1" ht="19.5" customHeight="1" x14ac:dyDescent="0.2">
      <c r="A12" s="362"/>
      <c r="B12" s="364"/>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row>
    <row r="13" spans="1:44" x14ac:dyDescent="0.3">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row>
    <row r="14" spans="1:44" x14ac:dyDescent="0.3">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row>
    <row r="15" spans="1:44" x14ac:dyDescent="0.3">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row>
    <row r="16" spans="1:44" x14ac:dyDescent="0.3">
      <c r="A16" s="356"/>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row>
    <row r="17" spans="1:44" x14ac:dyDescent="0.3">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row>
    <row r="18" spans="1:44" x14ac:dyDescent="0.3">
      <c r="A18" s="356"/>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row>
    <row r="19" spans="1:44" x14ac:dyDescent="0.3">
      <c r="A19" s="356"/>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row>
    <row r="20" spans="1:44" x14ac:dyDescent="0.3">
      <c r="A20" s="356"/>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row>
    <row r="21" spans="1:44" x14ac:dyDescent="0.3">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row>
    <row r="22" spans="1:44" x14ac:dyDescent="0.3">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row>
    <row r="23" spans="1:44" x14ac:dyDescent="0.3">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row>
    <row r="24" spans="1:44" x14ac:dyDescent="0.3">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row>
    <row r="25" spans="1:44" x14ac:dyDescent="0.3">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row>
    <row r="26" spans="1:44" x14ac:dyDescent="0.3">
      <c r="A26" s="356"/>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row>
    <row r="27" spans="1:44" x14ac:dyDescent="0.3">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row>
    <row r="28" spans="1:44" x14ac:dyDescent="0.3">
      <c r="A28" s="356"/>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row>
    <row r="29" spans="1:44" x14ac:dyDescent="0.3">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row>
    <row r="30" spans="1:44" x14ac:dyDescent="0.3">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row>
    <row r="31" spans="1:44" x14ac:dyDescent="0.3">
      <c r="A31" s="356"/>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row>
    <row r="32" spans="1:44" x14ac:dyDescent="0.3">
      <c r="A32" s="356"/>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row>
    <row r="33" spans="1:44" x14ac:dyDescent="0.3">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row>
    <row r="34" spans="1:44" x14ac:dyDescent="0.3">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row>
    <row r="35" spans="1:44" x14ac:dyDescent="0.3">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row>
    <row r="36" spans="1:44" x14ac:dyDescent="0.3">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row>
    <row r="37" spans="1:44" x14ac:dyDescent="0.3">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row>
    <row r="38" spans="1:44" x14ac:dyDescent="0.3">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row>
    <row r="39" spans="1:44" x14ac:dyDescent="0.3">
      <c r="A39" s="356"/>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row>
    <row r="40" spans="1:44" x14ac:dyDescent="0.3">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row>
    <row r="41" spans="1:44" x14ac:dyDescent="0.3">
      <c r="A41" s="356"/>
      <c r="B41" s="356"/>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row>
    <row r="42" spans="1:44" x14ac:dyDescent="0.3">
      <c r="A42" s="356"/>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row>
    <row r="43" spans="1:44" x14ac:dyDescent="0.3">
      <c r="A43" s="356"/>
      <c r="B43" s="356"/>
      <c r="C43" s="356"/>
      <c r="D43" s="356"/>
      <c r="E43" s="356"/>
      <c r="F43" s="356"/>
      <c r="G43" s="356"/>
      <c r="H43" s="356"/>
      <c r="I43" s="356"/>
      <c r="J43" s="356"/>
      <c r="K43" s="356"/>
      <c r="L43" s="356"/>
      <c r="M43" s="356"/>
      <c r="N43" s="356"/>
      <c r="O43" s="356"/>
      <c r="P43" s="356"/>
      <c r="Q43" s="356"/>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row>
    <row r="44" spans="1:44" x14ac:dyDescent="0.3">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row>
    <row r="45" spans="1:44" x14ac:dyDescent="0.3">
      <c r="A45" s="356"/>
      <c r="B45" s="356"/>
      <c r="C45" s="356"/>
      <c r="D45" s="356"/>
      <c r="E45" s="356"/>
      <c r="F45" s="356"/>
      <c r="G45" s="356"/>
      <c r="H45" s="356"/>
      <c r="I45" s="356"/>
      <c r="J45" s="356"/>
      <c r="K45" s="356"/>
      <c r="L45" s="356"/>
      <c r="M45" s="356"/>
      <c r="N45" s="356"/>
      <c r="O45" s="356"/>
      <c r="P45" s="356"/>
      <c r="Q45" s="356"/>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row>
    <row r="46" spans="1:44" x14ac:dyDescent="0.3">
      <c r="A46" s="356"/>
      <c r="B46" s="356"/>
      <c r="C46" s="356"/>
      <c r="D46" s="356"/>
      <c r="E46" s="356"/>
      <c r="F46" s="356"/>
      <c r="G46" s="356"/>
      <c r="H46" s="356"/>
      <c r="I46" s="356"/>
      <c r="J46" s="356"/>
      <c r="K46" s="356"/>
      <c r="L46" s="356"/>
      <c r="M46" s="356"/>
      <c r="N46" s="356"/>
      <c r="O46" s="356"/>
      <c r="P46" s="356"/>
      <c r="Q46" s="356"/>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row>
    <row r="47" spans="1:44" x14ac:dyDescent="0.3">
      <c r="A47" s="356"/>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row>
    <row r="48" spans="1:44" x14ac:dyDescent="0.3">
      <c r="A48" s="356"/>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row>
    <row r="49" spans="1:44" x14ac:dyDescent="0.3">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row>
  </sheetData>
  <sheetProtection password="D3A8" sheet="1" objects="1" scenarios="1" selectLockedCells="1" selectUnlockedCells="1"/>
  <mergeCells count="3">
    <mergeCell ref="B1:L1"/>
    <mergeCell ref="B3:L7"/>
    <mergeCell ref="B9:L9"/>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pageSetUpPr fitToPage="1"/>
  </sheetPr>
  <dimension ref="A1:AR45"/>
  <sheetViews>
    <sheetView showGridLines="0" showRowColHeaders="0" zoomScaleNormal="100" workbookViewId="0">
      <selection activeCell="M19" sqref="M19"/>
    </sheetView>
  </sheetViews>
  <sheetFormatPr defaultRowHeight="15" x14ac:dyDescent="0.3"/>
  <cols>
    <col min="1" max="16384" width="9.140625" style="33"/>
  </cols>
  <sheetData>
    <row r="1" spans="1:44" ht="13.5" customHeight="1" thickBot="1" x14ac:dyDescent="0.35">
      <c r="A1" s="356"/>
      <c r="B1" s="371"/>
      <c r="C1" s="372"/>
      <c r="D1" s="372"/>
      <c r="E1" s="372"/>
      <c r="F1" s="372"/>
      <c r="G1" s="372"/>
      <c r="H1" s="372"/>
      <c r="I1" s="372"/>
      <c r="J1" s="372"/>
      <c r="K1" s="372"/>
      <c r="L1" s="373"/>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row>
    <row r="2" spans="1:44" ht="54.75" customHeight="1" thickBot="1" x14ac:dyDescent="0.35">
      <c r="A2" s="356"/>
      <c r="B2" s="592" t="s">
        <v>276</v>
      </c>
      <c r="C2" s="357"/>
      <c r="D2" s="357"/>
      <c r="E2" s="357"/>
      <c r="F2" s="357"/>
      <c r="G2" s="357"/>
      <c r="H2" s="357"/>
      <c r="I2" s="357"/>
      <c r="J2" s="357"/>
      <c r="K2" s="357"/>
      <c r="L2" s="358"/>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row>
    <row r="3" spans="1:44" ht="71.25" customHeight="1" thickBot="1" x14ac:dyDescent="0.35">
      <c r="A3" s="356"/>
      <c r="B3" s="726" t="s">
        <v>277</v>
      </c>
      <c r="C3" s="727"/>
      <c r="D3" s="727"/>
      <c r="E3" s="727"/>
      <c r="F3" s="727"/>
      <c r="G3" s="727"/>
      <c r="H3" s="727"/>
      <c r="I3" s="727"/>
      <c r="J3" s="727"/>
      <c r="K3" s="727"/>
      <c r="L3" s="728"/>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row>
    <row r="4" spans="1:44" ht="56.25" customHeight="1" thickBot="1" x14ac:dyDescent="0.35">
      <c r="A4" s="356"/>
      <c r="B4" s="359"/>
      <c r="C4" s="360"/>
      <c r="D4" s="360"/>
      <c r="E4" s="360"/>
      <c r="F4" s="360"/>
      <c r="G4" s="360"/>
      <c r="H4" s="360"/>
      <c r="I4" s="360"/>
      <c r="J4" s="360"/>
      <c r="K4" s="360"/>
      <c r="L4" s="361"/>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row>
    <row r="5" spans="1:44" s="36" customFormat="1" ht="13.5" customHeight="1" thickBot="1" x14ac:dyDescent="0.25">
      <c r="A5" s="362"/>
      <c r="B5" s="374"/>
      <c r="C5" s="375"/>
      <c r="D5" s="375"/>
      <c r="E5" s="375"/>
      <c r="F5" s="375"/>
      <c r="G5" s="375"/>
      <c r="H5" s="375"/>
      <c r="I5" s="375"/>
      <c r="J5" s="375"/>
      <c r="K5" s="375"/>
      <c r="L5" s="376"/>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row>
    <row r="6" spans="1:44" x14ac:dyDescent="0.3">
      <c r="A6" s="356"/>
      <c r="B6" s="363"/>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row>
    <row r="7" spans="1:44" s="36" customFormat="1" ht="13.5" customHeight="1" x14ac:dyDescent="0.2">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row>
    <row r="8" spans="1:44" s="36" customFormat="1" ht="19.5" customHeight="1" x14ac:dyDescent="0.2">
      <c r="A8" s="362"/>
      <c r="B8" s="364"/>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row>
    <row r="9" spans="1:44" x14ac:dyDescent="0.3">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row>
    <row r="10" spans="1:44" x14ac:dyDescent="0.3">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row>
    <row r="11" spans="1:44" x14ac:dyDescent="0.3">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row>
    <row r="12" spans="1:44" x14ac:dyDescent="0.3">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row>
    <row r="13" spans="1:44" x14ac:dyDescent="0.3">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row>
    <row r="14" spans="1:44" x14ac:dyDescent="0.3">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row>
    <row r="15" spans="1:44" x14ac:dyDescent="0.3">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row>
    <row r="16" spans="1:44" x14ac:dyDescent="0.3">
      <c r="A16" s="356"/>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row>
    <row r="17" spans="1:44" x14ac:dyDescent="0.3">
      <c r="A17" s="356"/>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row>
    <row r="18" spans="1:44" x14ac:dyDescent="0.3">
      <c r="A18" s="356"/>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row>
    <row r="19" spans="1:44" x14ac:dyDescent="0.3">
      <c r="A19" s="356"/>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row>
    <row r="20" spans="1:44" x14ac:dyDescent="0.3">
      <c r="A20" s="356"/>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row>
    <row r="21" spans="1:44" x14ac:dyDescent="0.3">
      <c r="A21" s="356"/>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row>
    <row r="22" spans="1:44" x14ac:dyDescent="0.3">
      <c r="A22" s="356"/>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row>
    <row r="23" spans="1:44" x14ac:dyDescent="0.3">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row>
    <row r="24" spans="1:44" x14ac:dyDescent="0.3">
      <c r="A24" s="35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row>
    <row r="25" spans="1:44" x14ac:dyDescent="0.3">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row>
    <row r="26" spans="1:44" x14ac:dyDescent="0.3">
      <c r="A26" s="356"/>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row>
    <row r="27" spans="1:44" x14ac:dyDescent="0.3">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row>
    <row r="28" spans="1:44" x14ac:dyDescent="0.3">
      <c r="A28" s="356"/>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row>
    <row r="29" spans="1:44" x14ac:dyDescent="0.3">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row>
    <row r="30" spans="1:44" x14ac:dyDescent="0.3">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row>
    <row r="31" spans="1:44" x14ac:dyDescent="0.3">
      <c r="A31" s="356"/>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row>
    <row r="32" spans="1:44" x14ac:dyDescent="0.3">
      <c r="A32" s="356"/>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row>
    <row r="33" spans="1:44" x14ac:dyDescent="0.3">
      <c r="A33" s="356"/>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row>
    <row r="34" spans="1:44" x14ac:dyDescent="0.3">
      <c r="A34" s="356"/>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row>
    <row r="35" spans="1:44" x14ac:dyDescent="0.3">
      <c r="A35" s="356"/>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row>
    <row r="36" spans="1:44" x14ac:dyDescent="0.3">
      <c r="A36" s="356"/>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row>
    <row r="37" spans="1:44" x14ac:dyDescent="0.3">
      <c r="A37" s="356"/>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row>
    <row r="38" spans="1:44" x14ac:dyDescent="0.3">
      <c r="A38" s="356"/>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row>
    <row r="39" spans="1:44" x14ac:dyDescent="0.3">
      <c r="A39" s="356"/>
      <c r="B39" s="356"/>
      <c r="C39" s="356"/>
      <c r="D39" s="356"/>
      <c r="E39" s="356"/>
      <c r="F39" s="356"/>
      <c r="G39" s="356"/>
      <c r="H39" s="356"/>
      <c r="I39" s="356"/>
      <c r="J39" s="356"/>
      <c r="K39" s="356"/>
      <c r="L39" s="356"/>
      <c r="M39" s="356"/>
      <c r="N39" s="356"/>
      <c r="O39" s="356"/>
      <c r="P39" s="356"/>
      <c r="Q39" s="356"/>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row>
    <row r="40" spans="1:44" x14ac:dyDescent="0.3">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row>
    <row r="41" spans="1:44" x14ac:dyDescent="0.3">
      <c r="A41" s="356"/>
      <c r="B41" s="356"/>
      <c r="C41" s="356"/>
      <c r="D41" s="356"/>
      <c r="E41" s="356"/>
      <c r="F41" s="356"/>
      <c r="G41" s="356"/>
      <c r="H41" s="356"/>
      <c r="I41" s="356"/>
      <c r="J41" s="356"/>
      <c r="K41" s="356"/>
      <c r="L41" s="356"/>
      <c r="M41" s="356"/>
      <c r="N41" s="356"/>
      <c r="O41" s="356"/>
      <c r="P41" s="356"/>
      <c r="Q41" s="356"/>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row>
    <row r="42" spans="1:44" x14ac:dyDescent="0.3">
      <c r="A42" s="356"/>
      <c r="B42" s="356"/>
      <c r="C42" s="356"/>
      <c r="D42" s="356"/>
      <c r="E42" s="356"/>
      <c r="F42" s="356"/>
      <c r="G42" s="356"/>
      <c r="H42" s="356"/>
      <c r="I42" s="356"/>
      <c r="J42" s="356"/>
      <c r="K42" s="356"/>
      <c r="L42" s="356"/>
      <c r="M42" s="356"/>
      <c r="N42" s="356"/>
      <c r="O42" s="356"/>
      <c r="P42" s="356"/>
      <c r="Q42" s="356"/>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row>
    <row r="43" spans="1:44" x14ac:dyDescent="0.3">
      <c r="A43" s="356"/>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row>
    <row r="44" spans="1:44" x14ac:dyDescent="0.3">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row>
    <row r="45" spans="1:44" x14ac:dyDescent="0.3">
      <c r="A45" s="356"/>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row>
  </sheetData>
  <sheetProtection password="D3A8" sheet="1" objects="1" scenarios="1" selectLockedCells="1" selectUnlockedCells="1"/>
  <mergeCells count="1">
    <mergeCell ref="B3:L3"/>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79998168889431442"/>
    <pageSetUpPr fitToPage="1"/>
  </sheetPr>
  <dimension ref="A1:AO336"/>
  <sheetViews>
    <sheetView showGridLines="0" workbookViewId="0">
      <selection activeCell="D10" sqref="D10"/>
    </sheetView>
  </sheetViews>
  <sheetFormatPr defaultRowHeight="12.75" x14ac:dyDescent="0.2"/>
  <cols>
    <col min="1" max="1" width="8.85546875" customWidth="1"/>
    <col min="2" max="3" width="12.7109375" customWidth="1"/>
    <col min="4" max="4" width="76.7109375" customWidth="1"/>
    <col min="5" max="5" width="10.5703125" customWidth="1"/>
  </cols>
  <sheetData>
    <row r="1" spans="1:41" ht="13.5" thickBot="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21.75" x14ac:dyDescent="0.45">
      <c r="A2" s="4"/>
      <c r="B2" s="586" t="s">
        <v>95</v>
      </c>
      <c r="C2" s="587" t="s">
        <v>96</v>
      </c>
      <c r="D2" s="588" t="s">
        <v>97</v>
      </c>
      <c r="E2" s="589" t="s">
        <v>98</v>
      </c>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18" thickBot="1" x14ac:dyDescent="0.25">
      <c r="A3" s="4"/>
      <c r="B3" s="597">
        <v>41944</v>
      </c>
      <c r="C3" s="590">
        <v>1</v>
      </c>
      <c r="D3" s="598" t="s">
        <v>418</v>
      </c>
      <c r="E3" s="599" t="s">
        <v>272</v>
      </c>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18" thickBot="1" x14ac:dyDescent="0.4">
      <c r="A4" s="4"/>
      <c r="B4" s="600"/>
      <c r="C4" s="601"/>
      <c r="D4" s="601"/>
      <c r="E4" s="602"/>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row>
    <row r="11" spans="1:4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row>
    <row r="17" spans="1:4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row>
    <row r="19" spans="1:4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1"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row>
    <row r="21" spans="1:41"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row>
    <row r="25" spans="1:41"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1"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row>
    <row r="27" spans="1:4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row r="126" spans="1:4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row>
    <row r="127" spans="1:4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row>
    <row r="128" spans="1:4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row>
    <row r="129" spans="1:4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row>
    <row r="130" spans="1:4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row>
    <row r="131" spans="1:4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row>
    <row r="132" spans="1:4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row>
    <row r="133" spans="1:4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row>
    <row r="134" spans="1:4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row>
    <row r="135" spans="1:4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row>
    <row r="136" spans="1:4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row>
    <row r="137" spans="1:4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row>
    <row r="138" spans="1:4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row>
    <row r="139" spans="1:4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row>
    <row r="140" spans="1:4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row>
    <row r="141" spans="1:4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row>
    <row r="142" spans="1:4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row>
    <row r="143" spans="1:4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row>
    <row r="144" spans="1:4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row>
    <row r="145" spans="1:4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row>
    <row r="146" spans="1:4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row>
    <row r="147" spans="1:4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row>
    <row r="148" spans="1:4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row>
    <row r="149" spans="1:4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row>
    <row r="150" spans="1:4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row>
    <row r="151" spans="1:4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row>
    <row r="152" spans="1:4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row>
    <row r="153" spans="1:4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row>
    <row r="154" spans="1:4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row>
    <row r="155" spans="1:4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row>
    <row r="156" spans="1:4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row>
    <row r="157" spans="1:4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row>
    <row r="159" spans="1:4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row>
    <row r="160" spans="1:4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row>
    <row r="161" spans="1:4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row>
    <row r="162" spans="1:4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row>
    <row r="163" spans="1:4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row>
    <row r="164" spans="1:4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row>
    <row r="165" spans="1:4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row>
    <row r="166" spans="1:4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row>
    <row r="167" spans="1:4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row>
    <row r="168" spans="1:4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row>
    <row r="169" spans="1:4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row>
    <row r="170" spans="1:4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row>
    <row r="171" spans="1:4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row>
    <row r="172" spans="1:4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row>
    <row r="173" spans="1:4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row>
    <row r="174" spans="1:4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row>
    <row r="175" spans="1:4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row>
    <row r="176" spans="1:4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row>
    <row r="177" spans="1:4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row>
    <row r="178" spans="1:4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row>
    <row r="179" spans="1:4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row>
    <row r="180" spans="1:4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row>
    <row r="181" spans="1:4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row>
    <row r="182" spans="1:4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row>
    <row r="183" spans="1:4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row>
    <row r="184" spans="1:4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row>
    <row r="185" spans="1:4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row>
    <row r="186" spans="1:4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row>
    <row r="187" spans="1:4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row>
    <row r="188" spans="1:4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row>
    <row r="189" spans="1:4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row>
    <row r="190" spans="1:4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row>
    <row r="191" spans="1:4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row>
    <row r="192" spans="1:4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row>
    <row r="193" spans="1:4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row>
    <row r="194" spans="1:4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row>
    <row r="195" spans="1:4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row>
    <row r="196" spans="1:4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row>
    <row r="197" spans="1:4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row>
    <row r="198" spans="1:4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row>
    <row r="199" spans="1:4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row>
    <row r="200" spans="1:4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row>
    <row r="201" spans="1:4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row>
    <row r="202" spans="1:4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row>
    <row r="203" spans="1:4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row>
    <row r="204" spans="1:4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row>
    <row r="205" spans="1:4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row>
    <row r="206" spans="1:4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row>
    <row r="207" spans="1:4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row>
    <row r="208" spans="1:4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row>
    <row r="209" spans="1:4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row>
    <row r="210" spans="1:4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row>
    <row r="211" spans="1:4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row>
    <row r="212" spans="1:4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row>
    <row r="213" spans="1:4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row>
    <row r="214" spans="1:4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row>
    <row r="215" spans="1:4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row>
    <row r="216" spans="1:4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row>
    <row r="217" spans="1:4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row>
    <row r="218" spans="1:4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row>
    <row r="219" spans="1:4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row>
    <row r="220" spans="1:4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row>
    <row r="221" spans="1:4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row>
    <row r="222" spans="1:4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row>
    <row r="223" spans="1:4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row>
    <row r="224" spans="1:4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row>
    <row r="225" spans="1:4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row>
    <row r="226" spans="1:4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row>
    <row r="227" spans="1:4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row>
    <row r="228" spans="1:4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row>
    <row r="229" spans="1:4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row>
    <row r="230" spans="1:4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row>
    <row r="231" spans="1:4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row>
    <row r="232" spans="1:4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row>
    <row r="233" spans="1:4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row>
    <row r="234" spans="1:4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row>
    <row r="235" spans="1:4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row>
    <row r="236" spans="1:4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row>
    <row r="237" spans="1:4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row>
    <row r="238" spans="1:4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row>
    <row r="239" spans="1:4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row>
    <row r="240" spans="1:4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row>
    <row r="241" spans="1:4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row>
    <row r="242" spans="1:4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row>
    <row r="243" spans="1:4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row>
    <row r="244" spans="1:4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row>
    <row r="245" spans="1:4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row>
    <row r="246" spans="1:4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row>
    <row r="247" spans="1:4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row>
    <row r="248" spans="1:4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row>
    <row r="249" spans="1:4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row>
    <row r="250" spans="1:4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row>
    <row r="251" spans="1:4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row>
    <row r="252" spans="1:4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row>
    <row r="253" spans="1:4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row>
    <row r="254" spans="1:4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row>
    <row r="255" spans="1:4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row>
    <row r="256" spans="1:4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row>
    <row r="257" spans="1:4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row>
    <row r="258" spans="1:4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row>
    <row r="259" spans="1:4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row>
    <row r="260" spans="1:4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row>
    <row r="261" spans="1:4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row>
    <row r="262" spans="1:4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row>
    <row r="263" spans="1:4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row>
    <row r="264" spans="1:4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row>
    <row r="265" spans="1:4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row>
    <row r="266" spans="1:4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row>
    <row r="267" spans="1:4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row>
    <row r="268" spans="1:4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row>
    <row r="269" spans="1:4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row>
    <row r="270" spans="1:4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row>
    <row r="271" spans="1:4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row>
    <row r="272" spans="1:4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row>
    <row r="273" spans="1:4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row>
    <row r="274" spans="1:4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row>
    <row r="275" spans="1:4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row>
    <row r="276" spans="1:4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row>
    <row r="277" spans="1:4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row>
    <row r="278" spans="1:4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row>
    <row r="279" spans="1:4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row>
    <row r="280" spans="1:4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row>
    <row r="281" spans="1:4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row>
    <row r="282" spans="1:4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row>
    <row r="283" spans="1:4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row>
    <row r="284" spans="1:4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row>
    <row r="285" spans="1:4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row>
    <row r="286" spans="1:4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row>
    <row r="287" spans="1:4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row>
    <row r="288" spans="1:4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row>
    <row r="289" spans="1:4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row>
    <row r="290" spans="1:4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row>
    <row r="291" spans="1:4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row>
    <row r="292" spans="1:4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row>
    <row r="293" spans="1:4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row>
    <row r="294" spans="1:4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row>
    <row r="295" spans="1:4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row>
    <row r="296" spans="1:4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row>
    <row r="297" spans="1:4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row>
    <row r="298" spans="1:4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row>
    <row r="299" spans="1:4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row>
    <row r="300" spans="1:4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row>
    <row r="301" spans="1:4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row>
    <row r="302" spans="1:4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row>
    <row r="303" spans="1:4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row>
    <row r="304" spans="1:4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row>
    <row r="305" spans="1:4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row>
    <row r="306" spans="1:4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row>
    <row r="307" spans="1:4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row>
    <row r="308" spans="1:4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row>
    <row r="309" spans="1:4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row>
    <row r="310" spans="1:4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row>
    <row r="311" spans="1:4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row>
    <row r="312" spans="1:4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row>
    <row r="313" spans="1:4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row>
    <row r="314" spans="1:4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row>
    <row r="315" spans="1:4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row>
    <row r="316" spans="1:4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row>
    <row r="317" spans="1:4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row>
    <row r="318" spans="1:4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row>
    <row r="319" spans="1:4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row>
    <row r="320" spans="1:4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row>
    <row r="321" spans="1:4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row>
    <row r="322" spans="1:4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row>
    <row r="323" spans="1:4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row>
    <row r="324" spans="1:4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row>
    <row r="325" spans="1:4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row>
    <row r="326" spans="1:4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row>
    <row r="327" spans="1:4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row>
    <row r="328" spans="1:4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row>
    <row r="329" spans="1:4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row>
    <row r="330" spans="1:4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row>
    <row r="331" spans="1:4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row>
    <row r="332" spans="1:4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row>
    <row r="333" spans="1:4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row>
    <row r="334" spans="1:4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row>
    <row r="335" spans="1:4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row>
    <row r="336" spans="1:4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row>
  </sheetData>
  <sheetProtection password="D3A8" sheet="1" objects="1" scenarios="1" selectLockedCells="1" selectUnlockedCells="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42</vt:i4>
      </vt:variant>
    </vt:vector>
  </HeadingPairs>
  <TitlesOfParts>
    <vt:vector size="51" baseType="lpstr">
      <vt:lpstr>User notes</vt:lpstr>
      <vt:lpstr>Project Compliance Tool</vt:lpstr>
      <vt:lpstr>Extra look-up</vt:lpstr>
      <vt:lpstr>Eligible Technologies</vt:lpstr>
      <vt:lpstr>Assessment Criteria</vt:lpstr>
      <vt:lpstr>Additionality Criteria</vt:lpstr>
      <vt:lpstr>PF Model</vt:lpstr>
      <vt:lpstr>Revision History</vt:lpstr>
      <vt:lpstr>PETREAD</vt:lpstr>
      <vt:lpstr>Blank</vt:lpstr>
      <vt:lpstr>BMS</vt:lpstr>
      <vt:lpstr>Boilers</vt:lpstr>
      <vt:lpstr>CHP</vt:lpstr>
      <vt:lpstr>CO2_factors</vt:lpstr>
      <vt:lpstr>Compressor</vt:lpstr>
      <vt:lpstr>Cooling</vt:lpstr>
      <vt:lpstr>EfW</vt:lpstr>
      <vt:lpstr>Energy_Types</vt:lpstr>
      <vt:lpstr>Hand_dryers</vt:lpstr>
      <vt:lpstr>Heating</vt:lpstr>
      <vt:lpstr>Hot_water</vt:lpstr>
      <vt:lpstr>Insulation_building_fabric</vt:lpstr>
      <vt:lpstr>Insulation_draught_proofing</vt:lpstr>
      <vt:lpstr>Insulation_other</vt:lpstr>
      <vt:lpstr>Insulation_pipework</vt:lpstr>
      <vt:lpstr>IT</vt:lpstr>
      <vt:lpstr>Kitchen</vt:lpstr>
      <vt:lpstr>Lab</vt:lpstr>
      <vt:lpstr>LEDs</vt:lpstr>
      <vt:lpstr>Lighting_controls</vt:lpstr>
      <vt:lpstr>Lighting_upgrades</vt:lpstr>
      <vt:lpstr>Motor_controls</vt:lpstr>
      <vt:lpstr>Motor_replacement</vt:lpstr>
      <vt:lpstr>Office</vt:lpstr>
      <vt:lpstr>'Additionality Criteria'!Print_Area</vt:lpstr>
      <vt:lpstr>'Assessment Criteria'!Print_Area</vt:lpstr>
      <vt:lpstr>'Eligible Technologies'!Print_Area</vt:lpstr>
      <vt:lpstr>'PF Model'!Print_Area</vt:lpstr>
      <vt:lpstr>'Project Compliance Tool'!Print_Area</vt:lpstr>
      <vt:lpstr>'Revision History'!Print_Area</vt:lpstr>
      <vt:lpstr>'User notes'!Print_Area</vt:lpstr>
      <vt:lpstr>Project_type</vt:lpstr>
      <vt:lpstr>Renewables</vt:lpstr>
      <vt:lpstr>Street_lighting</vt:lpstr>
      <vt:lpstr>Swimming</vt:lpstr>
      <vt:lpstr>Time_switches</vt:lpstr>
      <vt:lpstr>Traffic_lights</vt:lpstr>
      <vt:lpstr>Transformers</vt:lpstr>
      <vt:lpstr>Ventilation</vt:lpstr>
      <vt:lpstr>Voltage_management</vt:lpstr>
      <vt:lpstr>Work_Types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Brads</dc:creator>
  <cp:lastModifiedBy>Claire Banham-Godfrey</cp:lastModifiedBy>
  <cp:lastPrinted>2012-11-20T15:06:41Z</cp:lastPrinted>
  <dcterms:created xsi:type="dcterms:W3CDTF">2008-09-24T10:06:48Z</dcterms:created>
  <dcterms:modified xsi:type="dcterms:W3CDTF">2014-11-17T16:14:45Z</dcterms:modified>
</cp:coreProperties>
</file>