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125" windowWidth="15405" windowHeight="3840" tabRatio="872" firstSheet="1" activeTab="1"/>
  </bookViews>
  <sheets>
    <sheet name="CRYSTAL_PERSIST" sheetId="4" state="veryHidden" r:id="rId1"/>
    <sheet name="User Notes" sheetId="19" r:id="rId2"/>
    <sheet name="Project Compliance Tool" sheetId="2" r:id="rId3"/>
    <sheet name="Project 1 data input" sheetId="14" r:id="rId4"/>
    <sheet name="Project 2 data input" sheetId="15" r:id="rId5"/>
    <sheet name="Project 3 data input" sheetId="16" r:id="rId6"/>
    <sheet name="Project 4 data input" sheetId="17" r:id="rId7"/>
    <sheet name="Project 5 data input" sheetId="18" r:id="rId8"/>
    <sheet name="Eligible Technologies" sheetId="1" r:id="rId9"/>
    <sheet name="Extra look-up" sheetId="11" state="hidden" r:id="rId10"/>
    <sheet name="Assessment Criteria" sheetId="23" r:id="rId11"/>
    <sheet name="Additionality Criteria" sheetId="22" r:id="rId12"/>
    <sheet name="Revision History " sheetId="7" r:id="rId13"/>
    <sheet name="PETREAD" sheetId="24" state="hidden" r:id="rId14"/>
  </sheets>
  <externalReferences>
    <externalReference r:id="rId15"/>
  </externalReferences>
  <definedNames>
    <definedName name="_xlnm._FilterDatabase" localSheetId="8" hidden="1">'Eligible Technologies'!$B$3:$M$119</definedName>
    <definedName name="_xlnm._FilterDatabase" localSheetId="12" hidden="1">'Revision History '!$B$2:$E$2</definedName>
    <definedName name="BMS">'Eligible Technologies'!$C$11:$C$13</definedName>
    <definedName name="Boilers" localSheetId="4">'Eligible Technologies'!#REF!</definedName>
    <definedName name="Boilers" localSheetId="5">'Eligible Technologies'!#REF!</definedName>
    <definedName name="Boilers" localSheetId="6">'Eligible Technologies'!#REF!</definedName>
    <definedName name="Boilers" localSheetId="7">'Eligible Technologies'!#REF!</definedName>
    <definedName name="Boilers">'Eligible Technologies'!$C$4:$C$10</definedName>
    <definedName name="CHP">'Eligible Technologies'!$C$14:$C$16</definedName>
    <definedName name="CO2_factors" localSheetId="11">'[1]Lookup Table'!$O$4:$P$14</definedName>
    <definedName name="CO2_factors">'Eligible Technologies'!$O$4:$P$13</definedName>
    <definedName name="Compressor" localSheetId="4">'Eligible Technologies'!#REF!</definedName>
    <definedName name="Compressor" localSheetId="5">'Eligible Technologies'!#REF!</definedName>
    <definedName name="Compressor" localSheetId="6">'Eligible Technologies'!#REF!</definedName>
    <definedName name="Compressor" localSheetId="7">'Eligible Technologies'!#REF!</definedName>
    <definedName name="Compressor">'Eligible Technologies'!$C$17</definedName>
    <definedName name="Cooling" localSheetId="4">'Eligible Technologies'!#REF!</definedName>
    <definedName name="Cooling" localSheetId="5">'Eligible Technologies'!#REF!</definedName>
    <definedName name="Cooling" localSheetId="6">'Eligible Technologies'!#REF!</definedName>
    <definedName name="Cooling" localSheetId="7">'Eligible Technologies'!#REF!</definedName>
    <definedName name="Cooling">'Eligible Technologies'!$C$31:$C$33</definedName>
    <definedName name="EfW">'Eligible Technologies'!$C$35:$C$36</definedName>
    <definedName name="Energy_Types" localSheetId="11">'[1]Lookup Table'!$O$4:$O$12</definedName>
    <definedName name="Energy_Types">'Eligible Technologies'!$O$4:$O$13</definedName>
    <definedName name="Hand_driers" localSheetId="4">'Eligible Technologies'!#REF!</definedName>
    <definedName name="Hand_driers" localSheetId="5">'Eligible Technologies'!#REF!</definedName>
    <definedName name="Hand_driers" localSheetId="6">'Eligible Technologies'!#REF!</definedName>
    <definedName name="Hand_driers" localSheetId="7">'Eligible Technologies'!#REF!</definedName>
    <definedName name="Hand_dryers">'Eligible Technologies'!$C$34</definedName>
    <definedName name="Heating">'Eligible Technologies'!$C$37:$C$50</definedName>
    <definedName name="Hot_water">'Eligible Technologies'!$C$51:$C$53</definedName>
    <definedName name="Insulation_building_fabric" localSheetId="4">'Eligible Technologies'!#REF!</definedName>
    <definedName name="Insulation_building_fabric" localSheetId="5">'Eligible Technologies'!#REF!</definedName>
    <definedName name="Insulation_building_fabric" localSheetId="6">'Eligible Technologies'!#REF!</definedName>
    <definedName name="Insulation_building_fabric" localSheetId="7">'Eligible Technologies'!#REF!</definedName>
    <definedName name="Insulation_building_fabric">'Eligible Technologies'!$C$55:$C$60</definedName>
    <definedName name="Insulation_draught_proofing" localSheetId="4">'Eligible Technologies'!#REF!</definedName>
    <definedName name="Insulation_draught_proofing" localSheetId="5">'Eligible Technologies'!#REF!</definedName>
    <definedName name="Insulation_draught_proofing" localSheetId="6">'Eligible Technologies'!#REF!</definedName>
    <definedName name="Insulation_draught_proofing" localSheetId="7">'Eligible Technologies'!#REF!</definedName>
    <definedName name="insulation_draught_proofing">'Eligible Technologies'!$C$61</definedName>
    <definedName name="Insulation_other" localSheetId="4">'Eligible Technologies'!#REF!</definedName>
    <definedName name="Insulation_other" localSheetId="5">'Eligible Technologies'!#REF!</definedName>
    <definedName name="Insulation_other" localSheetId="6">'Eligible Technologies'!#REF!</definedName>
    <definedName name="Insulation_other" localSheetId="7">'Eligible Technologies'!#REF!</definedName>
    <definedName name="Insulation_other">'Eligible Technologies'!$C$64:$C$70</definedName>
    <definedName name="Insulation_pipework" localSheetId="4">'Eligible Technologies'!#REF!</definedName>
    <definedName name="Insulation_pipework" localSheetId="5">'Eligible Technologies'!#REF!</definedName>
    <definedName name="Insulation_pipework" localSheetId="6">'Eligible Technologies'!#REF!</definedName>
    <definedName name="Insulation_pipework" localSheetId="7">'Eligible Technologies'!#REF!</definedName>
    <definedName name="Insulation_pipework">'Eligible Technologies'!$C$62:$C$63</definedName>
    <definedName name="IT" localSheetId="4">'Eligible Technologies'!#REF!</definedName>
    <definedName name="IT" localSheetId="5">'Eligible Technologies'!#REF!</definedName>
    <definedName name="IT" localSheetId="6">'Eligible Technologies'!#REF!</definedName>
    <definedName name="IT" localSheetId="7">'Eligible Technologies'!#REF!</definedName>
    <definedName name="IT">'Eligible Technologies'!$C$18:$C$30</definedName>
    <definedName name="Kitchen">'Eligible Technologies'!$C$54</definedName>
    <definedName name="Lab">'Eligible Technologies'!$C$71:$C$78</definedName>
    <definedName name="LEDs" localSheetId="4">'Eligible Technologies'!#REF!</definedName>
    <definedName name="LEDs" localSheetId="5">'Eligible Technologies'!#REF!</definedName>
    <definedName name="LEDs" localSheetId="6">'Eligible Technologies'!#REF!</definedName>
    <definedName name="LEDs" localSheetId="7">'Eligible Technologies'!#REF!</definedName>
    <definedName name="LEDs">'Eligible Technologies'!$C$93:$C$101</definedName>
    <definedName name="Lighting_controls" localSheetId="4">'Eligible Technologies'!#REF!</definedName>
    <definedName name="Lighting_controls" localSheetId="5">'Eligible Technologies'!#REF!</definedName>
    <definedName name="Lighting_controls" localSheetId="6">'Eligible Technologies'!#REF!</definedName>
    <definedName name="Lighting_controls" localSheetId="7">'Eligible Technologies'!#REF!</definedName>
    <definedName name="Lighting_controls">'Eligible Technologies'!$C$79:$C$80</definedName>
    <definedName name="Lighting_upgrades" localSheetId="4">'Eligible Technologies'!#REF!</definedName>
    <definedName name="Lighting_upgrades" localSheetId="5">'Eligible Technologies'!#REF!</definedName>
    <definedName name="Lighting_upgrades" localSheetId="6">'Eligible Technologies'!#REF!</definedName>
    <definedName name="Lighting_upgrades" localSheetId="7">'Eligible Technologies'!#REF!</definedName>
    <definedName name="Lighting_upgrades">'Eligible Technologies'!$C$81:$C$92</definedName>
    <definedName name="Motor_controls">'Eligible Technologies'!$C$112:$C$114</definedName>
    <definedName name="Motor_replacement" localSheetId="4">'Eligible Technologies'!#REF!</definedName>
    <definedName name="Motor_replacement" localSheetId="5">'Eligible Technologies'!#REF!</definedName>
    <definedName name="Motor_replacement" localSheetId="6">'Eligible Technologies'!#REF!</definedName>
    <definedName name="Motor_replacement" localSheetId="7">'Eligible Technologies'!#REF!</definedName>
    <definedName name="motor_replacement">'Eligible Technologies'!$C$115</definedName>
    <definedName name="Office" localSheetId="4">'Eligible Technologies'!#REF!</definedName>
    <definedName name="Office" localSheetId="5">'Eligible Technologies'!#REF!</definedName>
    <definedName name="Office" localSheetId="6">'Eligible Technologies'!#REF!</definedName>
    <definedName name="Office" localSheetId="7">'Eligible Technologies'!#REF!</definedName>
    <definedName name="Office">'Eligible Technologies'!$C$116</definedName>
    <definedName name="_xlnm.Print_Area" localSheetId="11">'Additionality Criteria'!$A$1:$M$9</definedName>
    <definedName name="_xlnm.Print_Area" localSheetId="8">'Eligible Technologies'!$B$2:$E$135</definedName>
    <definedName name="_xlnm.Print_Area" localSheetId="3">'Project 1 data input'!$B$2:$K$13</definedName>
    <definedName name="_xlnm.Print_Area" localSheetId="4">'Project 2 data input'!$A$1:$K$15</definedName>
    <definedName name="_xlnm.Print_Area" localSheetId="5">'Project 3 data input'!$A$1:$K$16</definedName>
    <definedName name="_xlnm.Print_Area" localSheetId="6">'Project 4 data input'!$A$1:$K$14</definedName>
    <definedName name="_xlnm.Print_Area" localSheetId="7">'Project 5 data input'!$A$1:$K$13</definedName>
    <definedName name="_xlnm.Print_Area" localSheetId="2">'Project Compliance Tool'!$A$2:$Q$27</definedName>
    <definedName name="_xlnm.Print_Area" localSheetId="12">'Revision History '!$B$1:$E$2</definedName>
    <definedName name="_xlnm.Print_Area" localSheetId="1">'User Notes'!$B$2:$P$61</definedName>
    <definedName name="_xlnm.Print_Titles" localSheetId="8">'Eligible Technologies'!$3:$3</definedName>
    <definedName name="Project_type" localSheetId="11">'[1]Extra look-up'!$A$3:$A$32</definedName>
    <definedName name="Project_type">'Extra look-up'!$A$3:$A$32</definedName>
    <definedName name="Renewables">'Eligible Technologies'!$C$117:$C$118</definedName>
    <definedName name="Street_lighting" localSheetId="4">'Eligible Technologies'!#REF!</definedName>
    <definedName name="Street_lighting" localSheetId="5">'Eligible Technologies'!#REF!</definedName>
    <definedName name="Street_lighting" localSheetId="6">'Eligible Technologies'!#REF!</definedName>
    <definedName name="Street_lighting" localSheetId="7">'Eligible Technologies'!#REF!</definedName>
    <definedName name="Street_lighting">'Eligible Technologies'!$C$102:$C$109</definedName>
    <definedName name="Swimming">'Eligible Technologies'!$C$119:$C$121</definedName>
    <definedName name="Time_switches" localSheetId="4">'Eligible Technologies'!#REF!</definedName>
    <definedName name="Time_switches" localSheetId="5">'Eligible Technologies'!#REF!</definedName>
    <definedName name="Time_switches" localSheetId="6">'Eligible Technologies'!#REF!</definedName>
    <definedName name="Time_switches" localSheetId="7">'Eligible Technologies'!#REF!</definedName>
    <definedName name="time_switches">'Eligible Technologies'!$C$122</definedName>
    <definedName name="Traffic_lights" localSheetId="4">'Eligible Technologies'!#REF!</definedName>
    <definedName name="Traffic_lights" localSheetId="5">'Eligible Technologies'!#REF!</definedName>
    <definedName name="Traffic_lights" localSheetId="6">'Eligible Technologies'!#REF!</definedName>
    <definedName name="Traffic_lights" localSheetId="7">'Eligible Technologies'!#REF!</definedName>
    <definedName name="Traffic_lights">'Eligible Technologies'!$C$110:$C$111</definedName>
    <definedName name="Transformers" localSheetId="4">'Eligible Technologies'!#REF!</definedName>
    <definedName name="Transformers" localSheetId="5">'Eligible Technologies'!#REF!</definedName>
    <definedName name="Transformers" localSheetId="6">'Eligible Technologies'!#REF!</definedName>
    <definedName name="Transformers" localSheetId="7">'Eligible Technologies'!#REF!</definedName>
    <definedName name="Transformers">'Eligible Technologies'!$C$123:$C$127</definedName>
    <definedName name="Ventilation">'Eligible Technologies'!$C$128:$C$131</definedName>
    <definedName name="Voltage_management">'Eligible Technologies'!$C$132:$C$133</definedName>
    <definedName name="Voltage_reduction" localSheetId="4">'Eligible Technologies'!#REF!</definedName>
    <definedName name="Voltage_reduction" localSheetId="5">'Eligible Technologies'!#REF!</definedName>
    <definedName name="Voltage_reduction" localSheetId="6">'Eligible Technologies'!#REF!</definedName>
    <definedName name="Voltage_reduction" localSheetId="7">'Eligible Technologies'!#REF!</definedName>
    <definedName name="Work_Types">'Eligible Technologies'!$C$4:$C$133</definedName>
  </definedNames>
  <calcPr calcId="145621"/>
</workbook>
</file>

<file path=xl/calcChain.xml><?xml version="1.0" encoding="utf-8"?>
<calcChain xmlns="http://schemas.openxmlformats.org/spreadsheetml/2006/main">
  <c r="AE15" i="2" l="1"/>
  <c r="L6" i="2"/>
  <c r="AD15" i="2"/>
  <c r="L5" i="2"/>
  <c r="B4" i="24"/>
  <c r="C4" i="24"/>
  <c r="D4" i="24"/>
  <c r="E4" i="24"/>
  <c r="F4" i="24"/>
  <c r="G4" i="24"/>
  <c r="H4" i="24"/>
  <c r="B5" i="24"/>
  <c r="C5" i="24"/>
  <c r="D5" i="24"/>
  <c r="E5" i="24"/>
  <c r="F5" i="24"/>
  <c r="G5" i="24"/>
  <c r="H5" i="24"/>
  <c r="B6" i="24"/>
  <c r="C6" i="24"/>
  <c r="D6" i="24"/>
  <c r="E6" i="24"/>
  <c r="F6" i="24"/>
  <c r="G6" i="24"/>
  <c r="H6" i="24"/>
  <c r="B7" i="24"/>
  <c r="C7" i="24"/>
  <c r="D7" i="24"/>
  <c r="E7" i="24"/>
  <c r="F7" i="24"/>
  <c r="G7" i="24"/>
  <c r="H7" i="24"/>
  <c r="B8" i="24"/>
  <c r="C8" i="24"/>
  <c r="D8" i="24"/>
  <c r="E8" i="24"/>
  <c r="F8" i="24"/>
  <c r="G8" i="24"/>
  <c r="H8" i="24"/>
  <c r="B14" i="24"/>
  <c r="R14" i="24"/>
  <c r="Q14" i="24" s="1"/>
  <c r="C14" i="24"/>
  <c r="D14" i="24"/>
  <c r="E14" i="24"/>
  <c r="F14" i="24"/>
  <c r="G14" i="24"/>
  <c r="H14" i="24" s="1"/>
  <c r="I14" i="24" s="1"/>
  <c r="B15" i="24"/>
  <c r="R15" i="24"/>
  <c r="Q15" i="24" s="1"/>
  <c r="C15" i="24"/>
  <c r="D15" i="24"/>
  <c r="E15" i="24"/>
  <c r="F15" i="24"/>
  <c r="G15" i="24"/>
  <c r="H15" i="24" s="1"/>
  <c r="I15" i="24" s="1"/>
  <c r="B16" i="24"/>
  <c r="R16" i="24" s="1"/>
  <c r="Q16" i="24" s="1"/>
  <c r="C16" i="24"/>
  <c r="D16" i="24"/>
  <c r="E16" i="24"/>
  <c r="F16" i="24"/>
  <c r="G16" i="24"/>
  <c r="H16" i="24" s="1"/>
  <c r="I16" i="24" s="1"/>
  <c r="S16" i="24"/>
  <c r="B17" i="24"/>
  <c r="C17" i="24"/>
  <c r="D17" i="24"/>
  <c r="E17" i="24"/>
  <c r="F17" i="24"/>
  <c r="H17" i="24" s="1"/>
  <c r="I17" i="24" s="1"/>
  <c r="G17" i="24"/>
  <c r="R17" i="24"/>
  <c r="Q17" i="24" s="1"/>
  <c r="S17" i="24"/>
  <c r="B18" i="24"/>
  <c r="C18" i="24"/>
  <c r="D18" i="24"/>
  <c r="E18" i="24"/>
  <c r="F18" i="24"/>
  <c r="H18" i="24" s="1"/>
  <c r="I18" i="24" s="1"/>
  <c r="G18" i="24"/>
  <c r="B19" i="24"/>
  <c r="R19" i="24" s="1"/>
  <c r="Q19" i="24" s="1"/>
  <c r="C19" i="24"/>
  <c r="D19" i="24"/>
  <c r="E19" i="24"/>
  <c r="F19" i="24"/>
  <c r="G19" i="24"/>
  <c r="H19" i="24"/>
  <c r="I19" i="24" s="1"/>
  <c r="B20" i="24"/>
  <c r="R20" i="24" s="1"/>
  <c r="Q20" i="24" s="1"/>
  <c r="C20" i="24"/>
  <c r="D20" i="24"/>
  <c r="E20" i="24"/>
  <c r="F20" i="24"/>
  <c r="H20" i="24" s="1"/>
  <c r="I20" i="24" s="1"/>
  <c r="G20" i="24"/>
  <c r="B21" i="24"/>
  <c r="C21" i="24"/>
  <c r="D21" i="24"/>
  <c r="E21" i="24"/>
  <c r="F21" i="24"/>
  <c r="G21" i="24"/>
  <c r="Q21" i="24"/>
  <c r="R21" i="24"/>
  <c r="S21" i="24"/>
  <c r="B22" i="24"/>
  <c r="R22" i="24"/>
  <c r="Q22" i="24" s="1"/>
  <c r="C22" i="24"/>
  <c r="D22" i="24"/>
  <c r="E22" i="24"/>
  <c r="F22" i="24"/>
  <c r="G22" i="24"/>
  <c r="H22" i="24" s="1"/>
  <c r="I22" i="24" s="1"/>
  <c r="B23" i="24"/>
  <c r="S23" i="24" s="1"/>
  <c r="C23" i="24"/>
  <c r="D23" i="24"/>
  <c r="E23" i="24"/>
  <c r="F23" i="24"/>
  <c r="G23" i="24"/>
  <c r="H23" i="24"/>
  <c r="I23" i="24" s="1"/>
  <c r="R23" i="24"/>
  <c r="Q23" i="24" s="1"/>
  <c r="B24" i="24"/>
  <c r="S24" i="24" s="1"/>
  <c r="C24" i="24"/>
  <c r="D24" i="24"/>
  <c r="E24" i="24"/>
  <c r="F24" i="24"/>
  <c r="G24" i="24"/>
  <c r="H24" i="24"/>
  <c r="I24" i="24" s="1"/>
  <c r="K24" i="24"/>
  <c r="N24" i="24" s="1"/>
  <c r="R24" i="24"/>
  <c r="Q24" i="24" s="1"/>
  <c r="B25" i="24"/>
  <c r="R25" i="24" s="1"/>
  <c r="Q25" i="24" s="1"/>
  <c r="C25" i="24"/>
  <c r="D25" i="24"/>
  <c r="E25" i="24"/>
  <c r="F25" i="24"/>
  <c r="G25" i="24"/>
  <c r="H25" i="24"/>
  <c r="I25" i="24" s="1"/>
  <c r="S25" i="24"/>
  <c r="B26" i="24"/>
  <c r="R26" i="24" s="1"/>
  <c r="Q26" i="24" s="1"/>
  <c r="C26" i="24"/>
  <c r="D26" i="24"/>
  <c r="E26" i="24"/>
  <c r="F26" i="24"/>
  <c r="G26" i="24"/>
  <c r="H26" i="24" s="1"/>
  <c r="I26" i="24" s="1"/>
  <c r="S26" i="24"/>
  <c r="B27" i="24"/>
  <c r="C27" i="24"/>
  <c r="D27" i="24"/>
  <c r="E27" i="24"/>
  <c r="F27" i="24"/>
  <c r="G27" i="24"/>
  <c r="Q27" i="24"/>
  <c r="R27" i="24"/>
  <c r="S27" i="24"/>
  <c r="B28" i="24"/>
  <c r="R28" i="24" s="1"/>
  <c r="Q28" i="24" s="1"/>
  <c r="C28" i="24"/>
  <c r="D28" i="24"/>
  <c r="E28" i="24"/>
  <c r="F28" i="24"/>
  <c r="G28" i="24"/>
  <c r="H28" i="24" s="1"/>
  <c r="I28" i="24" s="1"/>
  <c r="S28" i="24"/>
  <c r="B29" i="24"/>
  <c r="C29" i="24"/>
  <c r="D29" i="24"/>
  <c r="E29" i="24"/>
  <c r="F29" i="24"/>
  <c r="G29" i="24"/>
  <c r="Q29" i="24"/>
  <c r="R29" i="24"/>
  <c r="S29" i="24"/>
  <c r="B30" i="24"/>
  <c r="R30" i="24"/>
  <c r="Q30" i="24" s="1"/>
  <c r="C30" i="24"/>
  <c r="D30" i="24"/>
  <c r="E30" i="24"/>
  <c r="F30" i="24"/>
  <c r="G30" i="24"/>
  <c r="H30" i="24" s="1"/>
  <c r="I30" i="24"/>
  <c r="B31" i="24"/>
  <c r="C31" i="24"/>
  <c r="D31" i="24"/>
  <c r="E31" i="24"/>
  <c r="F31" i="24"/>
  <c r="G31" i="24"/>
  <c r="H31" i="24" s="1"/>
  <c r="I31" i="24" s="1"/>
  <c r="Q31" i="24"/>
  <c r="R31" i="24"/>
  <c r="S31" i="24"/>
  <c r="B32" i="24"/>
  <c r="C32" i="24"/>
  <c r="D32" i="24"/>
  <c r="E32" i="24"/>
  <c r="F32" i="24"/>
  <c r="G32" i="24"/>
  <c r="H32" i="24" s="1"/>
  <c r="I32" i="24" s="1"/>
  <c r="Q32" i="24"/>
  <c r="R32" i="24"/>
  <c r="S32" i="24"/>
  <c r="B33" i="24"/>
  <c r="C33" i="24"/>
  <c r="D33" i="24"/>
  <c r="E33" i="24"/>
  <c r="F33" i="24"/>
  <c r="G33" i="24"/>
  <c r="H33" i="24" s="1"/>
  <c r="I33" i="24"/>
  <c r="R33" i="24"/>
  <c r="Q33" i="24" s="1"/>
  <c r="S33" i="24"/>
  <c r="B3" i="23"/>
  <c r="B4" i="23"/>
  <c r="D3" i="11"/>
  <c r="E3" i="11"/>
  <c r="F3" i="11"/>
  <c r="R15" i="2" s="1"/>
  <c r="G3" i="11"/>
  <c r="D4" i="11"/>
  <c r="E4" i="11"/>
  <c r="F4" i="11"/>
  <c r="R16" i="2" s="1"/>
  <c r="G4" i="11"/>
  <c r="D5" i="11"/>
  <c r="E5" i="11"/>
  <c r="F5" i="11" s="1"/>
  <c r="G5" i="11"/>
  <c r="D6" i="11"/>
  <c r="E6" i="11"/>
  <c r="F6" i="11" s="1"/>
  <c r="H6" i="11"/>
  <c r="G6" i="11"/>
  <c r="D7" i="11"/>
  <c r="E7" i="11"/>
  <c r="F7" i="11" s="1"/>
  <c r="R19" i="2" s="1"/>
  <c r="G7" i="11"/>
  <c r="B2" i="1"/>
  <c r="M4" i="1"/>
  <c r="M8" i="1"/>
  <c r="M9" i="1"/>
  <c r="M10" i="1"/>
  <c r="M11" i="1"/>
  <c r="M12" i="1"/>
  <c r="M13" i="1"/>
  <c r="M14" i="1"/>
  <c r="M15" i="1"/>
  <c r="M34" i="1"/>
  <c r="M35" i="1"/>
  <c r="M37" i="1"/>
  <c r="M38" i="1"/>
  <c r="M39" i="1"/>
  <c r="D40" i="1"/>
  <c r="M48" i="1"/>
  <c r="M50" i="1"/>
  <c r="M53" i="1"/>
  <c r="M111" i="1"/>
  <c r="M116" i="1"/>
  <c r="M117" i="1"/>
  <c r="M118" i="1"/>
  <c r="M119" i="1"/>
  <c r="G3" i="18"/>
  <c r="H3" i="18"/>
  <c r="F6" i="18"/>
  <c r="G6" i="18"/>
  <c r="G10" i="18" s="1"/>
  <c r="H6" i="18"/>
  <c r="I6" i="18"/>
  <c r="I10" i="18"/>
  <c r="I13" i="18" s="1"/>
  <c r="J6" i="18"/>
  <c r="K6" i="18"/>
  <c r="T6" i="18"/>
  <c r="T10" i="18" s="1"/>
  <c r="F7" i="18"/>
  <c r="K8" i="24" s="1"/>
  <c r="G7" i="18"/>
  <c r="L31" i="24"/>
  <c r="H7" i="18"/>
  <c r="I7" i="18"/>
  <c r="K31" i="24" s="1"/>
  <c r="J7" i="18"/>
  <c r="K7" i="18"/>
  <c r="T7" i="18" s="1"/>
  <c r="F8" i="18"/>
  <c r="G8" i="18"/>
  <c r="H8" i="18"/>
  <c r="I8" i="18"/>
  <c r="K32" i="24" s="1"/>
  <c r="N32" i="24" s="1"/>
  <c r="J8" i="18"/>
  <c r="K8" i="18"/>
  <c r="T8" i="18" s="1"/>
  <c r="F9" i="18"/>
  <c r="G9" i="18"/>
  <c r="H9" i="18"/>
  <c r="I9" i="18"/>
  <c r="K33" i="24" s="1"/>
  <c r="J9" i="18"/>
  <c r="K9" i="18"/>
  <c r="T9" i="18"/>
  <c r="G3" i="17"/>
  <c r="H3" i="17"/>
  <c r="F6" i="17"/>
  <c r="K7" i="24" s="1"/>
  <c r="G6" i="17"/>
  <c r="L26" i="24" s="1"/>
  <c r="M26" i="24" s="1"/>
  <c r="H6" i="17"/>
  <c r="H10" i="17" s="1"/>
  <c r="I6" i="17"/>
  <c r="K26" i="24" s="1"/>
  <c r="J6" i="17"/>
  <c r="J10" i="17" s="1"/>
  <c r="J13" i="17" s="1"/>
  <c r="K6" i="17"/>
  <c r="T6" i="17"/>
  <c r="F7" i="17"/>
  <c r="G7" i="17"/>
  <c r="L27" i="24" s="1"/>
  <c r="H7" i="17"/>
  <c r="I7" i="17"/>
  <c r="K27" i="24" s="1"/>
  <c r="J7" i="17"/>
  <c r="K7" i="17"/>
  <c r="T7" i="17"/>
  <c r="F8" i="17"/>
  <c r="G8" i="17"/>
  <c r="L28" i="24" s="1"/>
  <c r="M28" i="24" s="1"/>
  <c r="H8" i="17"/>
  <c r="I8" i="17"/>
  <c r="K28" i="24" s="1"/>
  <c r="N28" i="24" s="1"/>
  <c r="J8" i="17"/>
  <c r="K8" i="17"/>
  <c r="T8" i="17" s="1"/>
  <c r="F9" i="17"/>
  <c r="G9" i="17"/>
  <c r="H9" i="17"/>
  <c r="L29" i="24" s="1"/>
  <c r="M29" i="24" s="1"/>
  <c r="I9" i="17"/>
  <c r="K29" i="24" s="1"/>
  <c r="N29" i="24" s="1"/>
  <c r="J9" i="17"/>
  <c r="K9" i="17"/>
  <c r="T9" i="17" s="1"/>
  <c r="G3" i="16"/>
  <c r="H3" i="16"/>
  <c r="F6" i="16"/>
  <c r="G6" i="16"/>
  <c r="H6" i="16"/>
  <c r="L22" i="24" s="1"/>
  <c r="I6" i="16"/>
  <c r="K22" i="24" s="1"/>
  <c r="N22" i="24" s="1"/>
  <c r="J6" i="16"/>
  <c r="K6" i="16"/>
  <c r="T6" i="16" s="1"/>
  <c r="F7" i="16"/>
  <c r="G7" i="16"/>
  <c r="H7" i="16"/>
  <c r="I7" i="16"/>
  <c r="J7" i="16"/>
  <c r="K23" i="24" s="1"/>
  <c r="K7" i="16"/>
  <c r="T7" i="16"/>
  <c r="F8" i="16"/>
  <c r="K6" i="24" s="1"/>
  <c r="G8" i="16"/>
  <c r="L24" i="24" s="1"/>
  <c r="M24" i="24" s="1"/>
  <c r="H8" i="16"/>
  <c r="I8" i="16"/>
  <c r="J8" i="16"/>
  <c r="K8" i="16"/>
  <c r="T8" i="16"/>
  <c r="F9" i="16"/>
  <c r="G9" i="16"/>
  <c r="L25" i="24" s="1"/>
  <c r="M25" i="24" s="1"/>
  <c r="H9" i="16"/>
  <c r="I9" i="16"/>
  <c r="K25" i="24" s="1"/>
  <c r="N25" i="24" s="1"/>
  <c r="J9" i="16"/>
  <c r="K9" i="16"/>
  <c r="T9" i="16" s="1"/>
  <c r="I10" i="16"/>
  <c r="I13" i="16" s="1"/>
  <c r="K17" i="2" s="1"/>
  <c r="J10" i="16"/>
  <c r="J13" i="16" s="1"/>
  <c r="G3" i="15"/>
  <c r="H3" i="15"/>
  <c r="F6" i="15"/>
  <c r="K5" i="24" s="1"/>
  <c r="G6" i="15"/>
  <c r="H6" i="15"/>
  <c r="H10" i="15"/>
  <c r="I6" i="15"/>
  <c r="K18" i="24"/>
  <c r="J6" i="15"/>
  <c r="K6" i="15"/>
  <c r="T6" i="15" s="1"/>
  <c r="F7" i="15"/>
  <c r="G7" i="15"/>
  <c r="L19" i="24" s="1"/>
  <c r="H7" i="15"/>
  <c r="I7" i="15"/>
  <c r="J7" i="15"/>
  <c r="K19" i="24" s="1"/>
  <c r="K7" i="15"/>
  <c r="T7" i="15"/>
  <c r="F8" i="15"/>
  <c r="G8" i="15"/>
  <c r="L20" i="24" s="1"/>
  <c r="H8" i="15"/>
  <c r="I8" i="15"/>
  <c r="K20" i="24" s="1"/>
  <c r="J8" i="15"/>
  <c r="K8" i="15"/>
  <c r="T8" i="15" s="1"/>
  <c r="T10" i="15" s="1"/>
  <c r="F9" i="15"/>
  <c r="G9" i="15"/>
  <c r="L21" i="24"/>
  <c r="H9" i="15"/>
  <c r="I9" i="15"/>
  <c r="K21" i="24" s="1"/>
  <c r="J9" i="15"/>
  <c r="K9" i="15"/>
  <c r="T9" i="15" s="1"/>
  <c r="I10" i="15"/>
  <c r="I13" i="15" s="1"/>
  <c r="K16" i="2" s="1"/>
  <c r="J10" i="15"/>
  <c r="J13" i="15" s="1"/>
  <c r="G3" i="14"/>
  <c r="H3" i="14"/>
  <c r="F6" i="14"/>
  <c r="K4" i="24" s="1"/>
  <c r="H6" i="14"/>
  <c r="H10" i="14" s="1"/>
  <c r="I6" i="14"/>
  <c r="I10" i="14" s="1"/>
  <c r="I13" i="14" s="1"/>
  <c r="K15" i="2" s="1"/>
  <c r="J6" i="14"/>
  <c r="K6" i="14"/>
  <c r="T6" i="14" s="1"/>
  <c r="T10" i="14" s="1"/>
  <c r="F7" i="14"/>
  <c r="G7" i="14"/>
  <c r="L15" i="24" s="1"/>
  <c r="H7" i="14"/>
  <c r="I7" i="14"/>
  <c r="K15" i="24" s="1"/>
  <c r="J7" i="14"/>
  <c r="K7" i="14"/>
  <c r="T7" i="14" s="1"/>
  <c r="F8" i="14"/>
  <c r="G8" i="14"/>
  <c r="L16" i="24"/>
  <c r="H8" i="14"/>
  <c r="I8" i="14"/>
  <c r="K16" i="24" s="1"/>
  <c r="J8" i="14"/>
  <c r="K8" i="14"/>
  <c r="T8" i="14" s="1"/>
  <c r="F9" i="14"/>
  <c r="G9" i="14"/>
  <c r="L17" i="24" s="1"/>
  <c r="H9" i="14"/>
  <c r="I9" i="14"/>
  <c r="K17" i="24" s="1"/>
  <c r="J9" i="14"/>
  <c r="J10" i="14" s="1"/>
  <c r="J13" i="14" s="1"/>
  <c r="K9" i="14"/>
  <c r="T9" i="14"/>
  <c r="N4" i="2"/>
  <c r="M5" i="2"/>
  <c r="N5" i="2"/>
  <c r="M6" i="2"/>
  <c r="N6" i="2"/>
  <c r="O11" i="2"/>
  <c r="P11" i="2" s="1"/>
  <c r="R13" i="2"/>
  <c r="S13" i="2"/>
  <c r="N15" i="2"/>
  <c r="N16" i="2"/>
  <c r="AD16" i="2"/>
  <c r="AE16" i="2"/>
  <c r="N17" i="2"/>
  <c r="M6" i="24" s="1"/>
  <c r="J22" i="24"/>
  <c r="N18" i="2"/>
  <c r="J26" i="24" s="1"/>
  <c r="M7" i="24"/>
  <c r="N19" i="2"/>
  <c r="J33" i="24" s="1"/>
  <c r="M8" i="24"/>
  <c r="G20" i="2"/>
  <c r="B22" i="2"/>
  <c r="B23" i="2"/>
  <c r="S15" i="24"/>
  <c r="S14" i="24"/>
  <c r="G6" i="14"/>
  <c r="S30" i="24"/>
  <c r="G10" i="17"/>
  <c r="M18" i="2" s="1"/>
  <c r="L7" i="24" s="1"/>
  <c r="N7" i="24" s="1"/>
  <c r="J29" i="24"/>
  <c r="J28" i="24"/>
  <c r="J27" i="24"/>
  <c r="J32" i="24"/>
  <c r="J30" i="24"/>
  <c r="J25" i="24"/>
  <c r="J24" i="24"/>
  <c r="R18" i="2"/>
  <c r="H7" i="11"/>
  <c r="S22" i="24"/>
  <c r="L15" i="2" l="1"/>
  <c r="J4" i="24" s="1"/>
  <c r="I4" i="24"/>
  <c r="I5" i="24"/>
  <c r="L16" i="2"/>
  <c r="J5" i="24" s="1"/>
  <c r="I6" i="24"/>
  <c r="P6" i="24" s="1"/>
  <c r="L17" i="2"/>
  <c r="J6" i="24" s="1"/>
  <c r="N19" i="24"/>
  <c r="N18" i="24"/>
  <c r="T10" i="16"/>
  <c r="O18" i="2"/>
  <c r="P18" i="2" s="1"/>
  <c r="M5" i="24"/>
  <c r="J21" i="24"/>
  <c r="J20" i="24"/>
  <c r="M20" i="24" s="1"/>
  <c r="J19" i="24"/>
  <c r="J18" i="24"/>
  <c r="M27" i="24"/>
  <c r="L33" i="24"/>
  <c r="M33" i="24" s="1"/>
  <c r="H21" i="24"/>
  <c r="I21" i="24" s="1"/>
  <c r="L14" i="24"/>
  <c r="G10" i="14"/>
  <c r="M15" i="2" s="1"/>
  <c r="R17" i="2"/>
  <c r="H5" i="11"/>
  <c r="S18" i="24"/>
  <c r="R18" i="24"/>
  <c r="Q18" i="24" s="1"/>
  <c r="N21" i="24"/>
  <c r="M19" i="24"/>
  <c r="M22" i="24"/>
  <c r="T10" i="17"/>
  <c r="J16" i="24"/>
  <c r="M16" i="24" s="1"/>
  <c r="M4" i="24"/>
  <c r="P4" i="24" s="1"/>
  <c r="J15" i="24"/>
  <c r="M15" i="24" s="1"/>
  <c r="J14" i="24"/>
  <c r="J17" i="24"/>
  <c r="N17" i="24" s="1"/>
  <c r="N20" i="24"/>
  <c r="K30" i="24"/>
  <c r="N30" i="24" s="1"/>
  <c r="J10" i="18"/>
  <c r="J13" i="18" s="1"/>
  <c r="K19" i="2" s="1"/>
  <c r="M21" i="24"/>
  <c r="H10" i="18"/>
  <c r="L18" i="24"/>
  <c r="G10" i="15"/>
  <c r="M16" i="2" s="1"/>
  <c r="K14" i="24"/>
  <c r="N14" i="24" s="1"/>
  <c r="G10" i="16"/>
  <c r="L23" i="24"/>
  <c r="N26" i="24"/>
  <c r="M19" i="2"/>
  <c r="H29" i="24"/>
  <c r="I29" i="24" s="1"/>
  <c r="N27" i="24"/>
  <c r="N33" i="24"/>
  <c r="L32" i="24"/>
  <c r="M32" i="24" s="1"/>
  <c r="H27" i="24"/>
  <c r="I27" i="24" s="1"/>
  <c r="I10" i="17"/>
  <c r="I13" i="17" s="1"/>
  <c r="K18" i="2" s="1"/>
  <c r="S20" i="24"/>
  <c r="H3" i="11"/>
  <c r="J23" i="24"/>
  <c r="N23" i="24" s="1"/>
  <c r="L30" i="24"/>
  <c r="M30" i="24" s="1"/>
  <c r="H4" i="11"/>
  <c r="H10" i="16"/>
  <c r="J31" i="24"/>
  <c r="M31" i="24" s="1"/>
  <c r="S19" i="24"/>
  <c r="S19" i="2"/>
  <c r="S16" i="2"/>
  <c r="AA18" i="2"/>
  <c r="S18" i="2"/>
  <c r="I8" i="24" l="1"/>
  <c r="P8" i="24" s="1"/>
  <c r="L19" i="2"/>
  <c r="J8" i="24" s="1"/>
  <c r="L4" i="24"/>
  <c r="N4" i="24" s="1"/>
  <c r="O15" i="2"/>
  <c r="X15" i="2" s="1"/>
  <c r="M20" i="2"/>
  <c r="Y18" i="2"/>
  <c r="X18" i="2"/>
  <c r="M14" i="24"/>
  <c r="P5" i="24"/>
  <c r="Z18" i="2"/>
  <c r="L18" i="2"/>
  <c r="J7" i="24" s="1"/>
  <c r="I7" i="24"/>
  <c r="P7" i="24" s="1"/>
  <c r="L8" i="24"/>
  <c r="N8" i="24" s="1"/>
  <c r="O19" i="2"/>
  <c r="N15" i="24"/>
  <c r="O7" i="24"/>
  <c r="Q18" i="2"/>
  <c r="N16" i="24"/>
  <c r="V18" i="2"/>
  <c r="M23" i="24"/>
  <c r="M17" i="2"/>
  <c r="L5" i="24"/>
  <c r="N5" i="24" s="1"/>
  <c r="O16" i="2"/>
  <c r="N31" i="24"/>
  <c r="S17" i="2"/>
  <c r="M17" i="24"/>
  <c r="K20" i="2"/>
  <c r="L20" i="2" s="1"/>
  <c r="W18" i="2"/>
  <c r="S15" i="2"/>
  <c r="M18" i="24"/>
  <c r="P16" i="2" l="1"/>
  <c r="V16" i="2"/>
  <c r="X16" i="2"/>
  <c r="Z16" i="2"/>
  <c r="W16" i="2"/>
  <c r="AA16" i="2"/>
  <c r="Y16" i="2"/>
  <c r="Z15" i="2"/>
  <c r="P19" i="2"/>
  <c r="V19" i="2"/>
  <c r="W19" i="2"/>
  <c r="Z19" i="2"/>
  <c r="AA19" i="2"/>
  <c r="Y19" i="2"/>
  <c r="X19" i="2"/>
  <c r="P15" i="2"/>
  <c r="V15" i="2"/>
  <c r="W15" i="2"/>
  <c r="Y15" i="2"/>
  <c r="AA15" i="2"/>
  <c r="AB18" i="2"/>
  <c r="A7" i="24"/>
  <c r="Q7" i="24"/>
  <c r="O17" i="2"/>
  <c r="O20" i="2" s="1"/>
  <c r="L6" i="24"/>
  <c r="N6" i="24" s="1"/>
  <c r="AB16" i="2" l="1"/>
  <c r="O5" i="24"/>
  <c r="Q16" i="2"/>
  <c r="P17" i="2"/>
  <c r="AA17" i="2"/>
  <c r="X17" i="2"/>
  <c r="Z17" i="2"/>
  <c r="W17" i="2"/>
  <c r="V17" i="2"/>
  <c r="Y17" i="2"/>
  <c r="AB15" i="2"/>
  <c r="O4" i="24"/>
  <c r="Q15" i="2"/>
  <c r="O8" i="24"/>
  <c r="AB19" i="2"/>
  <c r="Q19" i="2"/>
  <c r="Q17" i="2" l="1"/>
  <c r="AB17" i="2"/>
  <c r="O6" i="24"/>
  <c r="A5" i="24"/>
  <c r="Q5" i="24"/>
  <c r="Q8" i="24"/>
  <c r="A8" i="24"/>
  <c r="A4" i="24"/>
  <c r="Q4" i="24"/>
  <c r="A6" i="24" l="1"/>
  <c r="Q6" i="24"/>
  <c r="A18" i="24"/>
  <c r="A25" i="24"/>
  <c r="A17" i="24"/>
  <c r="A30" i="24"/>
  <c r="A16" i="24"/>
  <c r="A21" i="24"/>
  <c r="A32" i="24"/>
  <c r="A23" i="24"/>
  <c r="A28" i="24"/>
  <c r="A33" i="24"/>
  <c r="A26" i="24"/>
  <c r="A15" i="24"/>
  <c r="A31" i="24"/>
  <c r="A22" i="24"/>
  <c r="A20" i="24"/>
  <c r="A27" i="24"/>
  <c r="A14" i="24"/>
  <c r="A24" i="24"/>
  <c r="A29" i="24"/>
  <c r="A19" i="24"/>
</calcChain>
</file>

<file path=xl/sharedStrings.xml><?xml version="1.0" encoding="utf-8"?>
<sst xmlns="http://schemas.openxmlformats.org/spreadsheetml/2006/main" count="804" uniqueCount="401">
  <si>
    <t>Project Type</t>
  </si>
  <si>
    <t>PF</t>
  </si>
  <si>
    <t>Energy Source</t>
  </si>
  <si>
    <t>Previous Values</t>
  </si>
  <si>
    <t>BEMS - bureau remotely managed</t>
  </si>
  <si>
    <t>BEMS - not remotely managed</t>
  </si>
  <si>
    <t>Electricity</t>
  </si>
  <si>
    <t>BEMS - remotely managed</t>
  </si>
  <si>
    <t>Gas</t>
  </si>
  <si>
    <t>Coal</t>
  </si>
  <si>
    <t>LPG</t>
  </si>
  <si>
    <t xml:space="preserve">Hot Water - point of use heaters </t>
  </si>
  <si>
    <t>Steriliser to dishwasher replacement</t>
  </si>
  <si>
    <t>Swimming pool covers - liquid</t>
  </si>
  <si>
    <t>Swimming pool covers - manual</t>
  </si>
  <si>
    <t>Swimming pool covers - motorised</t>
  </si>
  <si>
    <t>Ventilation - presence controls</t>
  </si>
  <si>
    <t>&lt;CrystalAddin Version="1" country="GB" lang="en"/&gt;</t>
  </si>
  <si>
    <t>Salix Finance:</t>
  </si>
  <si>
    <t>Biomass CHP</t>
  </si>
  <si>
    <t>Gas Turbine</t>
  </si>
  <si>
    <t>Definitions:</t>
  </si>
  <si>
    <t>Work Type</t>
  </si>
  <si>
    <t>Boilers - replacement condensing</t>
  </si>
  <si>
    <t>Building management systems</t>
  </si>
  <si>
    <t xml:space="preserve">Combined heat &amp; power </t>
  </si>
  <si>
    <t>Gas, Diesel, gasoil engine CHP</t>
  </si>
  <si>
    <t>Energy from waste</t>
  </si>
  <si>
    <t>Anaerobic digestion</t>
  </si>
  <si>
    <t xml:space="preserve">Incineration </t>
  </si>
  <si>
    <t>Heating</t>
  </si>
  <si>
    <t>Hot water</t>
  </si>
  <si>
    <t>Industrial kitchen equipment</t>
  </si>
  <si>
    <t>Motor controls</t>
  </si>
  <si>
    <t>Variable speed drives</t>
  </si>
  <si>
    <t>Renewable energy</t>
  </si>
  <si>
    <t>Swimming</t>
  </si>
  <si>
    <t>Ventilation</t>
  </si>
  <si>
    <t>Fans - install destratification fans</t>
  </si>
  <si>
    <t>Example Project</t>
  </si>
  <si>
    <t>Civic Centre</t>
  </si>
  <si>
    <t>Client Projects</t>
  </si>
  <si>
    <t>Technology - Work Type</t>
  </si>
  <si>
    <t>Financial savings</t>
  </si>
  <si>
    <t>Tot</t>
  </si>
  <si>
    <t>Date</t>
  </si>
  <si>
    <t>Ver</t>
  </si>
  <si>
    <t>Change</t>
  </si>
  <si>
    <t>By</t>
  </si>
  <si>
    <t>#</t>
  </si>
  <si>
    <t>Biomass boilers</t>
  </si>
  <si>
    <t xml:space="preserve">Electric to Gas - heating using condensing boilers </t>
  </si>
  <si>
    <t xml:space="preserve">Electric to Gas - heating using CHP </t>
  </si>
  <si>
    <t>Electric to Gas - tumble driers</t>
  </si>
  <si>
    <t>Oil to Gas - boiler fuel switching</t>
  </si>
  <si>
    <t>Key</t>
  </si>
  <si>
    <t>Notes</t>
  </si>
  <si>
    <t>Also known as kerosene or paraffin used for heating systems</t>
  </si>
  <si>
    <t>Heating oils other than gas oil or burning oil</t>
  </si>
  <si>
    <t>Gas oil</t>
  </si>
  <si>
    <t>Burning oil</t>
  </si>
  <si>
    <t>Wood pellets</t>
  </si>
  <si>
    <t>Payback in years</t>
  </si>
  <si>
    <t>Site life (yrs)</t>
  </si>
  <si>
    <t>Heat Pump (Air Source)</t>
  </si>
  <si>
    <t>Red mean new text or change</t>
  </si>
  <si>
    <t>map to</t>
  </si>
  <si>
    <t>Current Salix PFs</t>
  </si>
  <si>
    <t>New 
CT PFs 
Normal Main</t>
  </si>
  <si>
    <t>% 
Comparison</t>
  </si>
  <si>
    <t>ID</t>
  </si>
  <si>
    <t>NC</t>
  </si>
  <si>
    <t>Automatic/revolving doors / Automatic speed doors / Swimming pool covers - motorised</t>
  </si>
  <si>
    <t>Previous PF values</t>
  </si>
  <si>
    <t>Project Row</t>
  </si>
  <si>
    <t>Combined heat &amp; power</t>
  </si>
  <si>
    <t>Status/Comments</t>
  </si>
  <si>
    <t>Work-type list name</t>
  </si>
  <si>
    <t>BMS</t>
  </si>
  <si>
    <t>CHP</t>
  </si>
  <si>
    <t>EfW</t>
  </si>
  <si>
    <t>Hot_water</t>
  </si>
  <si>
    <t>Kitchen</t>
  </si>
  <si>
    <t>Motor_controls</t>
  </si>
  <si>
    <t>Renewables</t>
  </si>
  <si>
    <t>Project Type Selected</t>
  </si>
  <si>
    <t>Work type selected</t>
  </si>
  <si>
    <t>Site name</t>
  </si>
  <si>
    <t>Compliancy</t>
  </si>
  <si>
    <t>Fuel oil</t>
  </si>
  <si>
    <t>Completion date</t>
  </si>
  <si>
    <t>Start 
date</t>
  </si>
  <si>
    <t>Salix % contribution of total project cost</t>
  </si>
  <si>
    <t>Salix funding requested</t>
  </si>
  <si>
    <t>M</t>
  </si>
  <si>
    <t>SM</t>
  </si>
  <si>
    <t>Consistency check</t>
  </si>
  <si>
    <t>Enter Project Type first</t>
  </si>
  <si>
    <t>Compliance Tool Coding</t>
  </si>
  <si>
    <t>Wood chips</t>
  </si>
  <si>
    <t>Biogas</t>
  </si>
  <si>
    <t>Organisation:</t>
  </si>
  <si>
    <t>Current PF
(Basic maintenance)</t>
  </si>
  <si>
    <t>Fuel type</t>
  </si>
  <si>
    <t>Energy Cost, p/kWh</t>
  </si>
  <si>
    <t>Pre-project Annual Cost</t>
  </si>
  <si>
    <t>Post-project Annual Cost</t>
  </si>
  <si>
    <t>Totals</t>
  </si>
  <si>
    <t>Input data for Compliance Tool:   Project row No.1</t>
  </si>
  <si>
    <t>Annual Pre-project Energy Consumption, kWh</t>
  </si>
  <si>
    <t>Annual Post-project Energy Consumption, kWh</t>
  </si>
  <si>
    <t>Total costs</t>
  </si>
  <si>
    <t>Maintenance (if applicable)</t>
  </si>
  <si>
    <t>Input data for Compliance Tool:   Project row No.4</t>
  </si>
  <si>
    <t>Input data for Compliance Tool:   Project row No.3</t>
  </si>
  <si>
    <t>Input data for Compliance Tool:   Project row No.2</t>
  </si>
  <si>
    <t>Input data for Compliance Tool:   Project row No.5</t>
  </si>
  <si>
    <t>BEMS installation</t>
  </si>
  <si>
    <t>Project title / 
description</t>
  </si>
  <si>
    <t>Boilers - replacement combination</t>
  </si>
  <si>
    <t>Boilers - replacement modular</t>
  </si>
  <si>
    <t>Boilers</t>
  </si>
  <si>
    <t>Fans - air handling unit</t>
  </si>
  <si>
    <t>Boilers - burner management</t>
  </si>
  <si>
    <t>Boilers - retrofit economiser</t>
  </si>
  <si>
    <t>Heat recovery</t>
  </si>
  <si>
    <t>Heating - direct fired system</t>
  </si>
  <si>
    <t>Heating - discrete controls</t>
  </si>
  <si>
    <t>Heating – distribution pipework improvements</t>
  </si>
  <si>
    <t>Replace steam calorifier with plate heat exchanger</t>
  </si>
  <si>
    <t>Heating - TRVs</t>
  </si>
  <si>
    <t>Heating - zone control valves</t>
  </si>
  <si>
    <t>Hot Water - distribution improvements</t>
  </si>
  <si>
    <t>Insulation - building fabric</t>
  </si>
  <si>
    <t>Cavity wall insulation</t>
  </si>
  <si>
    <t>Dry wall lining</t>
  </si>
  <si>
    <t>Loft insulation</t>
  </si>
  <si>
    <t>Roof insulation</t>
  </si>
  <si>
    <t>Insulation - draught proofing</t>
  </si>
  <si>
    <t>Automatic/revolving doors</t>
  </si>
  <si>
    <t>Automatic speed doors</t>
  </si>
  <si>
    <t>Air Curtains - heated</t>
  </si>
  <si>
    <t>Air Curtains - ambient</t>
  </si>
  <si>
    <t>Fixed speed motor controls</t>
  </si>
  <si>
    <t>Motors - flat belt drives</t>
  </si>
  <si>
    <t>Time Switches</t>
  </si>
  <si>
    <t>Time switches</t>
  </si>
  <si>
    <t>Fans - high efficiency</t>
  </si>
  <si>
    <t>Ventilation - distribution</t>
  </si>
  <si>
    <t>Insulation_building_fabric</t>
  </si>
  <si>
    <t>Insulation_draught_proofing</t>
  </si>
  <si>
    <t>Insulation - other</t>
  </si>
  <si>
    <t>Insulation_other</t>
  </si>
  <si>
    <t>Motor replacement</t>
  </si>
  <si>
    <t>Motor_replacement</t>
  </si>
  <si>
    <t>Time_switches</t>
  </si>
  <si>
    <t>Motors - high efficiency</t>
  </si>
  <si>
    <t>Lab Upgrades</t>
  </si>
  <si>
    <t>Added in for V26</t>
  </si>
  <si>
    <t>Fume Cupboards - VAV Controls + Inverter Drives</t>
  </si>
  <si>
    <t>Fume Cupboards - Auto Sash Closing + PIR</t>
  </si>
  <si>
    <t>Energy Efficient Fume Cupboards</t>
  </si>
  <si>
    <t>Heat Recovery on Extract System</t>
  </si>
  <si>
    <t>Lab</t>
  </si>
  <si>
    <t>GUIDANCE NOTES</t>
  </si>
  <si>
    <t>● Once all of the required information has been entered correctly, the cells to the right of section 1 will show the final project figures and whether or not the project is compliant</t>
  </si>
  <si>
    <t>● Enter project details in the 'Project Compliance Tool' tab as shown in the example below:</t>
  </si>
  <si>
    <t>Data Entry Check</t>
  </si>
  <si>
    <t>Status check</t>
  </si>
  <si>
    <t>● Missing information for a work type will be flagged up in the 'Data Entry Check' column in the 'Project data input' tab or within the compliancy section in the 'Project Compliance Tool' tab. For example:</t>
  </si>
  <si>
    <t>Compliant</t>
  </si>
  <si>
    <t>● Filling in this section the 'Project 1 data input' tab this will automatically populate the fields in the 'Project Compliance Tool' tab.</t>
  </si>
  <si>
    <t>● The next step is to enter information for each fuel type. This needs to be entered on the second tab 'Project 1 data input'.
● Enter the details for each fuel type required - fuel type, pre and post project energy consumption as well as energy costs over the life of the 
   projects. The 'Data Entry Check' column will inform you of any missing data:</t>
  </si>
  <si>
    <t>This is currently a Salix PF</t>
  </si>
  <si>
    <t>Previously 'Heating - distribution improvements'</t>
  </si>
  <si>
    <t>Previously 'Fans - install destratification fans', amended to cover multitude of possible fan projects</t>
  </si>
  <si>
    <t>The following section is designed to give some clear guidance on filling out the 'Project Compliance Tool' tab so that you can assess the compliancy of projects with multiple fuel types.</t>
  </si>
  <si>
    <t>Salix Finance - Multiple Fuel Compliance Tool</t>
  </si>
  <si>
    <r>
      <t>tCO</t>
    </r>
    <r>
      <rPr>
        <b/>
        <vertAlign val="subscript"/>
        <sz val="10"/>
        <rFont val="Gill Sans MT"/>
        <family val="2"/>
      </rPr>
      <t>2</t>
    </r>
    <r>
      <rPr>
        <b/>
        <sz val="10"/>
        <rFont val="Gill Sans MT"/>
        <family val="2"/>
      </rPr>
      <t xml:space="preserve"> pa</t>
    </r>
  </si>
  <si>
    <r>
      <t>tCO</t>
    </r>
    <r>
      <rPr>
        <b/>
        <vertAlign val="subscript"/>
        <sz val="10"/>
        <rFont val="Gill Sans MT"/>
        <family val="2"/>
      </rPr>
      <t>2</t>
    </r>
    <r>
      <rPr>
        <b/>
        <sz val="10"/>
        <rFont val="Gill Sans MT"/>
        <family val="2"/>
      </rPr>
      <t xml:space="preserve"> LT</t>
    </r>
  </si>
  <si>
    <r>
      <t>£/tCO</t>
    </r>
    <r>
      <rPr>
        <b/>
        <vertAlign val="subscript"/>
        <sz val="10"/>
        <rFont val="Gill Sans MT"/>
        <family val="2"/>
      </rPr>
      <t>2</t>
    </r>
    <r>
      <rPr>
        <b/>
        <sz val="10"/>
        <rFont val="Gill Sans MT"/>
        <family val="2"/>
      </rPr>
      <t xml:space="preserve"> LT</t>
    </r>
  </si>
  <si>
    <t>1. % kWh saved</t>
  </si>
  <si>
    <t xml:space="preserve">Clients should include the % kWh they are projecting to save. This is either for the equipment they are replacing e.g. lighting upgrade or for the saving that will be given when new equipment is added in e.g. BEMS </t>
  </si>
  <si>
    <r>
      <t>Emission Factor, kgCO</t>
    </r>
    <r>
      <rPr>
        <b/>
        <vertAlign val="subscript"/>
        <sz val="10"/>
        <color indexed="8"/>
        <rFont val="Gill Sans MT"/>
        <family val="2"/>
      </rPr>
      <t>2</t>
    </r>
    <r>
      <rPr>
        <b/>
        <sz val="10"/>
        <color indexed="8"/>
        <rFont val="Gill Sans MT"/>
        <family val="2"/>
      </rPr>
      <t>/kWh</t>
    </r>
  </si>
  <si>
    <r>
      <t>Pre-project emissions, tCO</t>
    </r>
    <r>
      <rPr>
        <b/>
        <vertAlign val="subscript"/>
        <sz val="10"/>
        <color indexed="8"/>
        <rFont val="Gill Sans MT"/>
        <family val="2"/>
      </rPr>
      <t xml:space="preserve">2 </t>
    </r>
  </si>
  <si>
    <r>
      <t>Post-project emissions, CO</t>
    </r>
    <r>
      <rPr>
        <b/>
        <vertAlign val="subscript"/>
        <sz val="10"/>
        <color indexed="8"/>
        <rFont val="Gill Sans MT"/>
        <family val="2"/>
      </rPr>
      <t>2</t>
    </r>
    <r>
      <rPr>
        <b/>
        <sz val="10"/>
        <color indexed="8"/>
        <rFont val="Gill Sans MT"/>
        <family val="2"/>
      </rPr>
      <t xml:space="preserve"> </t>
    </r>
  </si>
  <si>
    <r>
      <t xml:space="preserve"> kg CO</t>
    </r>
    <r>
      <rPr>
        <b/>
        <vertAlign val="subscript"/>
        <sz val="10"/>
        <rFont val="Gill Sans MT"/>
        <family val="2"/>
      </rPr>
      <t>2</t>
    </r>
    <r>
      <rPr>
        <b/>
        <sz val="10"/>
        <rFont val="Gill Sans MT"/>
        <family val="2"/>
      </rPr>
      <t>/kWh</t>
    </r>
  </si>
  <si>
    <t>Additionality Criteria:</t>
  </si>
  <si>
    <t>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electricity demand in 
      new buildings to be met by onsite renewables)? If so, it is “not additional”.
    • Has it already started or has funding already been agreed? If so it is “not additional”.
If the answer to all of the above questions is NO then the project can be funded under the Scheme.</t>
  </si>
  <si>
    <t>MC</t>
  </si>
  <si>
    <r>
      <t>2. tCO</t>
    </r>
    <r>
      <rPr>
        <vertAlign val="subscript"/>
        <sz val="12"/>
        <color indexed="8"/>
        <rFont val="Gill Sans MT"/>
        <family val="2"/>
      </rPr>
      <t>2</t>
    </r>
    <r>
      <rPr>
        <sz val="12"/>
        <color indexed="8"/>
        <rFont val="Gill Sans MT"/>
        <family val="2"/>
      </rPr>
      <t xml:space="preserve"> pa</t>
    </r>
  </si>
  <si>
    <r>
      <t>Tonnes CO</t>
    </r>
    <r>
      <rPr>
        <vertAlign val="subscript"/>
        <sz val="12"/>
        <rFont val="Gill Sans MT"/>
        <family val="2"/>
      </rPr>
      <t>2</t>
    </r>
    <r>
      <rPr>
        <sz val="12"/>
        <rFont val="Gill Sans MT"/>
        <family val="2"/>
      </rPr>
      <t xml:space="preserve"> saving per annum</t>
    </r>
  </si>
  <si>
    <r>
      <t>3. tCO</t>
    </r>
    <r>
      <rPr>
        <vertAlign val="subscript"/>
        <sz val="12"/>
        <color indexed="8"/>
        <rFont val="Gill Sans MT"/>
        <family val="2"/>
      </rPr>
      <t>2</t>
    </r>
    <r>
      <rPr>
        <sz val="12"/>
        <color indexed="8"/>
        <rFont val="Gill Sans MT"/>
        <family val="2"/>
      </rPr>
      <t xml:space="preserve"> LT</t>
    </r>
  </si>
  <si>
    <r>
      <t>Tonnes CO</t>
    </r>
    <r>
      <rPr>
        <vertAlign val="subscript"/>
        <sz val="12"/>
        <color indexed="8"/>
        <rFont val="Gill Sans MT"/>
        <family val="2"/>
      </rPr>
      <t>2</t>
    </r>
    <r>
      <rPr>
        <sz val="12"/>
        <color indexed="8"/>
        <rFont val="Gill Sans MT"/>
        <family val="2"/>
      </rPr>
      <t xml:space="preserve"> savings life time</t>
    </r>
  </si>
  <si>
    <r>
      <t>4. £/tCO</t>
    </r>
    <r>
      <rPr>
        <vertAlign val="subscript"/>
        <sz val="12"/>
        <color indexed="8"/>
        <rFont val="Gill Sans MT"/>
        <family val="2"/>
      </rPr>
      <t>2</t>
    </r>
    <r>
      <rPr>
        <sz val="12"/>
        <color indexed="8"/>
        <rFont val="Gill Sans MT"/>
        <family val="2"/>
      </rPr>
      <t xml:space="preserve"> LT</t>
    </r>
  </si>
  <si>
    <r>
      <t>Cost (£) per tonne CO</t>
    </r>
    <r>
      <rPr>
        <vertAlign val="subscript"/>
        <sz val="12"/>
        <rFont val="Gill Sans MT"/>
        <family val="2"/>
      </rPr>
      <t>2</t>
    </r>
    <r>
      <rPr>
        <sz val="12"/>
        <rFont val="Gill Sans MT"/>
        <family val="2"/>
      </rPr>
      <t xml:space="preserve"> saving life time</t>
    </r>
  </si>
  <si>
    <t>Programme:</t>
  </si>
  <si>
    <t>Applicant Type:</t>
  </si>
  <si>
    <t>H-Lookup</t>
  </si>
  <si>
    <t>Recycling Fund</t>
  </si>
  <si>
    <t>SEELS England</t>
  </si>
  <si>
    <t>SEELS Academies and Schools</t>
  </si>
  <si>
    <t>SEELS Wales</t>
  </si>
  <si>
    <t>SEELS Scotland</t>
  </si>
  <si>
    <t>Payback</t>
  </si>
  <si>
    <t>£/tCO2</t>
  </si>
  <si>
    <t>Compliancy Criteria :</t>
  </si>
  <si>
    <t>£/tCO2 LT</t>
  </si>
  <si>
    <t>Applicant Types</t>
  </si>
  <si>
    <t>Ambulance Station (NHS)</t>
  </si>
  <si>
    <t>Campus Building (HEI)</t>
  </si>
  <si>
    <t>Canteens/Cafeteria (All Clients)</t>
  </si>
  <si>
    <t>Car parks (All Clients)</t>
  </si>
  <si>
    <t>Community Centre (LA)</t>
  </si>
  <si>
    <t>Corridors (All Clients)</t>
  </si>
  <si>
    <t>Council Offices (LA)</t>
  </si>
  <si>
    <t>Fire Station (All Clients)</t>
  </si>
  <si>
    <t>Halls of Residence (HEI)</t>
  </si>
  <si>
    <t>Kitchens (All Clients)</t>
  </si>
  <si>
    <t>Landlords lighting (LA)</t>
  </si>
  <si>
    <t>Lecture Rooms (HEI)</t>
  </si>
  <si>
    <t>Leisure Centre / Sports Hall (All Clients)</t>
  </si>
  <si>
    <t>Library (HEI)</t>
  </si>
  <si>
    <t>Library (LA)</t>
  </si>
  <si>
    <t>Offices (All Clients)</t>
  </si>
  <si>
    <t>Operating Theatres (NHS)</t>
  </si>
  <si>
    <t>Other</t>
  </si>
  <si>
    <t>Residential Care Homes (LA)</t>
  </si>
  <si>
    <t>Schools - Mixed (LA)</t>
  </si>
  <si>
    <t>Schools Other (LA)</t>
  </si>
  <si>
    <t>Science Laboratories (HEI)</t>
  </si>
  <si>
    <t>Server Room (All Clients)</t>
  </si>
  <si>
    <t>Site Wide (HEI)</t>
  </si>
  <si>
    <t>Site Wide (NHS)</t>
  </si>
  <si>
    <t>Streetlighting (LA)</t>
  </si>
  <si>
    <t>Student Union (HEI)</t>
  </si>
  <si>
    <t>Various Sites (LA)</t>
  </si>
  <si>
    <t>Application Steps</t>
  </si>
  <si>
    <t>Project Assessment Criteria:</t>
  </si>
  <si>
    <t>Boilers - control systems</t>
  </si>
  <si>
    <t>Incineration</t>
  </si>
  <si>
    <t>Electric to Gas - heating using CHP</t>
  </si>
  <si>
    <t>Electric to Gas - heating using condensing boilers</t>
  </si>
  <si>
    <t>Hot Water - point of use heaters</t>
  </si>
  <si>
    <t/>
  </si>
  <si>
    <t>Compressor</t>
  </si>
  <si>
    <t>Compressed Air: air compressor upgrade</t>
  </si>
  <si>
    <t>Computers &amp; IT solutions</t>
  </si>
  <si>
    <t>Network PC power management</t>
  </si>
  <si>
    <t>CRT to flat screen LCD</t>
  </si>
  <si>
    <t>Virtualisation</t>
  </si>
  <si>
    <t>Thin computers</t>
  </si>
  <si>
    <t>Uninterruptible Power Supplies</t>
  </si>
  <si>
    <t>Free Cooling for ICT</t>
  </si>
  <si>
    <t>Evaporative cooling for ICT</t>
  </si>
  <si>
    <t>Energy Efficient File Storage Replacement</t>
  </si>
  <si>
    <t>LED monitors instead of LCD (cost difference)</t>
  </si>
  <si>
    <t>CRT to LED monitors</t>
  </si>
  <si>
    <t>Hot aisle/cold aisle containment</t>
  </si>
  <si>
    <t>Multi Functional Devices</t>
  </si>
  <si>
    <t>Energy Efficient Server Replacement</t>
  </si>
  <si>
    <t>Cooling</t>
  </si>
  <si>
    <t>Cooling - plant replacement/upgrade</t>
  </si>
  <si>
    <t>Free cooling</t>
  </si>
  <si>
    <t>Replacement of air conditioning with evaporative cooling</t>
  </si>
  <si>
    <t>Hand Dryers</t>
  </si>
  <si>
    <t>Hand Dryers - replacement to more efficient type</t>
  </si>
  <si>
    <t>Currently a Salix PF - updated for V26</t>
  </si>
  <si>
    <t>Currently a Salix PF</t>
  </si>
  <si>
    <t>Thermal Stores</t>
  </si>
  <si>
    <t>Steam trap replacements</t>
  </si>
  <si>
    <t>Added in for V26
Currently a Salix PF</t>
  </si>
  <si>
    <t>Hot Water - chlorine dioxide dosing and biocide treatment</t>
  </si>
  <si>
    <t>This is currently a Salix PF
Added for V28</t>
  </si>
  <si>
    <t>Retrofit single glazing units</t>
  </si>
  <si>
    <t>Secondary glazing</t>
  </si>
  <si>
    <t>Insulation - pipework</t>
  </si>
  <si>
    <t>Heating pipework insulation (internal)</t>
  </si>
  <si>
    <t>Heating pipework insulation (external)</t>
  </si>
  <si>
    <t>Radiator reflective foil (external walls)</t>
  </si>
  <si>
    <t>Draught Lobby (internal)</t>
  </si>
  <si>
    <t>Draught Lobby (external)</t>
  </si>
  <si>
    <t>Energy Efficient Freezers (-25°C)</t>
  </si>
  <si>
    <t>Energy Efficient Freezers (-86°C)</t>
  </si>
  <si>
    <t>Diode pumped solid state lasers</t>
  </si>
  <si>
    <t>Lighting controls</t>
  </si>
  <si>
    <t>Lighting - discrete controls</t>
  </si>
  <si>
    <t>Lighting control system centralised</t>
  </si>
  <si>
    <t>Lighting upgrades</t>
  </si>
  <si>
    <t>Electronic ballast with dimming control</t>
  </si>
  <si>
    <t>Replace halogen with HID metal halide</t>
  </si>
  <si>
    <t>HP Sodium including new fitting</t>
  </si>
  <si>
    <t>Compact Fluorescent including changing the fitting</t>
  </si>
  <si>
    <t>Compact Fluorescent using same fitting</t>
  </si>
  <si>
    <t>Induction Fluorescent including changing the fitting</t>
  </si>
  <si>
    <t>T5 lighting including changing the fitting</t>
  </si>
  <si>
    <t>T5 lighting retrofit using adaptors</t>
  </si>
  <si>
    <t>T8 lighting including changing the fitting</t>
  </si>
  <si>
    <t>T8 lighting retrofit using adaptors</t>
  </si>
  <si>
    <t>T12/T8 to CCFL including new fitting</t>
  </si>
  <si>
    <t>T12/T8 to CCFL using same fitting</t>
  </si>
  <si>
    <t>LED lighting</t>
  </si>
  <si>
    <t>Halogen to LED including changing the fitting</t>
  </si>
  <si>
    <t>Halogen to LED using same fitting</t>
  </si>
  <si>
    <t>Flood lighting to LED including changing the fitting</t>
  </si>
  <si>
    <t>Compact Fluorescent to LED including new fitting</t>
  </si>
  <si>
    <t>Compact Fluorescent to LED using same fitting</t>
  </si>
  <si>
    <t>Incandescent to LED including new fitting</t>
  </si>
  <si>
    <t>Incandescent to LED using same fitting</t>
  </si>
  <si>
    <t>T12/T8 to LED including new fitting</t>
  </si>
  <si>
    <t>T12/T8 to LED using same fitting</t>
  </si>
  <si>
    <t>Street lighting</t>
  </si>
  <si>
    <t>Solar powered bollards</t>
  </si>
  <si>
    <t>Non-illuminated bollards</t>
  </si>
  <si>
    <t>Traffic lights</t>
  </si>
  <si>
    <t>Replace with LED including new fitting</t>
  </si>
  <si>
    <t>Replace with LED using same fitting</t>
  </si>
  <si>
    <t>Office equipment</t>
  </si>
  <si>
    <t>Office equipment improvements for non-ICT</t>
  </si>
  <si>
    <t>Previously 'Office equipment improvements'</t>
  </si>
  <si>
    <t>Transformers</t>
  </si>
  <si>
    <t>Low loss (cost difference)</t>
  </si>
  <si>
    <t>Low loss</t>
  </si>
  <si>
    <t>Low loss+voltage management(cost difference)</t>
  </si>
  <si>
    <t>Low loss+voltage management</t>
  </si>
  <si>
    <t>Transformer tapping change</t>
  </si>
  <si>
    <t>Voltage management</t>
  </si>
  <si>
    <t>Voltage management - fixed ratio</t>
  </si>
  <si>
    <t>Voltage management - variable ratio</t>
  </si>
  <si>
    <t>Previously 'Voltage reduction', now split out in line with Carbon Trust guide CTG045</t>
  </si>
  <si>
    <t>IT</t>
  </si>
  <si>
    <t>Hand_Dryers</t>
  </si>
  <si>
    <t>Insulation_pipework</t>
  </si>
  <si>
    <t>LEDs</t>
  </si>
  <si>
    <t>Lighting_controls</t>
  </si>
  <si>
    <t>Lighting_upgrades</t>
  </si>
  <si>
    <t>Office</t>
  </si>
  <si>
    <t>Street_lighting</t>
  </si>
  <si>
    <t>Traffic_lights</t>
  </si>
  <si>
    <t>Voltage_management</t>
  </si>
  <si>
    <t>Blank</t>
  </si>
  <si>
    <t>Connect to existing district heating via plate HE</t>
  </si>
  <si>
    <t>© Salix Finance 2014</t>
  </si>
  <si>
    <t>Recycling Fund Compliancy</t>
  </si>
  <si>
    <t>Salix Funding Requested</t>
  </si>
  <si>
    <t>% kWh savings</t>
  </si>
  <si>
    <t>Annual Financial Savings</t>
  </si>
  <si>
    <t>Payback Period</t>
  </si>
  <si>
    <t>kg/kWh</t>
  </si>
  <si>
    <t>tCO2 pa</t>
  </si>
  <si>
    <t>tCO2 LT Savings</t>
  </si>
  <si>
    <t>LT Financial Saving</t>
  </si>
  <si>
    <t>Energy efficient growth cabinets</t>
  </si>
  <si>
    <t>Added in for V28.2
Currently a Salix PF</t>
  </si>
  <si>
    <t>PET entry:</t>
  </si>
  <si>
    <t>Project /
description</t>
  </si>
  <si>
    <t>Back Data:</t>
  </si>
  <si>
    <t>Measure Reference:</t>
  </si>
  <si>
    <t>Energy
type</t>
  </si>
  <si>
    <t>p/kWh</t>
  </si>
  <si>
    <t>Annual kWhrs Pre-Project</t>
  </si>
  <si>
    <t>Annual kWhrs Post-Project</t>
  </si>
  <si>
    <t>Annual kWh savings</t>
  </si>
  <si>
    <t>Annual Financial Saving</t>
  </si>
  <si>
    <t>tCO2 LT</t>
  </si>
  <si>
    <t>Number</t>
  </si>
  <si>
    <t>Energy type</t>
  </si>
  <si>
    <t>Project Code</t>
  </si>
  <si>
    <t xml:space="preserve">Source:
</t>
  </si>
  <si>
    <t>Scope 2 &amp; Scope 3 single average factor (Transmission and Distribution losses)</t>
  </si>
  <si>
    <t>Scope 1,    Single Average Factor</t>
  </si>
  <si>
    <t>Scope 3,    Well-to-tank emissions</t>
  </si>
  <si>
    <t>Defra: Current GHG conversion factors - updated June 2014 (v1.0)</t>
  </si>
  <si>
    <t>June 2014</t>
  </si>
  <si>
    <t xml:space="preserve">Energy saving projects in private residential premises, leased buildings and transport cannot be financed from the Local Fund. 
Projects must deliver both CO2 and revenue benefits. Priority should be given to projects which offer longer term CO2  savings. As an example, cavity wall insulation will deliver CO2 over a longer period compared to user adjustable heating controls where performance tends to diminish after just a few years.  
Projects must comply with either of the following two sets of criteria:
 a.  Maximum 5 year payback period and £100/tCO2 lifetime basis
 b.  Maximum 7.5 year payback period and £50/tCO2 lifetime basis 
To evaluate the £/tCO2 LT­[1], a “persistence factor” is used to derive the lifetime CO2 savings for different technology types.  The project capital costs divided by the product of the annual CO2 savings and the persistence factor gives the lifetime cost of CO2.
£/tCO2 LT =                        Project Capital Cost
                         Annual CO2 savings X Persistence Factor
More details on persistence factors can be found in Appendix IV.
All projects must be additional. For projects already part of the maintenance schedule, the fund can only support the additional investment needed to select a more expensive energy saving option. There are a number of criteria that are used to assess additionality, including:
 i)   Is the project required by legislation? If so, it is not additional.
 ii)  Is the project common practice within the  organisation? If so, it is not additional.
 iii) Is it required by Building Regulations or planning officers (e.g. requirement for a percentage of electricity demand in new buildings to be met by onsite renewables)? If so, it is not additional.
  In addition to the compliance criteria outlined above, the following guidelines should be borne in mind when evaluating projects for funding:
 iv)  Funding cannot be offered for projects where an alternative source of funds is available for the full project cost. 
 v)   There is no minimum size for a project,  However, you may find it administratively easier to bundle smaller projects together, providing they are all the same work type as set out in the Project Compliance Tool.
 vi)  Any project with a value of £100,000 or over will require prior approval by Salix Finance and must be accompanied by a business case that has been prepared with sufficient detail to determine its viability without recourse to a site visit.  A business case template can be found at Appendix V.
 vii)  Proposals may be submitted for energy saving measures in new build or major refurbishment schemes when funding is not available within the original budget. However, finance from the Local Fund can only be awarded where such measures were included in the original specification and have since been removed and the proposals go beyond existing relevant buildings regulations. Supporting evidence will be required. 
 viii) In submitting proposals for Combined Heat and Power (CHP) or Renewable Energy Technologies, the client must demonstrate that an energy audit, feasibility study or equivalent has been carried out according to a recognised methodology (the Local Fund will not meet the costs of these studies).
 ix)   Projects related to reducing water usage can be funded if the technology has an energy saving element, e.g. reducing the amount of hot water wasted. 
 x)    The method for determining the payback period for projects is a simple calculation based on estimated revenue savings. Where there is a known increase in energy unit cost due within the payback period, this increase can be factored into the revenue savings analysis. Supporting evidence for the energy cost increase should be held within the Project File for audit purposes.  
 xi)   All associated costs should be included in determining the payback period, e.g. capital costs, project management costs.
 xii)  All projects must be completed and delivering savings within nine months of an Internal Loan Agreement being generated on SERS. 
Salix Finance  reserves the right to introduce additional project approval criteria in the light of operational feedback. 
[1] LT- Lifetime </t>
  </si>
  <si>
    <t xml:space="preserve">The Scheme allows public sector bodies to apply for an interest free loan to finance up to 100% of the costs of energy saving projects meeting the criteria set out below. More than one project can be applied for on the project compliance tool.
Project Criteria:
All projects must comply with the following criteria:
  -  it must pay for itself from energy savings within a maximum 8 year period 
  -  the cost of CO2 must be less than £200 per tonne over the lifetime of the project
  -  it must also be “additional” – i.e. would not have happened without this funding.  See  previous tab for more information.
  -  the payback must be shorter than the expected future life of the building
  -  it must be completed within the nine months timescale which starts from the commitment  from Salix. Those not completed in this timescale will not be funded.
  -  while Salix will fund compliant projects even if the final cost has differed slightly from the original expected costs, this will only be in the case where the project remains compliant. Submission of the completion certificate will determine the exact value of the project costs and hence provision of the loan.
  -  the minimum value for any single project is £500 and a total minimum application and loan value of £5,000.
Only those projects which meet the criteria above will be funded.
Project Compliance Tool:
To help assess whether projects meet the payback and £200/tCO2 criteria, Salix provides this Project Compliance Tool. Users input basic information (project costs, estimated savings, technology type and building life expectancy) which is then used to calculate whether the project is compliant.
The Project Compliance Tool contains a list of all the technologies currently funded by Salix. For ease of reference, these are also listed in Section 14 at the end of the application notes. 
Project Compliance Tool for Multiple fuel Projects:
For a selected number of technologies where more than one fuel type is being considered, the client  is encouraged to use the project compliance tool for multiple fuel projects.
Supporting Information:
Where possible and for project values increasing over £25,000, the client should support the application with any internal business case paper work available, supplier quotations plus saving calculations  
For projects over £100,000, a full business case will be submitted to support the application and a Salix template is available
Project Ready:
Clients should be in a position to be project ready and have clear costs and savings identified with all internal approval needed in place to proceed.
Completing the Project Compliance Tool:
In order to complete the Project Compliance Tool, you will need to know:
 -  the date of expected commencement and completion of the project(s);
 -  the expected life of the building in which the project is due to be implemented;
 -  Salix funding requested for each project including any appropriate sub-metering;
 -  Salix funding requested expressed as % contribution of the total project cost (where a client is not asking Salix for the full amount of the project);
 -  the average price expected to be paid for energy used in the project over the next 8 years;
 -  the load used by the existing equipment prior to the change and the load after installation  of the new technology so you can enter the annual kWh saving;
 -  from the above, the % kWh you are projecting to save.  
Once you have input this information the Project Compliance Tool tests that each project will pay for itself within 8 years, that the cost of CO2 is less than £200 (per tonne) over the lifetime of the project and that the project payback is shorter than the expected future life of the building. The final column indicates whether or not the project meets the compliance criteria. 
With regards to energy price, please bear in mind that over the course of the next 8 years, energy prices may change and the figure used should be one you believe your organisation will be paying, on average, during the period. 
All requested data must be completed on the Project Compliance Tool or the application will not be successful.
</t>
  </si>
  <si>
    <t xml:space="preserve">The Salix Energy Efficiency Loans Scheme:
The Scheme allows public sector bodies to apply for an interest free loan to finance up to 100% of the costs of energy saving projects meeting the criteria set out below. More than one project can be applied for on the project compliance tool.
Project Criteria:
All projects must comply with the following criteria:
  -  it must pay for itself from energy savings within a maximum 5 year period 
  -  the cost of CO2 must be less than £100 per tonne over the lifetime of the project
  -  it must also be “additional” – i.e. would not have happened without this funding.  See  previous tab for more information.
 -  the payback must be shorter than the expected future life of the building
  -  it must be completed within the nine months timescale which starts from the commitment  from Salix. Those not completed in this timescale will not be funded.
  -  while Salix will fund compliant projects even if the final cost has differed slightly from the  original expected costs, this will only be in the case where the project remains compliant.  Submission of the completion certificate will determine the exact value of the project costs  and hence provision of the loan.
  -  the minimum value for any single project is £500 and a total minimum application and loan  value of £5,000.
Only those projects which meet the criteria above will be funded.
Project Compliance Tool:
To help assess whether projects meet the payback and £100/tCO2 criteria, Salix provides this Project Compliance Tool. Users input basic information (project costs, estimated savings, technology type and building life expectancy) which is then used to calculate whether the project is compliant.
The Project Compliance Tool contains a list of all the technologies currently funded by Salix. For ease of reference, these are also listed in Section 14 at the end of the application notes. 
Project Compliance Tool for Multiple fuel Projects:
For a selected number of technologies where more than one fuel type is being considered, the client  is encouraged to use the project compliance tool for multiple fuel projects.
The completed Project Compliance Tool should be submitted with the relevant supporting information using the Salix online application suite.
Supporting Information:
For project values increasing over £25,000, the client is required to support the application with saving calculations, internal business case paper work and evidence of cost basis
For projects over £100,000, a full business case, using the Salix template,  will need to be submitted to support the application
Project Ready:
Clients should be in a position to be project ready and have clear costs and savings identified with all internal approval needed in place to proceed.
Completing the Project Compliance Tool:
In order to complete the Project Compliance Tool, you will need to know:
 -  the date of expected commencement and completion of the project(s);
 -  the expected life of the building in which the project is due to be implemented;
 -  Salix funding requested for each project including any appropriate sub-metering;
 -  Salix funding requested expressed as % contribution of the total project cost (where a client  is not asking Salix for the full amount of the project);
 -  the average price expected to be paid for energy used in the project over the next 5 years;
 -  the load used by the existing equipment prior to the change and the load after installation  of the new technology so you can enter the annual kWh saving;
 -  from the above, the % kWh you are projecting to save.  
Once you have input this information the Project Compliance Tool tests that each project will pay for itself within 5 years, that the cost of CO2 is less than £100 (per tonne) over the lifetime of the project and that the project payback is shorter than the expected future life of the building. The final column indicates whether or not the project meets the compliance criteria. 
With regards to energy price, please bear in mind that over the course of the next 5 years energy prices may change and the figure used should be one you believe your organisation will be paying, on average, during the period. 
All requested data must be completed on the Project Compliance Tool or the application will not be successful.
</t>
  </si>
  <si>
    <t xml:space="preserve">The Scheme allows public sector bodies to apply for an interest free loan to finance up to 100% of the costs of energy saving projects meeting the criteria set out below. More than one project can be applied for on the project compliance tool.
Project Criteria:
All projects must comply with the following criteria:
  -  it must pay for itself from energy savings within a maximum 8 year period 
  -  the cost of CO2 must be less than £200 per tonne over the lifetime of the project
  -  it must also be “additional” – i.e. would not have happened without this funding.  See  previous tab for more information.
  -  the payback must be shorter than the expected future life of the building
  -  it must be completed within the nine months timescale which starts from the commitment  from Salix. Those not completed in this timescale will not be funded.
  -  while Salix will fund compliant projects even if the final cost has differed slightly from the  original expected costs, this will only be in the case where the project remains compliant.  Submission of the completion certificate will determine the exact value of the project costs  and hence provision of the loan.
  -  the minimum value for any single project is £500 and a total minimum application and loan value of £5,000.
Only those projects which meet the criteria above will be funded.
Project Compliance Tool:
To help assess whether projects meet the payback and £200/tCO2 criteria, Salix provides this Project Compliance Tool. Users input basic information (project costs, estimated savings, technology type and building life expectancy) which is then used to calculate whether the project is compliant.
The Project Compliance Tool contains a list of all the technologies currently funded by Salix. For ease of reference, these are also listed in Section 14 at the end of the application notes. 
Project Compliance Tool for Multiple Fuel Projects:
For a selected number of technologies where more than one fuel type is being considered, the client  is encouraged to use the project compliance tool for multiple fuel projects.
Supporting Information:
Where possible and for project values increasing over £25,000, the client should support the application with any internal business case paper work available, supplier quotations plus saving calculations  
For projects over £100,000, a full business case will be submitted to support the application and a Salix template is available
Project Ready:
Clients should be in a position to be project ready and have clear costs and savings identified with all internal approval needed in place to proceed.
Completing the Project Compliance Tool:
In order to complete the Project Compliance Tool, you will need to know:
 -  the date of expected commencement and completion of the project(s);
 -  the expected life of the building in which the project is due to be implemented;
 -  Salix funding requested for each project including any appropriate sub-metering;
 -  Salix funding requested expressed as % contribution of the total project cost (where a client is not asking Salix for the full amount of the project);
 -  the average price expected to be paid for energy used in the project over the next 8 years;
 -  the load used by the existing equipment prior to the change and the load after installation     of the new technology so you can enter the annual kWh saving;
 -  from the above, the % kWh you are projecting to save.  
Once you have input this information the Project Compliance Tool tests that each project will pay for itself within 8 years, that the cost of CO2 is less than £200 (per tonne) over the lifetime of the project and that the project payback is shorter than the expected future life of the building. The final column indicates whether or not the project meets the compliance criteria. 
With regards to energy price, please bear in mind that over the course of the next 8 years, energy prices may change and the figure used should be one you believe your organisation will be paying, on average, during the period. 
All requested data must be completed on the Project Compliance Tool or the application will not be successful. 
</t>
  </si>
  <si>
    <t>This is Step 1 of the 3 step application process. Please complete the above Project Compliance Tool for all projects you are seeking Salix funding for. If you have more than 5 projects you wish to apply for, please use additional Project Compliance Tools.
Once you have completed Step 1, the next Step 2 is to support your application with the following information where applicable:
i. For individual projects over £100k, a completed Salix buisness case;
ii. For individual projects over £25k, supporting information in the form of savings calculations and cost basis etc;
iii. For all voltage managment projects, a completed Salix Voltage Management Tool.
The final step of the application process is to upload the compliance tool and supporting information to the Salix Finance website by using the loan application suite. This simple application process gathers the information we require to begin processing 
the application(s) for funding.</t>
  </si>
  <si>
    <t xml:space="preserve">The Scheme allows maintained schools and grant maintained schools to apply for an interest free loan to finance up to 100% of the costs of energy saving projects meeting the criteria set out below. More than one project can be applied for on the project compliance tool.
Project Criteria:
All projects must comply with the following criteria:
  -  it must pay for itself from energy savings within a maximum 8 year period 
  -  the cost of CO2 must be less than £200 per tonne over the lifetime of the project
  -  it must also be “additional” – i.e. would not have happened without this funding.  See previous tab  for more information.
  -  the payback must be shorter than the expected future life of the building
  -  it must be completed within the nine months timescale which starts from the commitment from Salix. Those not completed in this timescale will not be funded.
  -  while Salix will fund compliant projects even if the final cost has differed slightly from the  original expected costs, this will only be in the case where the project remains compliant.  Submission of the completion certificate will determine the exact value of the project costs  and hence provision of the loan.
  -  the minimum value for any single project is £500 and a total minimum application and loan  value of £5,000.
The completed Project Compliance Tool should be submitted with the relevant supporting information using the Salix online application suite.
Project Compliance Tool
To help assess whether projects meet the payback and £200/tCO2 criteria, Salix provides this Project Compliance Tool. Users input basic information (project costs, estimated savings, technology type and building life expectancy) which is then used to calculate whether the project is compliant.
The Project Compliance Tool contains a list of all the technologies currently funded by Salix. For ease of reference, these are also listed in Section 14 at the end of these application notes. 
Project Compliance Tool for Multiple fuel Projects
For a selected number of technologies where more than one fuel type is being considered, the client  is encouraged to use the project compliance tool for multiple fuel projects.
The completed Project Compliance Tool should be submitted to 
Supporting Information
For project values increasing over £25,000, the client is required to support the application with saving calculations, internal business case paper work and evidence of cost basis
For projects over £100,000, a full business case, using the Salix template, will need to be submitted to support the application
Project Ready
Clients should be in a position to be project ready and have clear costs and savings identified with all internal approval needed in place to proceed.
Completing the Project Compliance Tool 
In order to complete the Project Compliance Tool, you will need to know:
 -  the date of expected commencement and completion of the project(s);
 -  the expected life of the building in which the project is due to be implemented;
 -  Salix funding requested for each project including any appropriate sub-metering;
 -  Salix funding requested expressed as % contribution of the total project cost (where a client  is not asking Salix for the full amount of the project);
 -  the average price expected to be paid for energy used in the project over the project payback  period;
 -  the load used by the existing equipment prior to the change and the load after installation  of the new technology so you can enter the annual kWh saving;
 -  from the above, the % kWh you are projecting to save.  
Once you have input this information the Project Compliance Tool tests that each project will pay for itself within 8 years, that the cost of CO2 is less than £200 (per tonne) over the lifetime of the project and that the project payback is shorter than the expected future life of the building. The final column indicates whether or not the project meets the compliance criteria. 
With regards to energy price, please bear in mind that over the course of the project payback period, energy prices may change and the figure used should be one you believe your organisation will be paying, on average, during that period.
All requested data must be completed on the Project Compliance Tool or the application will not be successful.
</t>
  </si>
  <si>
    <t>Academies - Mixed</t>
  </si>
  <si>
    <t>Academies - Primary School</t>
  </si>
  <si>
    <t>Academies - Secondary School</t>
  </si>
  <si>
    <t>Schools - Primary (LA)</t>
  </si>
  <si>
    <t>Schools - Secondary (LA)</t>
  </si>
  <si>
    <t>T</t>
  </si>
  <si>
    <t xml:space="preserve">Boilers - burner replacement </t>
  </si>
  <si>
    <t>Added in for V29.1 - Currently a Salix PF</t>
  </si>
  <si>
    <t>Multiple Fuel Compliance Tool - Colleges</t>
  </si>
  <si>
    <t>Salix College Energy Fund</t>
  </si>
  <si>
    <t>College (FEI)</t>
  </si>
  <si>
    <t>Replace fitting, controls with electronic ballasts</t>
  </si>
  <si>
    <t>Replace fitting with LED</t>
  </si>
  <si>
    <t>Replace controls including electronic ballasts</t>
  </si>
  <si>
    <t>Replace controls but not ballasts</t>
  </si>
  <si>
    <t>Fit centralised controls with electronic ballasts</t>
  </si>
  <si>
    <t>Fit centralised controls but not ballasts</t>
  </si>
  <si>
    <t>The Salix College Energy Fund:
The Scheme allows Further Education Institutions (FEIs) to apply for an interest free loan to finance up to 100% of the costs of energy saving projects meeting the criteria set out below. More than one project can be applied for on the project compliance tool.
Project Criteria:
All projects must comply with the following criteria:
  -  it must pay for itself from energy savings within a maximum 5 year period 
  -  the cost of CO2 must be less than £100 per tonne over the lifetime of the project
  -  it must also be “additional” – i.e. would not have happened without this funding.  See  previous tab for more information.
 -  the payback must be shorter than the expected future life of the building
  -  it must be completed within the nine months timescale which starts from the commitment  from Salix. Those not completed in this timescale will not be funded.
  -  while Salix will fund compliant projects even if the final cost has differed slightly from the  original expected costs, this will only be in the case where the project remains compliant.  Submission of the completion certificate will determine the exact value of the project costs  and hence provision of the loan.
  -  the minimum value for any single project is £500 and a total minimum application and loan  value of £5,000.
Only those projects which meet the criteria above will be funded.
Project Compliance Tool:
To help assess whether projects meet the payback and £100/tCO2 criteria, Salix provides this Project Compliance Tool. Users input basic information (project costs, estimated savings, technology type and building life expectancy) which is then used to calculate whether the project is compliant.
The Project Compliance Tool contains a list of all the technologies currently funded by Salix. For ease of reference, these are also listed in Section 14 at the end of the application notes. 
Project Compliance Tool for Multiple fuel Projects:
For a selected number of technologies where more than one fuel type is being considered, the client  is encouraged to use the project compliance tool for multiple fuel projects.
The completed Project Compliance Tool should be submitted with the relevant supporting information using the Salix online application suite.
Supporting Information:
For project values increasing over £25,000, the client is required to support the application with saving calculations, internal business case paper work and evidence of cost basis
For projects over £100,000, a full business case, using the Salix template,  will need to be submitted to support the application
Project Ready:
Clients should be in a position to be project ready and have clear costs and savings identified with all internal approval needed in place to proceed.
Completing the Project Compliance Tool:
In order to complete the Project Compliance Tool, you will need to know:
 -  the date of expected commencement and completion of the project(s);
 -  the expected life of the building in which the project is due to be implemented;
 -  Salix funding requested for each project including any appropriate sub-metering;
 -  Salix funding requested expressed as % contribution of the total project cost (where a client  is not asking Salix for the full amount of the project);
 -  the average price expected to be paid for energy used in the project over the next 5 years;
 -  the load used by the existing equipment prior to the change and the load after installation  of the new technology so you can enter the annual kWh saving;
 -  from the above, the % kWh you are projecting to save.  
Once you have input this information the Project Compliance Tool tests that each project will pay for itself within 5 years, that the cost of CO2 is less than £100 (per tonne) over the lifetime of the project and that the project payback is shorter than the expected future life of the building. The final column indicates whether or not the project meets the compliance criteria. 
With regards to energy price, please bear in mind that over the course of the next 5 years energy prices may change and the figure used should be one you believe your organisation will be paying, on average, during the period. 
All requested data must be completed on the Project Compliance Tool or the application will not be successful.</t>
  </si>
  <si>
    <t>November 2014</t>
  </si>
  <si>
    <t>Compliance Tool created to support the Salix College Energy Fund</t>
  </si>
  <si>
    <r>
      <t>£/tCO</t>
    </r>
    <r>
      <rPr>
        <b/>
        <vertAlign val="subscript"/>
        <sz val="10"/>
        <color indexed="8"/>
        <rFont val="Calibri"/>
        <family val="2"/>
      </rPr>
      <t>2</t>
    </r>
    <r>
      <rPr>
        <b/>
        <sz val="10"/>
        <color indexed="8"/>
        <rFont val="Calibri"/>
        <family val="2"/>
      </rPr>
      <t xml:space="preserve"> LT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</si>
</sst>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7" formatCode="&quot;£&quot;#,##0.00;\-&quot;£&quot;#,##0.00"/>
    <numFmt numFmtId="44" formatCode="_-&quot;£&quot;* #,##0.00_-;\-&quot;£&quot;* #,##0.00_-;_-&quot;£&quot;* &quot;-&quot;??_-;_-@_-"/>
    <numFmt numFmtId="43" formatCode="_-* #,##0.00_-;\-* #,##0.00_-;_-* &quot;-&quot;??_-;_-@_-"/>
    <numFmt numFmtId="164" formatCode="#,##0.0"/>
    <numFmt numFmtId="165" formatCode="0.000"/>
    <numFmt numFmtId="166" formatCode="&quot;£&quot;#,##0"/>
    <numFmt numFmtId="167" formatCode="#,##0_ ;\-#,##0\ "/>
    <numFmt numFmtId="168" formatCode="d/m/yy;@"/>
    <numFmt numFmtId="169" formatCode="&quot;£&quot;#,##0.00"/>
    <numFmt numFmtId="170" formatCode="_-* #,##0_-;\-* #,##0_-;_-* &quot;-&quot;??_-;_-@_-"/>
    <numFmt numFmtId="171" formatCode="#,##0.00_ ;\-#,##0.00\ "/>
    <numFmt numFmtId="172" formatCode="0.00000"/>
  </numFmts>
  <fonts count="53" x14ac:knownFonts="1">
    <font>
      <sz val="10"/>
      <color theme="1"/>
      <name val="Arial"/>
      <family val="2"/>
    </font>
    <font>
      <sz val="10"/>
      <color indexed="8"/>
      <name val="Arial"/>
      <family val="2"/>
    </font>
    <font>
      <sz val="10"/>
      <name val="Arial"/>
      <family val="2"/>
    </font>
    <font>
      <b/>
      <sz val="10"/>
      <name val="Arial"/>
      <family val="2"/>
    </font>
    <font>
      <sz val="10"/>
      <color indexed="8"/>
      <name val="Gill Sans MT"/>
      <family val="2"/>
    </font>
    <font>
      <b/>
      <u/>
      <sz val="16"/>
      <name val="Gill Sans MT"/>
      <family val="2"/>
    </font>
    <font>
      <sz val="10"/>
      <name val="Gill Sans MT"/>
      <family val="2"/>
    </font>
    <font>
      <u/>
      <sz val="14"/>
      <name val="Gill Sans MT"/>
      <family val="2"/>
    </font>
    <font>
      <sz val="12"/>
      <name val="Gill Sans MT"/>
      <family val="2"/>
    </font>
    <font>
      <u/>
      <sz val="20"/>
      <name val="Gill Sans MT"/>
      <family val="2"/>
    </font>
    <font>
      <b/>
      <sz val="10"/>
      <name val="Gill Sans MT"/>
      <family val="2"/>
    </font>
    <font>
      <b/>
      <vertAlign val="subscript"/>
      <sz val="10"/>
      <name val="Gill Sans MT"/>
      <family val="2"/>
    </font>
    <font>
      <i/>
      <sz val="10"/>
      <name val="Gill Sans MT"/>
      <family val="2"/>
    </font>
    <font>
      <u/>
      <sz val="12"/>
      <name val="Gill Sans MT"/>
      <family val="2"/>
    </font>
    <font>
      <u/>
      <sz val="10"/>
      <name val="Gill Sans MT"/>
      <family val="2"/>
    </font>
    <font>
      <sz val="9"/>
      <name val="Gill Sans MT"/>
      <family val="2"/>
    </font>
    <font>
      <i/>
      <u/>
      <sz val="10"/>
      <name val="Gill Sans MT"/>
      <family val="2"/>
    </font>
    <font>
      <sz val="10"/>
      <color indexed="8"/>
      <name val="Gill Sans MT"/>
      <family val="2"/>
    </font>
    <font>
      <b/>
      <sz val="10"/>
      <color indexed="8"/>
      <name val="Gill Sans MT"/>
      <family val="2"/>
    </font>
    <font>
      <b/>
      <vertAlign val="subscript"/>
      <sz val="10"/>
      <color indexed="8"/>
      <name val="Gill Sans MT"/>
      <family val="2"/>
    </font>
    <font>
      <u/>
      <sz val="14"/>
      <color indexed="8"/>
      <name val="Gill Sans MT"/>
      <family val="2"/>
    </font>
    <font>
      <sz val="10"/>
      <color indexed="10"/>
      <name val="Gill Sans MT"/>
      <family val="2"/>
    </font>
    <font>
      <b/>
      <sz val="10"/>
      <color indexed="12"/>
      <name val="Gill Sans MT"/>
      <family val="2"/>
    </font>
    <font>
      <sz val="12"/>
      <color indexed="8"/>
      <name val="Gill Sans MT"/>
      <family val="2"/>
    </font>
    <font>
      <vertAlign val="subscript"/>
      <sz val="12"/>
      <color indexed="8"/>
      <name val="Gill Sans MT"/>
      <family val="2"/>
    </font>
    <font>
      <vertAlign val="subscript"/>
      <sz val="12"/>
      <name val="Gill Sans MT"/>
      <family val="2"/>
    </font>
    <font>
      <sz val="14"/>
      <color indexed="8"/>
      <name val="Gill Sans MT"/>
      <family val="2"/>
    </font>
    <font>
      <sz val="11"/>
      <name val="Gill Sans MT"/>
      <family val="2"/>
    </font>
    <font>
      <b/>
      <sz val="10"/>
      <color indexed="8"/>
      <name val="Calibri"/>
      <family val="2"/>
    </font>
    <font>
      <b/>
      <vertAlign val="subscript"/>
      <sz val="10"/>
      <color indexed="8"/>
      <name val="Calibri"/>
      <family val="2"/>
    </font>
    <font>
      <sz val="10"/>
      <color theme="1"/>
      <name val="Arial"/>
      <family val="2"/>
    </font>
    <font>
      <u/>
      <sz val="10"/>
      <color theme="10"/>
      <name val="Arial"/>
      <family val="2"/>
    </font>
    <font>
      <sz val="11"/>
      <color theme="1"/>
      <name val="Calibri"/>
      <family val="2"/>
      <scheme val="minor"/>
    </font>
    <font>
      <b/>
      <sz val="10"/>
      <color theme="1"/>
      <name val="Arial"/>
      <family val="2"/>
    </font>
    <font>
      <sz val="10"/>
      <color theme="1"/>
      <name val="Calibri"/>
      <family val="2"/>
      <scheme val="minor"/>
    </font>
    <font>
      <sz val="10"/>
      <color theme="1"/>
      <name val="Gill Sans MT"/>
      <family val="2"/>
    </font>
    <font>
      <sz val="10"/>
      <name val="Calibri"/>
      <family val="2"/>
      <scheme val="minor"/>
    </font>
    <font>
      <sz val="12"/>
      <color theme="1"/>
      <name val="Gill Sans MT"/>
      <family val="2"/>
    </font>
    <font>
      <sz val="10"/>
      <color rgb="FFFF0000"/>
      <name val="Gill Sans MT"/>
      <family val="2"/>
    </font>
    <font>
      <b/>
      <sz val="10"/>
      <color theme="1"/>
      <name val="Gill Sans MT"/>
      <family val="2"/>
    </font>
    <font>
      <u/>
      <sz val="10"/>
      <color theme="10"/>
      <name val="Gill Sans MT"/>
      <family val="2"/>
    </font>
    <font>
      <b/>
      <sz val="10"/>
      <color theme="0" tint="-0.249977111117893"/>
      <name val="Gill Sans MT"/>
      <family val="2"/>
    </font>
    <font>
      <sz val="10"/>
      <color theme="0" tint="-0.249977111117893"/>
      <name val="Gill Sans MT"/>
      <family val="2"/>
    </font>
    <font>
      <sz val="9"/>
      <color theme="6" tint="-0.499984740745262"/>
      <name val="Gill Sans MT"/>
      <family val="2"/>
    </font>
    <font>
      <u/>
      <sz val="18"/>
      <color theme="1"/>
      <name val="Gill Sans MT"/>
      <family val="2"/>
    </font>
    <font>
      <b/>
      <sz val="10"/>
      <color theme="1"/>
      <name val="Calibri"/>
      <family val="2"/>
      <scheme val="minor"/>
    </font>
    <font>
      <u/>
      <sz val="20"/>
      <color theme="1"/>
      <name val="Gill Sans MT"/>
      <family val="2"/>
    </font>
    <font>
      <b/>
      <u/>
      <sz val="10"/>
      <color theme="1"/>
      <name val="Gill Sans MT"/>
      <family val="2"/>
    </font>
    <font>
      <b/>
      <sz val="10"/>
      <color theme="0"/>
      <name val="Gill Sans MT"/>
      <family val="2"/>
    </font>
    <font>
      <sz val="10"/>
      <color theme="0"/>
      <name val="Gill Sans MT"/>
      <family val="2"/>
    </font>
    <font>
      <u/>
      <sz val="14"/>
      <color theme="0"/>
      <name val="Gill Sans MT"/>
      <family val="2"/>
    </font>
    <font>
      <sz val="11"/>
      <color theme="1"/>
      <name val="Gill Sans MT"/>
      <family val="2"/>
    </font>
    <font>
      <b/>
      <u/>
      <sz val="11"/>
      <color theme="1"/>
      <name val="Gill Sans MT"/>
      <family val="2"/>
    </font>
  </fonts>
  <fills count="25">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4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566314"/>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94">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hair">
        <color theme="0" tint="-0.24994659260841701"/>
      </left>
      <right style="hair">
        <color theme="0" tint="-0.24994659260841701"/>
      </right>
      <top style="medium">
        <color indexed="64"/>
      </top>
      <bottom/>
      <diagonal/>
    </border>
    <border>
      <left style="hair">
        <color theme="0" tint="-0.24994659260841701"/>
      </left>
      <right style="hair">
        <color theme="0" tint="-0.24994659260841701"/>
      </right>
      <top/>
      <bottom style="medium">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bottom style="hair">
        <color indexed="64"/>
      </bottom>
      <diagonal/>
    </border>
  </borders>
  <cellStyleXfs count="9">
    <xf numFmtId="0" fontId="0" fillId="0" borderId="0"/>
    <xf numFmtId="43" fontId="30" fillId="0" borderId="0" applyFont="0" applyFill="0" applyBorder="0" applyAlignment="0" applyProtection="0"/>
    <xf numFmtId="44" fontId="30"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xf numFmtId="0" fontId="30" fillId="0" borderId="0"/>
    <xf numFmtId="0" fontId="1" fillId="0" borderId="0"/>
    <xf numFmtId="0" fontId="2" fillId="0" borderId="0"/>
    <xf numFmtId="9" fontId="30" fillId="0" borderId="0" applyFont="0" applyFill="0" applyBorder="0" applyAlignment="0" applyProtection="0"/>
  </cellStyleXfs>
  <cellXfs count="744">
    <xf numFmtId="0" fontId="0" fillId="0" borderId="0" xfId="0"/>
    <xf numFmtId="0" fontId="0" fillId="0" borderId="0" xfId="0" quotePrefix="1"/>
    <xf numFmtId="0" fontId="0" fillId="0" borderId="0" xfId="0" applyFill="1"/>
    <xf numFmtId="0" fontId="0" fillId="8" borderId="0" xfId="0" applyFill="1"/>
    <xf numFmtId="0" fontId="2" fillId="8" borderId="0" xfId="0" applyFont="1" applyFill="1"/>
    <xf numFmtId="0" fontId="0" fillId="0" borderId="0" xfId="0" applyFill="1" applyAlignment="1">
      <alignment vertical="center"/>
    </xf>
    <xf numFmtId="0" fontId="0" fillId="0" borderId="0" xfId="0" applyFill="1" applyAlignment="1">
      <alignment horizontal="center"/>
    </xf>
    <xf numFmtId="2" fontId="0" fillId="0" borderId="0" xfId="0" applyNumberFormat="1" applyFill="1"/>
    <xf numFmtId="0" fontId="3" fillId="0" borderId="0" xfId="0" applyFont="1" applyFill="1" applyBorder="1" applyAlignment="1">
      <alignment vertical="center"/>
    </xf>
    <xf numFmtId="0" fontId="33" fillId="0" borderId="0" xfId="0" applyFont="1" applyFill="1" applyAlignment="1">
      <alignment horizontal="left" vertical="center"/>
    </xf>
    <xf numFmtId="0" fontId="33" fillId="0" borderId="0" xfId="0" applyFont="1" applyFill="1" applyAlignment="1">
      <alignment vertical="center"/>
    </xf>
    <xf numFmtId="0" fontId="6" fillId="8" borderId="0" xfId="0" applyFont="1" applyFill="1"/>
    <xf numFmtId="0" fontId="8" fillId="8" borderId="0" xfId="0" applyFont="1" applyFill="1"/>
    <xf numFmtId="0" fontId="8" fillId="8" borderId="0" xfId="0" applyFont="1" applyFill="1" applyAlignment="1">
      <alignment wrapText="1"/>
    </xf>
    <xf numFmtId="0" fontId="6" fillId="8" borderId="0" xfId="0" applyFont="1" applyFill="1" applyAlignment="1">
      <alignment horizontal="center"/>
    </xf>
    <xf numFmtId="168" fontId="6" fillId="8" borderId="0" xfId="0" applyNumberFormat="1" applyFont="1" applyFill="1" applyAlignment="1">
      <alignment horizontal="center"/>
    </xf>
    <xf numFmtId="0" fontId="6" fillId="8" borderId="0" xfId="0" applyFont="1" applyFill="1" applyAlignment="1">
      <alignment horizontal="left" wrapText="1"/>
    </xf>
    <xf numFmtId="1" fontId="6" fillId="8" borderId="0" xfId="0" applyNumberFormat="1" applyFont="1" applyFill="1" applyAlignment="1">
      <alignment horizontal="center"/>
    </xf>
    <xf numFmtId="0" fontId="6" fillId="8" borderId="0" xfId="0" applyFont="1" applyFill="1" applyAlignment="1">
      <alignment horizontal="left"/>
    </xf>
    <xf numFmtId="5" fontId="6" fillId="8" borderId="0" xfId="1" applyNumberFormat="1" applyFont="1" applyFill="1"/>
    <xf numFmtId="0" fontId="6" fillId="8" borderId="0" xfId="0" applyFont="1" applyFill="1" applyBorder="1"/>
    <xf numFmtId="0" fontId="6" fillId="8" borderId="0" xfId="0" applyFont="1" applyFill="1" applyBorder="1" applyAlignment="1">
      <alignment horizontal="left"/>
    </xf>
    <xf numFmtId="166" fontId="6" fillId="8" borderId="0" xfId="0" applyNumberFormat="1" applyFont="1" applyFill="1"/>
    <xf numFmtId="0" fontId="6" fillId="8" borderId="0" xfId="0" applyFont="1" applyFill="1" applyAlignment="1">
      <alignment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166" fontId="6" fillId="9" borderId="1" xfId="0" applyNumberFormat="1" applyFont="1" applyFill="1" applyBorder="1" applyAlignment="1">
      <alignment vertical="center" wrapText="1"/>
    </xf>
    <xf numFmtId="0" fontId="6" fillId="9" borderId="2" xfId="0" applyFont="1" applyFill="1" applyBorder="1" applyAlignment="1">
      <alignment vertical="center"/>
    </xf>
    <xf numFmtId="0" fontId="6" fillId="9" borderId="0" xfId="0" applyFont="1" applyFill="1" applyBorder="1" applyAlignment="1">
      <alignment vertical="center"/>
    </xf>
    <xf numFmtId="0" fontId="6" fillId="9" borderId="0" xfId="0" applyFont="1" applyFill="1" applyBorder="1" applyAlignment="1">
      <alignment horizontal="center" vertical="center"/>
    </xf>
    <xf numFmtId="0" fontId="6" fillId="9" borderId="0" xfId="0" applyFont="1" applyFill="1" applyBorder="1" applyAlignment="1">
      <alignment vertical="center" wrapText="1"/>
    </xf>
    <xf numFmtId="0" fontId="6" fillId="9" borderId="3" xfId="0" applyFont="1" applyFill="1" applyBorder="1" applyAlignment="1">
      <alignment vertical="center"/>
    </xf>
    <xf numFmtId="0" fontId="6" fillId="8" borderId="0" xfId="0" applyFont="1" applyFill="1" applyAlignment="1">
      <alignment vertical="center"/>
    </xf>
    <xf numFmtId="0" fontId="10" fillId="0" borderId="4" xfId="0" applyFont="1" applyFill="1" applyBorder="1" applyAlignment="1">
      <alignment horizontal="center" vertical="center"/>
    </xf>
    <xf numFmtId="168" fontId="10" fillId="0" borderId="5" xfId="0" applyNumberFormat="1" applyFont="1" applyFill="1" applyBorder="1" applyAlignment="1">
      <alignment horizontal="center" vertical="center" wrapText="1"/>
    </xf>
    <xf numFmtId="168"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1" fontId="10" fillId="0" borderId="5"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left" vertical="center"/>
    </xf>
    <xf numFmtId="166" fontId="10" fillId="9" borderId="6" xfId="0" applyNumberFormat="1"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5" xfId="0" applyFont="1" applyFill="1" applyBorder="1" applyAlignment="1">
      <alignment horizontal="center" vertical="center"/>
    </xf>
    <xf numFmtId="0" fontId="10" fillId="9" borderId="5" xfId="0" applyFont="1" applyFill="1" applyBorder="1" applyAlignment="1">
      <alignment horizontal="center" vertical="center" wrapText="1"/>
    </xf>
    <xf numFmtId="0" fontId="10" fillId="9" borderId="4" xfId="0" applyFont="1" applyFill="1" applyBorder="1" applyAlignment="1">
      <alignment horizontal="center" vertical="center"/>
    </xf>
    <xf numFmtId="0" fontId="12" fillId="0" borderId="8" xfId="0" applyFont="1" applyFill="1" applyBorder="1" applyAlignment="1">
      <alignment horizontal="center" vertical="center"/>
    </xf>
    <xf numFmtId="168" fontId="12" fillId="0" borderId="9" xfId="0" applyNumberFormat="1" applyFont="1" applyBorder="1" applyAlignment="1" applyProtection="1">
      <alignment horizontal="center" vertical="center" wrapText="1"/>
    </xf>
    <xf numFmtId="0" fontId="12" fillId="0" borderId="9" xfId="0" applyFont="1" applyBorder="1" applyAlignment="1" applyProtection="1">
      <alignment horizontal="left" vertical="center" wrapText="1"/>
    </xf>
    <xf numFmtId="1" fontId="12" fillId="0" borderId="9" xfId="0" applyNumberFormat="1" applyFont="1" applyBorder="1" applyAlignment="1" applyProtection="1">
      <alignment horizontal="center" vertical="center" wrapText="1"/>
    </xf>
    <xf numFmtId="5" fontId="12" fillId="0" borderId="9" xfId="1" applyNumberFormat="1" applyFont="1" applyBorder="1" applyAlignment="1" applyProtection="1">
      <alignment horizontal="center" vertical="center" wrapText="1"/>
    </xf>
    <xf numFmtId="9" fontId="12" fillId="0" borderId="9" xfId="8" applyFont="1" applyBorder="1" applyAlignment="1" applyProtection="1">
      <alignment horizontal="center" vertical="center" wrapText="1"/>
    </xf>
    <xf numFmtId="2" fontId="12" fillId="0" borderId="9" xfId="0" applyNumberFormat="1"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166" fontId="12" fillId="9" borderId="1" xfId="1" applyNumberFormat="1" applyFont="1" applyFill="1" applyBorder="1" applyAlignment="1" applyProtection="1">
      <alignment horizontal="center" vertical="center" wrapText="1"/>
      <protection hidden="1"/>
    </xf>
    <xf numFmtId="43" fontId="12" fillId="9" borderId="2" xfId="1" applyFont="1" applyFill="1" applyBorder="1" applyAlignment="1" applyProtection="1">
      <alignment horizontal="right" vertical="center" wrapText="1" indent="2"/>
      <protection hidden="1"/>
    </xf>
    <xf numFmtId="43" fontId="12" fillId="9" borderId="0" xfId="1" applyNumberFormat="1" applyFont="1" applyFill="1" applyBorder="1" applyAlignment="1" applyProtection="1">
      <alignment horizontal="right" vertical="center" wrapText="1" indent="1"/>
      <protection hidden="1"/>
    </xf>
    <xf numFmtId="0" fontId="6" fillId="10" borderId="4" xfId="0" applyFont="1" applyFill="1" applyBorder="1" applyAlignment="1">
      <alignment horizontal="center"/>
    </xf>
    <xf numFmtId="168" fontId="6" fillId="10" borderId="0" xfId="0" applyNumberFormat="1" applyFont="1" applyFill="1" applyAlignment="1">
      <alignment horizontal="center"/>
    </xf>
    <xf numFmtId="0" fontId="6" fillId="10" borderId="0" xfId="0" applyFont="1" applyFill="1" applyAlignment="1">
      <alignment horizontal="left" wrapText="1"/>
    </xf>
    <xf numFmtId="1" fontId="6" fillId="10" borderId="0" xfId="0" applyNumberFormat="1" applyFont="1" applyFill="1" applyAlignment="1">
      <alignment horizontal="center" wrapText="1"/>
    </xf>
    <xf numFmtId="0" fontId="6" fillId="10" borderId="0" xfId="0" applyFont="1" applyFill="1" applyAlignment="1">
      <alignment horizontal="left"/>
    </xf>
    <xf numFmtId="5" fontId="6" fillId="10" borderId="0" xfId="1" applyNumberFormat="1" applyFont="1" applyFill="1"/>
    <xf numFmtId="0" fontId="6" fillId="10" borderId="0" xfId="0" applyFont="1" applyFill="1" applyBorder="1" applyAlignment="1">
      <alignment horizontal="left"/>
    </xf>
    <xf numFmtId="166" fontId="6" fillId="10" borderId="10" xfId="0" applyNumberFormat="1" applyFont="1" applyFill="1" applyBorder="1" applyAlignment="1">
      <alignment wrapText="1"/>
    </xf>
    <xf numFmtId="0" fontId="6" fillId="10" borderId="11" xfId="0" applyFont="1" applyFill="1" applyBorder="1"/>
    <xf numFmtId="0" fontId="6" fillId="10" borderId="9" xfId="0" applyFont="1" applyFill="1" applyBorder="1"/>
    <xf numFmtId="0" fontId="6" fillId="10" borderId="9" xfId="0" applyFont="1" applyFill="1" applyBorder="1" applyAlignment="1">
      <alignment horizontal="center"/>
    </xf>
    <xf numFmtId="0" fontId="6" fillId="10" borderId="9" xfId="0" applyFont="1" applyFill="1" applyBorder="1" applyAlignment="1">
      <alignment wrapText="1"/>
    </xf>
    <xf numFmtId="0" fontId="6" fillId="10" borderId="11" xfId="0" applyFont="1" applyFill="1" applyBorder="1" applyAlignment="1">
      <alignment wrapText="1"/>
    </xf>
    <xf numFmtId="0" fontId="6" fillId="10" borderId="8" xfId="0" applyFont="1" applyFill="1" applyBorder="1"/>
    <xf numFmtId="0" fontId="6" fillId="11" borderId="12" xfId="0" applyFont="1" applyFill="1" applyBorder="1" applyAlignment="1">
      <alignment horizontal="left" vertical="center"/>
    </xf>
    <xf numFmtId="166" fontId="6" fillId="9" borderId="13" xfId="0" applyNumberFormat="1" applyFont="1" applyFill="1" applyBorder="1" applyAlignment="1">
      <alignment vertical="center" wrapText="1"/>
    </xf>
    <xf numFmtId="0" fontId="6" fillId="9" borderId="14" xfId="0" applyFont="1" applyFill="1" applyBorder="1" applyAlignment="1">
      <alignment vertical="center"/>
    </xf>
    <xf numFmtId="0" fontId="6" fillId="9" borderId="12" xfId="0" applyFont="1" applyFill="1" applyBorder="1" applyAlignment="1">
      <alignment vertical="center"/>
    </xf>
    <xf numFmtId="0" fontId="6" fillId="9" borderId="12" xfId="0" applyFont="1" applyFill="1" applyBorder="1" applyAlignment="1">
      <alignment horizontal="center" vertical="center"/>
    </xf>
    <xf numFmtId="0" fontId="6" fillId="9" borderId="12" xfId="0" applyFont="1" applyFill="1" applyBorder="1" applyAlignment="1">
      <alignment vertical="center" wrapText="1"/>
    </xf>
    <xf numFmtId="0" fontId="6" fillId="9" borderId="15" xfId="0" applyFont="1" applyFill="1" applyBorder="1" applyAlignment="1">
      <alignment vertical="center"/>
    </xf>
    <xf numFmtId="0" fontId="6" fillId="12" borderId="15" xfId="0" applyFont="1" applyFill="1" applyBorder="1" applyAlignment="1">
      <alignment horizontal="center" vertical="center"/>
    </xf>
    <xf numFmtId="0" fontId="6" fillId="13" borderId="16" xfId="0" applyFont="1" applyFill="1" applyBorder="1" applyAlignment="1">
      <alignment horizontal="center" vertical="center"/>
    </xf>
    <xf numFmtId="0" fontId="6" fillId="14" borderId="16" xfId="0" applyFont="1" applyFill="1" applyBorder="1" applyAlignment="1">
      <alignment horizontal="center" vertical="center"/>
    </xf>
    <xf numFmtId="0" fontId="6" fillId="15" borderId="16" xfId="0" applyFont="1" applyFill="1" applyBorder="1" applyAlignment="1">
      <alignment horizontal="center" vertical="center"/>
    </xf>
    <xf numFmtId="0" fontId="6" fillId="16" borderId="16" xfId="0" applyFont="1" applyFill="1" applyBorder="1" applyAlignment="1">
      <alignment horizontal="center" vertical="center"/>
    </xf>
    <xf numFmtId="0" fontId="6" fillId="0" borderId="8" xfId="0" applyFont="1" applyBorder="1" applyAlignment="1" applyProtection="1">
      <alignment horizontal="center" vertical="center"/>
    </xf>
    <xf numFmtId="0" fontId="6" fillId="0" borderId="3" xfId="0" applyFont="1" applyFill="1" applyBorder="1" applyAlignment="1">
      <alignment horizontal="center" vertical="center"/>
    </xf>
    <xf numFmtId="168" fontId="6" fillId="0" borderId="10" xfId="0" applyNumberFormat="1" applyFont="1" applyBorder="1" applyAlignment="1" applyProtection="1">
      <alignment horizontal="center" vertical="center" wrapText="1"/>
    </xf>
    <xf numFmtId="168" fontId="6" fillId="0" borderId="9" xfId="0" applyNumberFormat="1" applyFont="1" applyBorder="1" applyAlignment="1" applyProtection="1">
      <alignment horizontal="center" vertical="center" wrapText="1"/>
    </xf>
    <xf numFmtId="0" fontId="6" fillId="0" borderId="9" xfId="0" applyFont="1" applyBorder="1" applyAlignment="1" applyProtection="1">
      <alignment horizontal="left" vertical="center" wrapText="1"/>
    </xf>
    <xf numFmtId="1" fontId="6" fillId="0" borderId="9" xfId="0" applyNumberFormat="1" applyFont="1" applyBorder="1" applyAlignment="1" applyProtection="1">
      <alignment horizontal="center" vertical="center" wrapText="1"/>
    </xf>
    <xf numFmtId="5" fontId="6" fillId="0" borderId="9" xfId="1" applyNumberFormat="1" applyFont="1" applyBorder="1" applyAlignment="1" applyProtection="1">
      <alignment horizontal="center" vertical="center" wrapText="1"/>
    </xf>
    <xf numFmtId="2" fontId="6" fillId="0" borderId="9"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166" fontId="6" fillId="9" borderId="10" xfId="1" applyNumberFormat="1" applyFont="1" applyFill="1" applyBorder="1" applyAlignment="1" applyProtection="1">
      <alignment horizontal="center" vertical="center" wrapText="1"/>
      <protection hidden="1"/>
    </xf>
    <xf numFmtId="43" fontId="6" fillId="9" borderId="11" xfId="1" applyFont="1" applyFill="1" applyBorder="1" applyAlignment="1" applyProtection="1">
      <alignment horizontal="right" vertical="center" wrapText="1" indent="2"/>
      <protection hidden="1"/>
    </xf>
    <xf numFmtId="43" fontId="6" fillId="9" borderId="9" xfId="1" applyNumberFormat="1" applyFont="1" applyFill="1" applyBorder="1" applyAlignment="1" applyProtection="1">
      <alignment horizontal="right" vertical="center" wrapText="1" indent="1"/>
      <protection hidden="1"/>
    </xf>
    <xf numFmtId="168" fontId="13" fillId="0" borderId="0" xfId="0" applyNumberFormat="1" applyFont="1" applyFill="1" applyBorder="1" applyAlignment="1">
      <alignment horizontal="center" vertical="center"/>
    </xf>
    <xf numFmtId="0" fontId="16" fillId="0" borderId="0" xfId="0" applyFont="1" applyFill="1" applyBorder="1" applyAlignment="1">
      <alignment horizontal="left" vertical="center" wrapText="1"/>
    </xf>
    <xf numFmtId="1" fontId="14"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xf>
    <xf numFmtId="0" fontId="6" fillId="10" borderId="0" xfId="0" applyFont="1" applyFill="1" applyBorder="1"/>
    <xf numFmtId="0" fontId="6" fillId="11" borderId="12" xfId="0" applyFont="1" applyFill="1" applyBorder="1" applyAlignment="1">
      <alignment horizontal="left"/>
    </xf>
    <xf numFmtId="166" fontId="6" fillId="11" borderId="12" xfId="0" applyNumberFormat="1" applyFont="1" applyFill="1" applyBorder="1"/>
    <xf numFmtId="0" fontId="6" fillId="11" borderId="12" xfId="0" applyFont="1" applyFill="1" applyBorder="1"/>
    <xf numFmtId="0" fontId="6" fillId="11" borderId="12" xfId="0" applyFont="1" applyFill="1" applyBorder="1" applyAlignment="1">
      <alignment horizontal="center"/>
    </xf>
    <xf numFmtId="0" fontId="6" fillId="11" borderId="12" xfId="0" applyFont="1" applyFill="1" applyBorder="1" applyAlignment="1">
      <alignment wrapText="1"/>
    </xf>
    <xf numFmtId="0" fontId="6" fillId="11" borderId="14" xfId="0" applyFont="1" applyFill="1" applyBorder="1"/>
    <xf numFmtId="168" fontId="7" fillId="11" borderId="0" xfId="0" applyNumberFormat="1" applyFont="1" applyFill="1" applyBorder="1" applyAlignment="1"/>
    <xf numFmtId="168" fontId="9" fillId="11" borderId="0" xfId="0" applyNumberFormat="1" applyFont="1" applyFill="1" applyBorder="1" applyAlignment="1"/>
    <xf numFmtId="168" fontId="7" fillId="11" borderId="1" xfId="0" applyNumberFormat="1" applyFont="1" applyFill="1" applyBorder="1" applyAlignment="1"/>
    <xf numFmtId="0" fontId="6" fillId="11" borderId="0" xfId="0" applyFont="1" applyFill="1" applyBorder="1" applyAlignment="1">
      <alignment horizontal="left"/>
    </xf>
    <xf numFmtId="166" fontId="6" fillId="11" borderId="0" xfId="0" applyNumberFormat="1" applyFont="1" applyFill="1" applyBorder="1"/>
    <xf numFmtId="0" fontId="6" fillId="11" borderId="0" xfId="0" applyFont="1" applyFill="1" applyBorder="1"/>
    <xf numFmtId="0" fontId="6" fillId="11" borderId="0" xfId="0" applyFont="1" applyFill="1" applyBorder="1" applyAlignment="1">
      <alignment horizontal="center"/>
    </xf>
    <xf numFmtId="0" fontId="6" fillId="11" borderId="0" xfId="0" applyFont="1" applyFill="1" applyBorder="1" applyAlignment="1">
      <alignment wrapText="1"/>
    </xf>
    <xf numFmtId="0" fontId="6" fillId="11" borderId="2" xfId="0" applyFont="1" applyFill="1" applyBorder="1"/>
    <xf numFmtId="5" fontId="14" fillId="11" borderId="0" xfId="1" applyNumberFormat="1" applyFont="1" applyFill="1" applyBorder="1"/>
    <xf numFmtId="168" fontId="14" fillId="11" borderId="5" xfId="0" applyNumberFormat="1" applyFont="1" applyFill="1" applyBorder="1" applyAlignment="1">
      <alignment horizontal="center"/>
    </xf>
    <xf numFmtId="0" fontId="14" fillId="11" borderId="5" xfId="0" applyFont="1" applyFill="1" applyBorder="1" applyAlignment="1">
      <alignment horizontal="left" wrapText="1"/>
    </xf>
    <xf numFmtId="1" fontId="14" fillId="11" borderId="5" xfId="0" applyNumberFormat="1" applyFont="1" applyFill="1" applyBorder="1" applyAlignment="1">
      <alignment horizontal="center"/>
    </xf>
    <xf numFmtId="0" fontId="14" fillId="11" borderId="5" xfId="0" applyFont="1" applyFill="1" applyBorder="1" applyAlignment="1">
      <alignment horizontal="left"/>
    </xf>
    <xf numFmtId="5" fontId="14" fillId="11" borderId="5" xfId="1" applyNumberFormat="1" applyFont="1" applyFill="1" applyBorder="1"/>
    <xf numFmtId="0" fontId="6" fillId="11" borderId="5" xfId="0" applyFont="1" applyFill="1" applyBorder="1"/>
    <xf numFmtId="0" fontId="6" fillId="11" borderId="5" xfId="0" applyFont="1" applyFill="1" applyBorder="1" applyAlignment="1">
      <alignment horizontal="left"/>
    </xf>
    <xf numFmtId="166" fontId="6" fillId="11" borderId="5" xfId="0" applyNumberFormat="1" applyFont="1" applyFill="1" applyBorder="1"/>
    <xf numFmtId="0" fontId="6" fillId="11" borderId="5" xfId="0" applyFont="1" applyFill="1" applyBorder="1" applyAlignment="1">
      <alignment horizontal="center"/>
    </xf>
    <xf numFmtId="0" fontId="6" fillId="11" borderId="5" xfId="0" applyFont="1" applyFill="1" applyBorder="1" applyAlignment="1">
      <alignment wrapText="1"/>
    </xf>
    <xf numFmtId="0" fontId="6" fillId="11" borderId="7" xfId="0" applyFont="1" applyFill="1" applyBorder="1"/>
    <xf numFmtId="168" fontId="7" fillId="11" borderId="0" xfId="0" applyNumberFormat="1" applyFont="1" applyFill="1" applyBorder="1" applyAlignment="1">
      <alignment horizontal="left"/>
    </xf>
    <xf numFmtId="168" fontId="9" fillId="11" borderId="0" xfId="0" applyNumberFormat="1" applyFont="1" applyFill="1" applyBorder="1" applyAlignment="1">
      <alignment horizontal="left"/>
    </xf>
    <xf numFmtId="168" fontId="6" fillId="17" borderId="9" xfId="0" applyNumberFormat="1" applyFont="1" applyFill="1" applyBorder="1" applyAlignment="1">
      <alignment horizontal="center"/>
    </xf>
    <xf numFmtId="0" fontId="6" fillId="17" borderId="9" xfId="0" applyFont="1" applyFill="1" applyBorder="1" applyAlignment="1">
      <alignment horizontal="left" wrapText="1"/>
    </xf>
    <xf numFmtId="1" fontId="6" fillId="17" borderId="9" xfId="0" applyNumberFormat="1" applyFont="1" applyFill="1" applyBorder="1" applyAlignment="1">
      <alignment horizontal="center"/>
    </xf>
    <xf numFmtId="0" fontId="6" fillId="17" borderId="9" xfId="0" applyFont="1" applyFill="1" applyBorder="1" applyAlignment="1">
      <alignment horizontal="left"/>
    </xf>
    <xf numFmtId="5" fontId="6" fillId="17" borderId="9" xfId="1" applyNumberFormat="1" applyFont="1" applyFill="1" applyBorder="1"/>
    <xf numFmtId="0" fontId="6" fillId="17" borderId="9" xfId="0" applyFont="1" applyFill="1" applyBorder="1"/>
    <xf numFmtId="166" fontId="6" fillId="17" borderId="9" xfId="0" applyNumberFormat="1" applyFont="1" applyFill="1" applyBorder="1"/>
    <xf numFmtId="0" fontId="6" fillId="17" borderId="9" xfId="0" applyFont="1" applyFill="1" applyBorder="1" applyAlignment="1">
      <alignment horizontal="center"/>
    </xf>
    <xf numFmtId="0" fontId="6" fillId="17" borderId="9" xfId="0" applyFont="1" applyFill="1" applyBorder="1" applyAlignment="1">
      <alignment wrapText="1"/>
    </xf>
    <xf numFmtId="0" fontId="6" fillId="17" borderId="11" xfId="0" applyFont="1" applyFill="1" applyBorder="1"/>
    <xf numFmtId="0" fontId="2" fillId="17" borderId="10" xfId="0" applyFont="1" applyFill="1" applyBorder="1"/>
    <xf numFmtId="0" fontId="2" fillId="11" borderId="1" xfId="0" applyFont="1" applyFill="1" applyBorder="1"/>
    <xf numFmtId="0" fontId="5" fillId="11" borderId="0" xfId="0" applyFont="1" applyFill="1" applyBorder="1" applyAlignment="1">
      <alignment vertical="top"/>
    </xf>
    <xf numFmtId="0" fontId="7" fillId="11" borderId="0" xfId="0" applyFont="1" applyFill="1" applyBorder="1" applyAlignment="1">
      <alignment horizontal="left" vertical="top"/>
    </xf>
    <xf numFmtId="0" fontId="6" fillId="11" borderId="0" xfId="0" applyFont="1" applyFill="1" applyBorder="1" applyAlignment="1">
      <alignment horizontal="left" vertical="top" wrapText="1"/>
    </xf>
    <xf numFmtId="0" fontId="8" fillId="11" borderId="2" xfId="0" applyFont="1" applyFill="1" applyBorder="1"/>
    <xf numFmtId="0" fontId="8" fillId="11" borderId="0" xfId="0" applyFont="1" applyFill="1" applyBorder="1"/>
    <xf numFmtId="0" fontId="8" fillId="11" borderId="2" xfId="0" applyFont="1" applyFill="1" applyBorder="1" applyAlignment="1">
      <alignment vertical="top" wrapText="1"/>
    </xf>
    <xf numFmtId="0" fontId="8" fillId="11" borderId="0" xfId="0" applyFont="1" applyFill="1" applyBorder="1" applyAlignment="1">
      <alignment wrapText="1"/>
    </xf>
    <xf numFmtId="0" fontId="8" fillId="11" borderId="2" xfId="0" applyFont="1" applyFill="1" applyBorder="1" applyAlignment="1">
      <alignment vertical="top"/>
    </xf>
    <xf numFmtId="168" fontId="7" fillId="0" borderId="0" xfId="0" applyNumberFormat="1" applyFont="1" applyFill="1" applyBorder="1" applyAlignment="1">
      <alignment horizontal="center" vertical="center"/>
    </xf>
    <xf numFmtId="168" fontId="7" fillId="0" borderId="12" xfId="0" applyNumberFormat="1" applyFont="1" applyFill="1" applyBorder="1" applyAlignment="1">
      <alignment horizontal="center" vertical="center"/>
    </xf>
    <xf numFmtId="0" fontId="14" fillId="11" borderId="0" xfId="0" applyFont="1" applyFill="1" applyBorder="1" applyAlignment="1" applyProtection="1">
      <alignment horizontal="left" vertical="center"/>
      <protection locked="0"/>
    </xf>
    <xf numFmtId="0" fontId="6" fillId="17" borderId="8" xfId="0" applyFont="1" applyFill="1" applyBorder="1" applyAlignment="1">
      <alignment horizontal="center"/>
    </xf>
    <xf numFmtId="0" fontId="6" fillId="11" borderId="3" xfId="0" applyFont="1" applyFill="1" applyBorder="1" applyAlignment="1">
      <alignment horizontal="center"/>
    </xf>
    <xf numFmtId="168" fontId="15" fillId="11" borderId="3" xfId="0" applyNumberFormat="1" applyFont="1" applyFill="1" applyBorder="1" applyAlignment="1">
      <alignment horizontal="left" vertical="center"/>
    </xf>
    <xf numFmtId="168" fontId="15" fillId="11" borderId="3" xfId="0" applyNumberFormat="1" applyFont="1" applyFill="1" applyBorder="1" applyAlignment="1">
      <alignment vertical="center"/>
    </xf>
    <xf numFmtId="0" fontId="15" fillId="11" borderId="3" xfId="0" applyFont="1" applyFill="1" applyBorder="1" applyAlignment="1">
      <alignment horizontal="left" vertical="center"/>
    </xf>
    <xf numFmtId="0" fontId="14" fillId="11" borderId="4" xfId="0" applyFont="1" applyFill="1" applyBorder="1" applyAlignment="1">
      <alignment horizontal="center"/>
    </xf>
    <xf numFmtId="168" fontId="6" fillId="11" borderId="13" xfId="0" applyNumberFormat="1" applyFont="1" applyFill="1" applyBorder="1" applyAlignment="1">
      <alignment horizontal="center"/>
    </xf>
    <xf numFmtId="168" fontId="6" fillId="11" borderId="12" xfId="0" applyNumberFormat="1" applyFont="1" applyFill="1" applyBorder="1" applyAlignment="1">
      <alignment horizontal="center"/>
    </xf>
    <xf numFmtId="0" fontId="6" fillId="11" borderId="12" xfId="0" applyFont="1" applyFill="1" applyBorder="1" applyAlignment="1">
      <alignment horizontal="left" wrapText="1"/>
    </xf>
    <xf numFmtId="1" fontId="6" fillId="11" borderId="12" xfId="0" applyNumberFormat="1" applyFont="1" applyFill="1" applyBorder="1" applyAlignment="1">
      <alignment horizontal="center"/>
    </xf>
    <xf numFmtId="5" fontId="6" fillId="11" borderId="12" xfId="1" applyNumberFormat="1" applyFont="1" applyFill="1" applyBorder="1"/>
    <xf numFmtId="168" fontId="14" fillId="11" borderId="1" xfId="0" applyNumberFormat="1" applyFont="1" applyFill="1" applyBorder="1" applyAlignment="1">
      <alignment horizontal="center" vertical="center"/>
    </xf>
    <xf numFmtId="168" fontId="14" fillId="11" borderId="6" xfId="0" applyNumberFormat="1" applyFont="1" applyFill="1" applyBorder="1" applyAlignment="1">
      <alignment horizontal="center"/>
    </xf>
    <xf numFmtId="0" fontId="14" fillId="17" borderId="9" xfId="0" applyFont="1" applyFill="1" applyBorder="1" applyAlignment="1" applyProtection="1">
      <alignment horizontal="left" wrapText="1"/>
    </xf>
    <xf numFmtId="168" fontId="6" fillId="17" borderId="9" xfId="0" applyNumberFormat="1" applyFont="1" applyFill="1" applyBorder="1" applyAlignment="1" applyProtection="1">
      <alignment horizontal="center"/>
    </xf>
    <xf numFmtId="1" fontId="6" fillId="17" borderId="9" xfId="0" applyNumberFormat="1" applyFont="1" applyFill="1" applyBorder="1" applyAlignment="1" applyProtection="1">
      <alignment horizontal="center"/>
    </xf>
    <xf numFmtId="0" fontId="6" fillId="17" borderId="9" xfId="0" applyFont="1" applyFill="1" applyBorder="1" applyAlignment="1" applyProtection="1">
      <alignment horizontal="left"/>
    </xf>
    <xf numFmtId="5" fontId="6" fillId="17" borderId="9" xfId="1" applyNumberFormat="1" applyFont="1" applyFill="1" applyBorder="1" applyProtection="1"/>
    <xf numFmtId="0" fontId="6" fillId="17" borderId="9" xfId="0" applyFont="1" applyFill="1" applyBorder="1" applyProtection="1"/>
    <xf numFmtId="166" fontId="6" fillId="17" borderId="9" xfId="0" applyNumberFormat="1" applyFont="1" applyFill="1" applyBorder="1" applyProtection="1"/>
    <xf numFmtId="0" fontId="6" fillId="17" borderId="9" xfId="0" applyFont="1" applyFill="1" applyBorder="1" applyAlignment="1" applyProtection="1">
      <alignment horizontal="center"/>
    </xf>
    <xf numFmtId="0" fontId="6" fillId="17" borderId="9" xfId="0" applyFont="1" applyFill="1" applyBorder="1" applyAlignment="1" applyProtection="1">
      <alignment wrapText="1"/>
    </xf>
    <xf numFmtId="0" fontId="6" fillId="17" borderId="11" xfId="0" applyFont="1" applyFill="1" applyBorder="1" applyProtection="1"/>
    <xf numFmtId="0" fontId="34" fillId="0" borderId="3" xfId="0" applyFont="1" applyBorder="1" applyAlignment="1" applyProtection="1">
      <alignment horizontal="center" vertical="center"/>
    </xf>
    <xf numFmtId="0" fontId="34" fillId="0" borderId="4" xfId="0" applyFont="1" applyBorder="1" applyAlignment="1" applyProtection="1">
      <alignment horizontal="center" vertical="center"/>
    </xf>
    <xf numFmtId="0" fontId="34" fillId="11" borderId="5" xfId="0" applyFont="1" applyFill="1" applyBorder="1" applyAlignment="1">
      <alignment vertical="center"/>
    </xf>
    <xf numFmtId="0" fontId="35" fillId="11" borderId="5" xfId="0" applyFont="1" applyFill="1" applyBorder="1" applyAlignment="1" applyProtection="1">
      <alignment vertical="center" wrapText="1"/>
    </xf>
    <xf numFmtId="0" fontId="36" fillId="11" borderId="5" xfId="0" applyFont="1" applyFill="1" applyBorder="1" applyAlignment="1" applyProtection="1">
      <alignment horizontal="left" vertical="center" wrapText="1"/>
    </xf>
    <xf numFmtId="0" fontId="35" fillId="11" borderId="5" xfId="0" applyFont="1" applyFill="1" applyBorder="1" applyAlignment="1" applyProtection="1">
      <alignment vertical="center"/>
    </xf>
    <xf numFmtId="0" fontId="17" fillId="8" borderId="0" xfId="0" applyFont="1" applyFill="1" applyBorder="1" applyAlignment="1">
      <alignment vertical="top" wrapText="1"/>
    </xf>
    <xf numFmtId="0" fontId="34" fillId="8" borderId="0" xfId="0" applyFont="1" applyFill="1" applyBorder="1" applyAlignment="1"/>
    <xf numFmtId="0" fontId="17" fillId="11" borderId="12" xfId="0" applyFont="1" applyFill="1" applyBorder="1" applyAlignment="1">
      <alignment vertical="top" wrapText="1"/>
    </xf>
    <xf numFmtId="0" fontId="17" fillId="11" borderId="14" xfId="0" applyFont="1" applyFill="1" applyBorder="1" applyAlignment="1">
      <alignment vertical="top" wrapText="1"/>
    </xf>
    <xf numFmtId="0" fontId="34" fillId="11" borderId="6" xfId="0" applyFont="1" applyFill="1" applyBorder="1" applyAlignment="1">
      <alignment vertical="center"/>
    </xf>
    <xf numFmtId="0" fontId="34" fillId="11" borderId="7" xfId="0" applyFont="1" applyFill="1" applyBorder="1" applyAlignment="1">
      <alignment vertical="center"/>
    </xf>
    <xf numFmtId="0" fontId="4" fillId="8" borderId="0" xfId="0" applyFont="1" applyFill="1" applyAlignment="1">
      <alignment vertical="center"/>
    </xf>
    <xf numFmtId="0" fontId="35" fillId="8" borderId="0" xfId="0" applyFont="1" applyFill="1" applyAlignment="1">
      <alignment vertical="center"/>
    </xf>
    <xf numFmtId="0" fontId="4" fillId="9" borderId="13" xfId="0" applyFont="1" applyFill="1" applyBorder="1" applyAlignment="1">
      <alignment vertical="center"/>
    </xf>
    <xf numFmtId="0" fontId="4" fillId="9" borderId="12" xfId="0" applyFont="1" applyFill="1" applyBorder="1" applyAlignment="1">
      <alignment vertical="center"/>
    </xf>
    <xf numFmtId="0" fontId="4" fillId="9" borderId="14" xfId="0" applyFont="1" applyFill="1" applyBorder="1" applyAlignment="1">
      <alignment vertical="center"/>
    </xf>
    <xf numFmtId="0" fontId="4" fillId="9" borderId="0" xfId="0" applyFont="1" applyFill="1" applyBorder="1" applyAlignment="1">
      <alignment vertical="center"/>
    </xf>
    <xf numFmtId="0" fontId="18" fillId="8" borderId="17" xfId="0" applyFont="1" applyFill="1" applyBorder="1" applyAlignment="1">
      <alignment vertical="center" wrapText="1"/>
    </xf>
    <xf numFmtId="0" fontId="4" fillId="9" borderId="2" xfId="0" applyFont="1" applyFill="1" applyBorder="1" applyAlignment="1">
      <alignment vertical="center"/>
    </xf>
    <xf numFmtId="0" fontId="4" fillId="9" borderId="1" xfId="0" applyFont="1" applyFill="1" applyBorder="1" applyAlignment="1">
      <alignment vertical="center" wrapText="1"/>
    </xf>
    <xf numFmtId="0" fontId="4" fillId="9" borderId="0" xfId="0" applyFont="1" applyFill="1" applyBorder="1" applyAlignment="1">
      <alignment vertical="center" wrapText="1"/>
    </xf>
    <xf numFmtId="0" fontId="4" fillId="9" borderId="2" xfId="0" applyFont="1" applyFill="1" applyBorder="1" applyAlignment="1">
      <alignmen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4" fillId="0" borderId="23" xfId="0" applyFont="1" applyFill="1" applyBorder="1" applyAlignment="1" applyProtection="1">
      <alignment horizontal="center" vertical="center"/>
      <protection locked="0"/>
    </xf>
    <xf numFmtId="170" fontId="4" fillId="0" borderId="24" xfId="1" applyNumberFormat="1" applyFont="1" applyBorder="1" applyAlignment="1" applyProtection="1">
      <alignment vertical="center" wrapText="1"/>
      <protection locked="0"/>
    </xf>
    <xf numFmtId="2" fontId="4" fillId="0" borderId="25" xfId="0" applyNumberFormat="1" applyFont="1" applyFill="1" applyBorder="1" applyAlignment="1" applyProtection="1">
      <alignment horizontal="center" vertical="center"/>
      <protection locked="0"/>
    </xf>
    <xf numFmtId="165" fontId="6" fillId="9" borderId="23" xfId="0" applyNumberFormat="1" applyFont="1" applyFill="1" applyBorder="1" applyAlignment="1" applyProtection="1">
      <alignment horizontal="center" vertical="center"/>
      <protection hidden="1"/>
    </xf>
    <xf numFmtId="167" fontId="4" fillId="9" borderId="24" xfId="1" applyNumberFormat="1" applyFont="1" applyFill="1" applyBorder="1" applyAlignment="1" applyProtection="1">
      <alignment horizontal="center" vertical="center" wrapText="1"/>
      <protection hidden="1"/>
    </xf>
    <xf numFmtId="167" fontId="4" fillId="9" borderId="26" xfId="1" applyNumberFormat="1" applyFont="1" applyFill="1" applyBorder="1" applyAlignment="1" applyProtection="1">
      <alignment horizontal="center" vertical="center" wrapText="1"/>
      <protection hidden="1"/>
    </xf>
    <xf numFmtId="5" fontId="4" fillId="9" borderId="24" xfId="2" applyNumberFormat="1" applyFont="1" applyFill="1" applyBorder="1" applyAlignment="1" applyProtection="1">
      <alignment horizontal="center" vertical="center" wrapText="1"/>
      <protection hidden="1"/>
    </xf>
    <xf numFmtId="5" fontId="4" fillId="9" borderId="25" xfId="2" applyNumberFormat="1" applyFont="1" applyFill="1" applyBorder="1" applyAlignment="1" applyProtection="1">
      <alignment horizontal="center" vertical="center" wrapText="1"/>
      <protection hidden="1"/>
    </xf>
    <xf numFmtId="5" fontId="18" fillId="9" borderId="27" xfId="2" applyNumberFormat="1" applyFont="1" applyFill="1" applyBorder="1" applyAlignment="1" applyProtection="1">
      <alignment horizontal="center" vertical="center" wrapText="1"/>
      <protection hidden="1"/>
    </xf>
    <xf numFmtId="0" fontId="4" fillId="0" borderId="28" xfId="0" applyFont="1" applyFill="1" applyBorder="1" applyAlignment="1" applyProtection="1">
      <alignment horizontal="center" vertical="center"/>
      <protection locked="0"/>
    </xf>
    <xf numFmtId="170" fontId="4" fillId="0" borderId="29" xfId="1" applyNumberFormat="1" applyFont="1" applyBorder="1" applyAlignment="1" applyProtection="1">
      <alignment vertical="center" wrapText="1"/>
      <protection locked="0"/>
    </xf>
    <xf numFmtId="2" fontId="4" fillId="0" borderId="30" xfId="0" applyNumberFormat="1" applyFont="1" applyFill="1" applyBorder="1" applyAlignment="1" applyProtection="1">
      <alignment horizontal="center" vertical="center"/>
      <protection locked="0"/>
    </xf>
    <xf numFmtId="165" fontId="6" fillId="9" borderId="28" xfId="0" applyNumberFormat="1" applyFont="1" applyFill="1" applyBorder="1" applyAlignment="1" applyProtection="1">
      <alignment horizontal="center" vertical="center"/>
      <protection hidden="1"/>
    </xf>
    <xf numFmtId="167" fontId="4" fillId="9" borderId="29" xfId="1" applyNumberFormat="1" applyFont="1" applyFill="1" applyBorder="1" applyAlignment="1" applyProtection="1">
      <alignment horizontal="center" vertical="center" wrapText="1"/>
      <protection hidden="1"/>
    </xf>
    <xf numFmtId="5" fontId="4" fillId="9" borderId="29" xfId="2" applyNumberFormat="1" applyFont="1" applyFill="1" applyBorder="1" applyAlignment="1" applyProtection="1">
      <alignment horizontal="center" vertical="center" wrapText="1"/>
      <protection hidden="1"/>
    </xf>
    <xf numFmtId="5" fontId="4" fillId="9" borderId="30" xfId="2" applyNumberFormat="1" applyFont="1" applyFill="1" applyBorder="1" applyAlignment="1" applyProtection="1">
      <alignment horizontal="center" vertical="center" wrapText="1"/>
      <protection hidden="1"/>
    </xf>
    <xf numFmtId="5" fontId="18" fillId="9" borderId="3" xfId="2" applyNumberFormat="1" applyFont="1" applyFill="1" applyBorder="1" applyAlignment="1" applyProtection="1">
      <alignment horizontal="center" vertical="center" wrapText="1"/>
      <protection hidden="1"/>
    </xf>
    <xf numFmtId="165" fontId="6" fillId="9" borderId="28" xfId="7" applyNumberFormat="1" applyFont="1" applyFill="1" applyBorder="1" applyAlignment="1" applyProtection="1">
      <alignment horizontal="center" vertical="center"/>
      <protection hidden="1"/>
    </xf>
    <xf numFmtId="167" fontId="4" fillId="9" borderId="31" xfId="1" applyNumberFormat="1" applyFont="1" applyFill="1" applyBorder="1" applyAlignment="1" applyProtection="1">
      <alignment horizontal="center" vertical="center" wrapText="1"/>
      <protection hidden="1"/>
    </xf>
    <xf numFmtId="5" fontId="18" fillId="9" borderId="32" xfId="2" applyNumberFormat="1" applyFont="1" applyFill="1" applyBorder="1" applyAlignment="1" applyProtection="1">
      <alignment horizontal="center" vertical="center" wrapText="1"/>
      <protection hidden="1"/>
    </xf>
    <xf numFmtId="0" fontId="4" fillId="0" borderId="33" xfId="0" applyFont="1" applyFill="1" applyBorder="1" applyAlignment="1" applyProtection="1">
      <alignment horizontal="center" vertical="center"/>
      <protection locked="0"/>
    </xf>
    <xf numFmtId="170" fontId="4" fillId="0" borderId="34" xfId="1" applyNumberFormat="1" applyFont="1" applyBorder="1" applyAlignment="1" applyProtection="1">
      <alignment vertical="center" wrapText="1"/>
      <protection locked="0"/>
    </xf>
    <xf numFmtId="2" fontId="4" fillId="0" borderId="35" xfId="0" applyNumberFormat="1" applyFont="1" applyFill="1" applyBorder="1" applyAlignment="1" applyProtection="1">
      <alignment horizontal="center" vertical="center"/>
      <protection locked="0"/>
    </xf>
    <xf numFmtId="165" fontId="6" fillId="9" borderId="33" xfId="7" applyNumberFormat="1" applyFont="1" applyFill="1" applyBorder="1" applyAlignment="1" applyProtection="1">
      <alignment horizontal="center" vertical="center"/>
      <protection hidden="1"/>
    </xf>
    <xf numFmtId="167" fontId="4" fillId="9" borderId="36" xfId="1" applyNumberFormat="1" applyFont="1" applyFill="1" applyBorder="1" applyAlignment="1" applyProtection="1">
      <alignment horizontal="center" vertical="center" wrapText="1"/>
      <protection hidden="1"/>
    </xf>
    <xf numFmtId="5" fontId="4" fillId="9" borderId="36" xfId="2" applyNumberFormat="1" applyFont="1" applyFill="1" applyBorder="1" applyAlignment="1" applyProtection="1">
      <alignment horizontal="center" vertical="center" wrapText="1"/>
      <protection hidden="1"/>
    </xf>
    <xf numFmtId="5" fontId="4" fillId="9" borderId="37" xfId="2" applyNumberFormat="1" applyFont="1" applyFill="1" applyBorder="1" applyAlignment="1" applyProtection="1">
      <alignment horizontal="center" vertical="center" wrapText="1"/>
      <protection hidden="1"/>
    </xf>
    <xf numFmtId="5" fontId="18" fillId="9" borderId="38" xfId="2" applyNumberFormat="1" applyFont="1" applyFill="1" applyBorder="1" applyAlignment="1" applyProtection="1">
      <alignment horizontal="center" vertical="center" wrapText="1"/>
      <protection hidden="1"/>
    </xf>
    <xf numFmtId="0" fontId="18" fillId="0" borderId="6" xfId="0" applyFont="1" applyFill="1" applyBorder="1" applyAlignment="1">
      <alignment horizontal="center" vertical="center" wrapText="1"/>
    </xf>
    <xf numFmtId="167" fontId="18" fillId="9" borderId="18" xfId="0" applyNumberFormat="1" applyFont="1" applyFill="1" applyBorder="1" applyAlignment="1" applyProtection="1">
      <alignment horizontal="center" vertical="center" wrapText="1"/>
      <protection hidden="1"/>
    </xf>
    <xf numFmtId="167" fontId="18" fillId="9" borderId="19" xfId="0" applyNumberFormat="1" applyFont="1" applyFill="1" applyBorder="1" applyAlignment="1" applyProtection="1">
      <alignment horizontal="center" vertical="center" wrapText="1"/>
      <protection hidden="1"/>
    </xf>
    <xf numFmtId="166" fontId="18" fillId="9" borderId="19" xfId="0" applyNumberFormat="1" applyFont="1" applyFill="1" applyBorder="1" applyAlignment="1" applyProtection="1">
      <alignment horizontal="center" vertical="center" wrapText="1"/>
      <protection hidden="1"/>
    </xf>
    <xf numFmtId="166" fontId="18" fillId="9" borderId="21" xfId="0" applyNumberFormat="1" applyFont="1" applyFill="1" applyBorder="1" applyAlignment="1" applyProtection="1">
      <alignment horizontal="center" vertical="center" wrapText="1"/>
      <protection hidden="1"/>
    </xf>
    <xf numFmtId="0" fontId="35" fillId="8" borderId="0" xfId="0" applyFont="1" applyFill="1" applyAlignment="1" applyProtection="1">
      <alignment vertical="center"/>
      <protection hidden="1"/>
    </xf>
    <xf numFmtId="5" fontId="4" fillId="0" borderId="18" xfId="2" applyNumberFormat="1" applyFont="1" applyFill="1" applyBorder="1" applyAlignment="1" applyProtection="1">
      <alignment horizontal="center" vertical="center" wrapText="1"/>
      <protection locked="0" hidden="1"/>
    </xf>
    <xf numFmtId="5" fontId="4" fillId="0" borderId="21" xfId="2" applyNumberFormat="1" applyFont="1" applyFill="1" applyBorder="1" applyAlignment="1" applyProtection="1">
      <alignment horizontal="center" vertical="center" wrapText="1"/>
      <protection locked="0" hidden="1"/>
    </xf>
    <xf numFmtId="5" fontId="18" fillId="9" borderId="18" xfId="2" applyNumberFormat="1" applyFont="1" applyFill="1" applyBorder="1" applyAlignment="1" applyProtection="1">
      <alignment horizontal="center" vertical="center" wrapText="1"/>
      <protection hidden="1"/>
    </xf>
    <xf numFmtId="5" fontId="18" fillId="9" borderId="21" xfId="2" applyNumberFormat="1" applyFont="1" applyFill="1" applyBorder="1" applyAlignment="1" applyProtection="1">
      <alignment horizontal="center" vertical="center" wrapText="1"/>
      <protection hidden="1"/>
    </xf>
    <xf numFmtId="0" fontId="20" fillId="9" borderId="1" xfId="0" applyFont="1" applyFill="1" applyBorder="1" applyAlignment="1">
      <alignment vertical="center"/>
    </xf>
    <xf numFmtId="165" fontId="6" fillId="9" borderId="39" xfId="0" applyNumberFormat="1" applyFont="1" applyFill="1" applyBorder="1" applyAlignment="1" applyProtection="1">
      <alignment horizontal="center" vertical="center"/>
      <protection hidden="1"/>
    </xf>
    <xf numFmtId="165" fontId="6" fillId="9" borderId="40" xfId="0" applyNumberFormat="1" applyFont="1" applyFill="1" applyBorder="1" applyAlignment="1" applyProtection="1">
      <alignment horizontal="center" vertical="center"/>
      <protection hidden="1"/>
    </xf>
    <xf numFmtId="165" fontId="6" fillId="9" borderId="40" xfId="7" applyNumberFormat="1" applyFont="1" applyFill="1" applyBorder="1" applyAlignment="1" applyProtection="1">
      <alignment horizontal="center" vertical="center"/>
      <protection hidden="1"/>
    </xf>
    <xf numFmtId="165" fontId="6" fillId="9" borderId="41" xfId="7" applyNumberFormat="1" applyFont="1" applyFill="1" applyBorder="1" applyAlignment="1" applyProtection="1">
      <alignment horizontal="center" vertical="center"/>
      <protection hidden="1"/>
    </xf>
    <xf numFmtId="167" fontId="4" fillId="9" borderId="34" xfId="1" applyNumberFormat="1" applyFont="1" applyFill="1" applyBorder="1" applyAlignment="1" applyProtection="1">
      <alignment horizontal="center" vertical="center" wrapText="1"/>
      <protection hidden="1"/>
    </xf>
    <xf numFmtId="5" fontId="4" fillId="9" borderId="34" xfId="2" applyNumberFormat="1" applyFont="1" applyFill="1" applyBorder="1" applyAlignment="1" applyProtection="1">
      <alignment horizontal="center" vertical="center" wrapText="1"/>
      <protection hidden="1"/>
    </xf>
    <xf numFmtId="5" fontId="4" fillId="9" borderId="35" xfId="2" applyNumberFormat="1" applyFont="1" applyFill="1" applyBorder="1" applyAlignment="1" applyProtection="1">
      <alignment horizontal="center" vertical="center" wrapText="1"/>
      <protection hidden="1"/>
    </xf>
    <xf numFmtId="0" fontId="35" fillId="0" borderId="0" xfId="0" applyFont="1" applyAlignment="1">
      <alignment vertical="center"/>
    </xf>
    <xf numFmtId="0" fontId="8" fillId="11" borderId="0" xfId="0" applyFont="1" applyFill="1" applyBorder="1" applyAlignment="1" applyProtection="1">
      <alignment vertical="center" wrapText="1"/>
    </xf>
    <xf numFmtId="0" fontId="8" fillId="11" borderId="2" xfId="0" applyFont="1" applyFill="1" applyBorder="1" applyAlignment="1" applyProtection="1">
      <alignment horizontal="left" vertical="center" wrapText="1"/>
    </xf>
    <xf numFmtId="0" fontId="12" fillId="9" borderId="42" xfId="0" applyFont="1" applyFill="1" applyBorder="1" applyAlignment="1" applyProtection="1">
      <alignment horizontal="center" vertical="center" wrapText="1"/>
      <protection hidden="1"/>
    </xf>
    <xf numFmtId="1" fontId="37" fillId="9" borderId="0" xfId="0" applyNumberFormat="1" applyFont="1" applyFill="1" applyBorder="1" applyAlignment="1" applyProtection="1">
      <alignment horizontal="center" vertical="center" wrapText="1"/>
    </xf>
    <xf numFmtId="5" fontId="4" fillId="9" borderId="27" xfId="2" applyNumberFormat="1" applyFont="1" applyFill="1" applyBorder="1" applyAlignment="1" applyProtection="1">
      <alignment horizontal="center" vertical="center" wrapText="1"/>
      <protection hidden="1"/>
    </xf>
    <xf numFmtId="5" fontId="4" fillId="9" borderId="3" xfId="2" applyNumberFormat="1" applyFont="1" applyFill="1" applyBorder="1" applyAlignment="1" applyProtection="1">
      <alignment horizontal="center" vertical="center" wrapText="1"/>
      <protection hidden="1"/>
    </xf>
    <xf numFmtId="5" fontId="4" fillId="9" borderId="32" xfId="2" applyNumberFormat="1" applyFont="1" applyFill="1" applyBorder="1" applyAlignment="1" applyProtection="1">
      <alignment horizontal="center" vertical="center" wrapText="1"/>
      <protection hidden="1"/>
    </xf>
    <xf numFmtId="5" fontId="4" fillId="9" borderId="38" xfId="2" applyNumberFormat="1" applyFont="1" applyFill="1" applyBorder="1" applyAlignment="1" applyProtection="1">
      <alignment horizontal="center" vertical="center" wrapText="1"/>
      <protection hidden="1"/>
    </xf>
    <xf numFmtId="0" fontId="35" fillId="8" borderId="0" xfId="0" applyFont="1" applyFill="1"/>
    <xf numFmtId="0" fontId="35" fillId="8" borderId="0" xfId="0" applyFont="1" applyFill="1" applyAlignment="1">
      <alignment vertical="top"/>
    </xf>
    <xf numFmtId="0" fontId="6" fillId="8" borderId="0" xfId="0" applyFont="1" applyFill="1" applyAlignment="1">
      <alignment horizontal="left" vertical="center" wrapText="1"/>
    </xf>
    <xf numFmtId="0" fontId="38" fillId="8" borderId="0" xfId="0" applyFont="1" applyFill="1" applyAlignment="1">
      <alignment vertical="top"/>
    </xf>
    <xf numFmtId="10" fontId="10" fillId="18" borderId="8" xfId="6" applyNumberFormat="1" applyFont="1" applyFill="1" applyBorder="1" applyAlignment="1">
      <alignment horizontal="center" vertical="center" wrapText="1"/>
    </xf>
    <xf numFmtId="2" fontId="10" fillId="18" borderId="11" xfId="0" applyNumberFormat="1" applyFont="1" applyFill="1" applyBorder="1" applyAlignment="1">
      <alignment horizontal="left" vertical="center" wrapText="1"/>
    </xf>
    <xf numFmtId="2" fontId="10" fillId="18" borderId="14" xfId="0" applyNumberFormat="1" applyFont="1" applyFill="1" applyBorder="1" applyAlignment="1">
      <alignment horizontal="center" vertical="center" wrapText="1"/>
    </xf>
    <xf numFmtId="2" fontId="10" fillId="18" borderId="15" xfId="0" applyNumberFormat="1" applyFont="1" applyFill="1" applyBorder="1" applyAlignment="1">
      <alignment horizontal="center" vertical="center" wrapText="1"/>
    </xf>
    <xf numFmtId="0" fontId="10" fillId="5" borderId="43" xfId="6" applyFont="1" applyFill="1" applyBorder="1" applyAlignment="1">
      <alignment vertical="center"/>
    </xf>
    <xf numFmtId="0" fontId="10" fillId="5" borderId="26" xfId="6" applyFont="1" applyFill="1" applyBorder="1" applyAlignment="1">
      <alignment vertical="center"/>
    </xf>
    <xf numFmtId="0" fontId="10" fillId="5" borderId="26" xfId="6" applyFont="1" applyFill="1" applyBorder="1" applyAlignment="1">
      <alignment vertical="center" wrapText="1"/>
    </xf>
    <xf numFmtId="2" fontId="10" fillId="5" borderId="26" xfId="6" applyNumberFormat="1" applyFont="1" applyFill="1" applyBorder="1" applyAlignment="1">
      <alignment horizontal="center" vertical="center" wrapText="1"/>
    </xf>
    <xf numFmtId="10" fontId="10" fillId="5" borderId="44" xfId="6" applyNumberFormat="1" applyFont="1" applyFill="1" applyBorder="1" applyAlignment="1">
      <alignment horizontal="center" vertical="center" wrapText="1"/>
    </xf>
    <xf numFmtId="171" fontId="39" fillId="0" borderId="45" xfId="1" applyNumberFormat="1" applyFont="1" applyFill="1" applyBorder="1" applyAlignment="1">
      <alignment horizontal="center" vertical="center"/>
    </xf>
    <xf numFmtId="2" fontId="6" fillId="11" borderId="46" xfId="0" applyNumberFormat="1" applyFont="1" applyFill="1" applyBorder="1" applyAlignment="1">
      <alignment horizontal="left" vertical="center" wrapText="1"/>
    </xf>
    <xf numFmtId="2" fontId="6" fillId="19" borderId="47" xfId="0" applyNumberFormat="1" applyFont="1" applyFill="1" applyBorder="1" applyAlignment="1">
      <alignment horizontal="center" vertical="top"/>
    </xf>
    <xf numFmtId="2" fontId="6" fillId="0" borderId="48" xfId="0" applyNumberFormat="1" applyFont="1" applyFill="1" applyBorder="1" applyAlignment="1">
      <alignment horizontal="center" vertical="top"/>
    </xf>
    <xf numFmtId="0" fontId="6" fillId="0" borderId="49" xfId="6" applyFont="1" applyFill="1" applyBorder="1"/>
    <xf numFmtId="0" fontId="6" fillId="0" borderId="50" xfId="6" applyFont="1" applyFill="1" applyBorder="1"/>
    <xf numFmtId="0" fontId="6" fillId="0" borderId="50" xfId="6" applyFont="1" applyFill="1" applyBorder="1" applyAlignment="1">
      <alignment wrapText="1"/>
    </xf>
    <xf numFmtId="2" fontId="6" fillId="2" borderId="51" xfId="6" applyNumberFormat="1" applyFont="1" applyFill="1" applyBorder="1" applyAlignment="1">
      <alignment horizontal="center"/>
    </xf>
    <xf numFmtId="2" fontId="6" fillId="3" borderId="51" xfId="6" applyNumberFormat="1" applyFont="1" applyFill="1" applyBorder="1" applyAlignment="1">
      <alignment horizontal="center"/>
    </xf>
    <xf numFmtId="10" fontId="6" fillId="2" borderId="52" xfId="6" applyNumberFormat="1" applyFont="1" applyFill="1" applyBorder="1" applyAlignment="1">
      <alignment horizontal="center"/>
    </xf>
    <xf numFmtId="0" fontId="6" fillId="0" borderId="53" xfId="0" applyFont="1" applyBorder="1" applyAlignment="1">
      <alignment vertical="center"/>
    </xf>
    <xf numFmtId="171" fontId="39" fillId="0" borderId="54" xfId="1" applyNumberFormat="1" applyFont="1" applyFill="1" applyBorder="1" applyAlignment="1">
      <alignment horizontal="center" vertical="center"/>
    </xf>
    <xf numFmtId="2" fontId="6" fillId="11" borderId="55" xfId="0" applyNumberFormat="1" applyFont="1" applyFill="1" applyBorder="1" applyAlignment="1">
      <alignment horizontal="left" vertical="center" wrapText="1"/>
    </xf>
    <xf numFmtId="2" fontId="6" fillId="19" borderId="46" xfId="0" applyNumberFormat="1" applyFont="1" applyFill="1" applyBorder="1" applyAlignment="1">
      <alignment horizontal="center" vertical="top"/>
    </xf>
    <xf numFmtId="2" fontId="6" fillId="0" borderId="45" xfId="0" applyNumberFormat="1" applyFont="1" applyFill="1" applyBorder="1" applyAlignment="1">
      <alignment horizontal="center" vertical="top"/>
    </xf>
    <xf numFmtId="0" fontId="6" fillId="0" borderId="56" xfId="6" applyFont="1" applyFill="1" applyBorder="1"/>
    <xf numFmtId="0" fontId="6" fillId="0" borderId="57" xfId="6" applyFont="1" applyFill="1" applyBorder="1"/>
    <xf numFmtId="0" fontId="6" fillId="0" borderId="57" xfId="6" applyFont="1" applyFill="1" applyBorder="1" applyAlignment="1">
      <alignment wrapText="1"/>
    </xf>
    <xf numFmtId="2" fontId="6" fillId="2" borderId="58" xfId="6" applyNumberFormat="1" applyFont="1" applyFill="1" applyBorder="1" applyAlignment="1">
      <alignment horizontal="center"/>
    </xf>
    <xf numFmtId="2" fontId="6" fillId="3" borderId="58" xfId="6" applyNumberFormat="1" applyFont="1" applyFill="1" applyBorder="1" applyAlignment="1">
      <alignment horizontal="center"/>
    </xf>
    <xf numFmtId="10" fontId="6" fillId="2" borderId="59" xfId="6" applyNumberFormat="1" applyFont="1" applyFill="1" applyBorder="1" applyAlignment="1">
      <alignment horizontal="center"/>
    </xf>
    <xf numFmtId="2" fontId="6" fillId="19" borderId="55" xfId="0" applyNumberFormat="1" applyFont="1" applyFill="1" applyBorder="1" applyAlignment="1">
      <alignment horizontal="center" vertical="top"/>
    </xf>
    <xf numFmtId="2" fontId="6" fillId="0" borderId="54" xfId="0" applyNumberFormat="1" applyFont="1" applyFill="1" applyBorder="1" applyAlignment="1">
      <alignment horizontal="center" vertical="top"/>
    </xf>
    <xf numFmtId="0" fontId="6" fillId="0" borderId="53" xfId="6" applyFont="1" applyFill="1" applyBorder="1"/>
    <xf numFmtId="0" fontId="6" fillId="0" borderId="60" xfId="6" applyFont="1" applyFill="1" applyBorder="1"/>
    <xf numFmtId="0" fontId="6" fillId="0" borderId="60" xfId="6" applyFont="1" applyFill="1" applyBorder="1" applyAlignment="1">
      <alignment wrapText="1"/>
    </xf>
    <xf numFmtId="2" fontId="6" fillId="2" borderId="61" xfId="6" applyNumberFormat="1" applyFont="1" applyFill="1" applyBorder="1" applyAlignment="1">
      <alignment horizontal="center"/>
    </xf>
    <xf numFmtId="2" fontId="6" fillId="3" borderId="61" xfId="6" applyNumberFormat="1" applyFont="1" applyFill="1" applyBorder="1" applyAlignment="1">
      <alignment horizontal="center"/>
    </xf>
    <xf numFmtId="10" fontId="6" fillId="2" borderId="17" xfId="6" applyNumberFormat="1" applyFont="1" applyFill="1" applyBorder="1" applyAlignment="1">
      <alignment horizontal="center"/>
    </xf>
    <xf numFmtId="171" fontId="39" fillId="0" borderId="62" xfId="1" applyNumberFormat="1" applyFont="1" applyFill="1" applyBorder="1" applyAlignment="1">
      <alignment horizontal="center" vertical="center"/>
    </xf>
    <xf numFmtId="2" fontId="6" fillId="11" borderId="63" xfId="0" applyNumberFormat="1" applyFont="1" applyFill="1" applyBorder="1" applyAlignment="1">
      <alignment horizontal="left" vertical="center" wrapText="1"/>
    </xf>
    <xf numFmtId="2" fontId="6" fillId="19" borderId="63" xfId="0" applyNumberFormat="1" applyFont="1" applyFill="1" applyBorder="1" applyAlignment="1">
      <alignment horizontal="center" vertical="top"/>
    </xf>
    <xf numFmtId="2" fontId="6" fillId="0" borderId="62" xfId="0" applyNumberFormat="1" applyFont="1" applyFill="1" applyBorder="1" applyAlignment="1">
      <alignment horizontal="center" vertical="top"/>
    </xf>
    <xf numFmtId="0" fontId="6" fillId="0" borderId="64" xfId="6" applyFont="1" applyFill="1" applyBorder="1"/>
    <xf numFmtId="0" fontId="6" fillId="0" borderId="65" xfId="6" applyFont="1" applyFill="1" applyBorder="1"/>
    <xf numFmtId="0" fontId="6" fillId="0" borderId="65" xfId="6" applyFont="1" applyFill="1" applyBorder="1" applyAlignment="1">
      <alignment wrapText="1"/>
    </xf>
    <xf numFmtId="2" fontId="6" fillId="2" borderId="66" xfId="6" applyNumberFormat="1" applyFont="1" applyFill="1" applyBorder="1" applyAlignment="1">
      <alignment horizontal="center"/>
    </xf>
    <xf numFmtId="2" fontId="6" fillId="3" borderId="66" xfId="6" applyNumberFormat="1" applyFont="1" applyFill="1" applyBorder="1" applyAlignment="1">
      <alignment horizontal="center"/>
    </xf>
    <xf numFmtId="10" fontId="6" fillId="2" borderId="67" xfId="6" applyNumberFormat="1" applyFont="1" applyFill="1" applyBorder="1" applyAlignment="1">
      <alignment horizontal="center"/>
    </xf>
    <xf numFmtId="171" fontId="39" fillId="0" borderId="48" xfId="1" applyNumberFormat="1" applyFont="1" applyFill="1" applyBorder="1" applyAlignment="1">
      <alignment horizontal="center" vertical="center"/>
    </xf>
    <xf numFmtId="2" fontId="6" fillId="11" borderId="47" xfId="0" applyNumberFormat="1" applyFont="1" applyFill="1" applyBorder="1" applyAlignment="1">
      <alignment horizontal="left" vertical="center" wrapText="1"/>
    </xf>
    <xf numFmtId="0" fontId="6" fillId="4" borderId="50" xfId="6" applyFont="1" applyFill="1" applyBorder="1"/>
    <xf numFmtId="0" fontId="6" fillId="4" borderId="60" xfId="6" applyFont="1" applyFill="1" applyBorder="1"/>
    <xf numFmtId="2" fontId="6" fillId="19" borderId="68" xfId="0" applyNumberFormat="1" applyFont="1" applyFill="1" applyBorder="1" applyAlignment="1">
      <alignment horizontal="center" vertical="top" wrapText="1"/>
    </xf>
    <xf numFmtId="2" fontId="6" fillId="0" borderId="69" xfId="0" applyNumberFormat="1" applyFont="1" applyFill="1" applyBorder="1" applyAlignment="1">
      <alignment horizontal="center" vertical="top" wrapText="1"/>
    </xf>
    <xf numFmtId="0" fontId="6" fillId="0" borderId="70" xfId="6" applyFont="1" applyFill="1" applyBorder="1" applyAlignment="1">
      <alignment wrapText="1"/>
    </xf>
    <xf numFmtId="0" fontId="6" fillId="4" borderId="71" xfId="6" applyFont="1" applyFill="1" applyBorder="1" applyAlignment="1">
      <alignment wrapText="1"/>
    </xf>
    <xf numFmtId="0" fontId="6" fillId="0" borderId="71" xfId="6" applyFont="1" applyFill="1" applyBorder="1" applyAlignment="1">
      <alignment wrapText="1"/>
    </xf>
    <xf numFmtId="2" fontId="6" fillId="2" borderId="72" xfId="6" applyNumberFormat="1" applyFont="1" applyFill="1" applyBorder="1" applyAlignment="1">
      <alignment horizontal="center" wrapText="1"/>
    </xf>
    <xf numFmtId="2" fontId="6" fillId="3" borderId="72" xfId="6" applyNumberFormat="1" applyFont="1" applyFill="1" applyBorder="1" applyAlignment="1">
      <alignment horizontal="center" wrapText="1"/>
    </xf>
    <xf numFmtId="10" fontId="6" fillId="2" borderId="73" xfId="6" applyNumberFormat="1" applyFont="1" applyFill="1" applyBorder="1" applyAlignment="1">
      <alignment horizontal="center" wrapText="1"/>
    </xf>
    <xf numFmtId="0" fontId="6" fillId="4" borderId="65" xfId="6" applyFont="1" applyFill="1" applyBorder="1"/>
    <xf numFmtId="171" fontId="39" fillId="0" borderId="62" xfId="1" applyNumberFormat="1" applyFont="1" applyFill="1" applyBorder="1" applyAlignment="1">
      <alignment horizontal="center" vertical="center" wrapText="1"/>
    </xf>
    <xf numFmtId="0" fontId="6" fillId="6" borderId="50" xfId="6" applyFont="1" applyFill="1" applyBorder="1" applyAlignment="1">
      <alignment wrapText="1"/>
    </xf>
    <xf numFmtId="2" fontId="6" fillId="2" borderId="52" xfId="6" applyNumberFormat="1" applyFont="1" applyFill="1" applyBorder="1" applyAlignment="1">
      <alignment horizontal="center"/>
    </xf>
    <xf numFmtId="2" fontId="6" fillId="0" borderId="47" xfId="0" applyNumberFormat="1" applyFont="1" applyFill="1" applyBorder="1" applyAlignment="1">
      <alignment horizontal="left" vertical="center" wrapText="1"/>
    </xf>
    <xf numFmtId="0" fontId="6" fillId="7" borderId="60" xfId="6" applyFont="1" applyFill="1" applyBorder="1" applyAlignment="1">
      <alignment wrapText="1"/>
    </xf>
    <xf numFmtId="2" fontId="6" fillId="2" borderId="17" xfId="6" applyNumberFormat="1" applyFont="1" applyFill="1" applyBorder="1" applyAlignment="1">
      <alignment horizontal="center"/>
    </xf>
    <xf numFmtId="2" fontId="6" fillId="0" borderId="63" xfId="0" applyNumberFormat="1" applyFont="1" applyFill="1" applyBorder="1" applyAlignment="1">
      <alignment horizontal="left" vertical="center" wrapText="1"/>
    </xf>
    <xf numFmtId="0" fontId="6" fillId="4" borderId="60" xfId="6" applyFont="1" applyFill="1" applyBorder="1" applyAlignment="1">
      <alignment wrapText="1"/>
    </xf>
    <xf numFmtId="2" fontId="6" fillId="2" borderId="61" xfId="6" applyNumberFormat="1" applyFont="1" applyFill="1" applyBorder="1" applyAlignment="1">
      <alignment horizontal="center" vertical="top"/>
    </xf>
    <xf numFmtId="2" fontId="6" fillId="2" borderId="17" xfId="6" applyNumberFormat="1" applyFont="1" applyFill="1" applyBorder="1" applyAlignment="1">
      <alignment horizontal="center" vertical="top"/>
    </xf>
    <xf numFmtId="0" fontId="35" fillId="8" borderId="0" xfId="0" applyFont="1" applyFill="1" applyAlignment="1">
      <alignment wrapText="1"/>
    </xf>
    <xf numFmtId="2" fontId="6" fillId="19" borderId="68" xfId="0" applyNumberFormat="1" applyFont="1" applyFill="1" applyBorder="1" applyAlignment="1">
      <alignment horizontal="center" vertical="top"/>
    </xf>
    <xf numFmtId="2" fontId="6" fillId="0" borderId="69" xfId="0" applyNumberFormat="1" applyFont="1" applyFill="1" applyBorder="1" applyAlignment="1">
      <alignment horizontal="center" vertical="top"/>
    </xf>
    <xf numFmtId="0" fontId="6" fillId="0" borderId="70" xfId="6" applyFont="1" applyFill="1" applyBorder="1"/>
    <xf numFmtId="0" fontId="6" fillId="4" borderId="71" xfId="6" applyFont="1" applyFill="1" applyBorder="1"/>
    <xf numFmtId="2" fontId="6" fillId="2" borderId="72" xfId="6" applyNumberFormat="1" applyFont="1" applyFill="1" applyBorder="1" applyAlignment="1">
      <alignment horizontal="center"/>
    </xf>
    <xf numFmtId="2" fontId="6" fillId="2" borderId="73" xfId="6" applyNumberFormat="1" applyFont="1" applyFill="1" applyBorder="1" applyAlignment="1">
      <alignment horizontal="center"/>
    </xf>
    <xf numFmtId="2" fontId="6" fillId="19" borderId="11" xfId="0" applyNumberFormat="1" applyFont="1" applyFill="1" applyBorder="1" applyAlignment="1">
      <alignment horizontal="center" vertical="top"/>
    </xf>
    <xf numFmtId="2" fontId="6" fillId="0" borderId="8" xfId="0" applyNumberFormat="1" applyFont="1" applyFill="1" applyBorder="1" applyAlignment="1">
      <alignment horizontal="center" vertical="top"/>
    </xf>
    <xf numFmtId="0" fontId="6" fillId="0" borderId="18" xfId="0" applyFont="1" applyBorder="1" applyAlignment="1">
      <alignment vertical="center"/>
    </xf>
    <xf numFmtId="0" fontId="6" fillId="4" borderId="19" xfId="6" applyFont="1" applyFill="1" applyBorder="1"/>
    <xf numFmtId="0" fontId="6" fillId="0" borderId="19" xfId="6" applyFont="1" applyFill="1" applyBorder="1" applyAlignment="1">
      <alignment wrapText="1"/>
    </xf>
    <xf numFmtId="2" fontId="6" fillId="2" borderId="21" xfId="6" applyNumberFormat="1" applyFont="1" applyFill="1" applyBorder="1" applyAlignment="1">
      <alignment horizontal="center"/>
    </xf>
    <xf numFmtId="2" fontId="6" fillId="3" borderId="21" xfId="6" applyNumberFormat="1" applyFont="1" applyFill="1" applyBorder="1" applyAlignment="1">
      <alignment horizontal="center"/>
    </xf>
    <xf numFmtId="10" fontId="6" fillId="2" borderId="20" xfId="6" applyNumberFormat="1" applyFont="1" applyFill="1" applyBorder="1" applyAlignment="1">
      <alignment horizontal="center"/>
    </xf>
    <xf numFmtId="2" fontId="6" fillId="0" borderId="55" xfId="0" applyNumberFormat="1" applyFont="1" applyFill="1" applyBorder="1" applyAlignment="1">
      <alignment horizontal="left" vertical="center" wrapText="1"/>
    </xf>
    <xf numFmtId="0" fontId="6" fillId="0" borderId="18" xfId="6" applyFont="1" applyFill="1" applyBorder="1"/>
    <xf numFmtId="171" fontId="10" fillId="0" borderId="54" xfId="1" applyNumberFormat="1" applyFont="1" applyFill="1" applyBorder="1" applyAlignment="1">
      <alignment horizontal="center" vertical="center"/>
    </xf>
    <xf numFmtId="2" fontId="6" fillId="19" borderId="2" xfId="0" applyNumberFormat="1" applyFont="1" applyFill="1" applyBorder="1" applyAlignment="1">
      <alignment horizontal="center" vertical="top"/>
    </xf>
    <xf numFmtId="2" fontId="6" fillId="0" borderId="3" xfId="0" applyNumberFormat="1" applyFont="1" applyFill="1" applyBorder="1" applyAlignment="1">
      <alignment horizontal="center" vertical="top"/>
    </xf>
    <xf numFmtId="0" fontId="6" fillId="0" borderId="74" xfId="6" applyFont="1" applyFill="1" applyBorder="1"/>
    <xf numFmtId="0" fontId="6" fillId="4" borderId="31" xfId="6" applyFont="1" applyFill="1" applyBorder="1"/>
    <xf numFmtId="0" fontId="6" fillId="0" borderId="31" xfId="6" applyFont="1" applyFill="1" applyBorder="1" applyAlignment="1">
      <alignment wrapText="1"/>
    </xf>
    <xf numFmtId="2" fontId="6" fillId="2" borderId="75" xfId="6" applyNumberFormat="1" applyFont="1" applyFill="1" applyBorder="1" applyAlignment="1">
      <alignment horizontal="center"/>
    </xf>
    <xf numFmtId="2" fontId="6" fillId="3" borderId="75" xfId="6" applyNumberFormat="1" applyFont="1" applyFill="1" applyBorder="1" applyAlignment="1">
      <alignment horizontal="center"/>
    </xf>
    <xf numFmtId="10" fontId="6" fillId="2" borderId="76" xfId="6" applyNumberFormat="1" applyFont="1" applyFill="1" applyBorder="1" applyAlignment="1">
      <alignment horizontal="center"/>
    </xf>
    <xf numFmtId="0" fontId="6" fillId="0" borderId="70" xfId="0" applyFont="1" applyBorder="1" applyAlignment="1">
      <alignment vertical="center"/>
    </xf>
    <xf numFmtId="0" fontId="6" fillId="0" borderId="71" xfId="6" applyFont="1" applyBorder="1"/>
    <xf numFmtId="2" fontId="6" fillId="3" borderId="72" xfId="6" applyNumberFormat="1" applyFont="1" applyFill="1" applyBorder="1" applyAlignment="1">
      <alignment horizontal="center"/>
    </xf>
    <xf numFmtId="10" fontId="6" fillId="2" borderId="73" xfId="6" applyNumberFormat="1" applyFont="1" applyFill="1" applyBorder="1" applyAlignment="1">
      <alignment horizontal="center"/>
    </xf>
    <xf numFmtId="171" fontId="39" fillId="0" borderId="8" xfId="1" applyNumberFormat="1" applyFont="1" applyFill="1" applyBorder="1" applyAlignment="1">
      <alignment horizontal="center" vertical="center"/>
    </xf>
    <xf numFmtId="2" fontId="6" fillId="11" borderId="11" xfId="0" applyNumberFormat="1" applyFont="1" applyFill="1" applyBorder="1" applyAlignment="1">
      <alignment horizontal="left" vertical="center" wrapText="1"/>
    </xf>
    <xf numFmtId="171" fontId="10" fillId="0" borderId="62" xfId="1" applyNumberFormat="1" applyFont="1" applyFill="1" applyBorder="1" applyAlignment="1">
      <alignment horizontal="center" vertical="center"/>
    </xf>
    <xf numFmtId="171" fontId="10" fillId="0" borderId="8" xfId="1" applyNumberFormat="1" applyFont="1" applyFill="1" applyBorder="1" applyAlignment="1">
      <alignment horizontal="center" vertical="center"/>
    </xf>
    <xf numFmtId="171" fontId="10" fillId="0" borderId="48" xfId="1" applyNumberFormat="1" applyFont="1" applyFill="1" applyBorder="1" applyAlignment="1">
      <alignment horizontal="center" vertical="center"/>
    </xf>
    <xf numFmtId="2" fontId="6" fillId="0" borderId="46" xfId="0" applyNumberFormat="1" applyFont="1" applyFill="1" applyBorder="1" applyAlignment="1">
      <alignment horizontal="left" vertical="center" wrapText="1"/>
    </xf>
    <xf numFmtId="0" fontId="6" fillId="0" borderId="57" xfId="6" applyFont="1" applyBorder="1"/>
    <xf numFmtId="0" fontId="6" fillId="7" borderId="50" xfId="6" applyFont="1" applyFill="1" applyBorder="1" applyAlignment="1">
      <alignment wrapText="1"/>
    </xf>
    <xf numFmtId="0" fontId="6" fillId="4" borderId="57" xfId="6" applyFont="1" applyFill="1" applyBorder="1"/>
    <xf numFmtId="0" fontId="6" fillId="7" borderId="71" xfId="6" applyFont="1" applyFill="1" applyBorder="1" applyAlignment="1">
      <alignment wrapText="1"/>
    </xf>
    <xf numFmtId="0" fontId="6" fillId="0" borderId="49" xfId="6" applyFont="1" applyBorder="1"/>
    <xf numFmtId="0" fontId="6" fillId="0" borderId="64" xfId="6" applyFont="1" applyBorder="1"/>
    <xf numFmtId="2" fontId="6" fillId="2" borderId="67" xfId="6" applyNumberFormat="1" applyFont="1" applyFill="1" applyBorder="1" applyAlignment="1">
      <alignment horizontal="center"/>
    </xf>
    <xf numFmtId="0" fontId="35" fillId="8" borderId="0" xfId="0" applyFont="1" applyFill="1" applyAlignment="1">
      <alignment horizontal="center"/>
    </xf>
    <xf numFmtId="0" fontId="4" fillId="0" borderId="49" xfId="6" applyFont="1" applyFill="1" applyBorder="1" applyAlignment="1">
      <alignment horizontal="left"/>
    </xf>
    <xf numFmtId="0" fontId="21" fillId="0" borderId="0" xfId="6" applyFont="1" applyFill="1" applyBorder="1" applyAlignment="1">
      <alignment horizontal="left"/>
    </xf>
    <xf numFmtId="10" fontId="21" fillId="0" borderId="0" xfId="6" applyNumberFormat="1" applyFont="1" applyFill="1" applyBorder="1" applyAlignment="1">
      <alignment horizontal="left"/>
    </xf>
    <xf numFmtId="0" fontId="4" fillId="0" borderId="0" xfId="6" applyFont="1" applyFill="1" applyBorder="1" applyAlignment="1">
      <alignment horizontal="left"/>
    </xf>
    <xf numFmtId="0" fontId="35" fillId="11" borderId="9" xfId="0" applyFont="1" applyFill="1" applyBorder="1" applyAlignment="1">
      <alignment vertical="top"/>
    </xf>
    <xf numFmtId="0" fontId="6" fillId="11" borderId="11" xfId="0" applyFont="1" applyFill="1" applyBorder="1" applyAlignment="1">
      <alignment horizontal="left" vertical="center" wrapText="1"/>
    </xf>
    <xf numFmtId="15" fontId="35" fillId="8" borderId="0" xfId="0" applyNumberFormat="1" applyFont="1" applyFill="1" applyAlignment="1">
      <alignment horizontal="left"/>
    </xf>
    <xf numFmtId="0" fontId="4" fillId="8" borderId="0" xfId="6" applyFont="1" applyFill="1" applyAlignment="1">
      <alignment horizontal="center"/>
    </xf>
    <xf numFmtId="0" fontId="4" fillId="8" borderId="0" xfId="6" applyFont="1" applyFill="1"/>
    <xf numFmtId="0" fontId="4" fillId="8" borderId="0" xfId="6" applyFont="1" applyFill="1" applyAlignment="1">
      <alignment wrapText="1"/>
    </xf>
    <xf numFmtId="10" fontId="4" fillId="8" borderId="0" xfId="6" applyNumberFormat="1" applyFont="1" applyFill="1"/>
    <xf numFmtId="0" fontId="35" fillId="8" borderId="0" xfId="0" applyFont="1" applyFill="1" applyAlignment="1">
      <alignment horizontal="left"/>
    </xf>
    <xf numFmtId="0" fontId="35" fillId="19" borderId="0" xfId="0" applyFont="1" applyFill="1"/>
    <xf numFmtId="0" fontId="35" fillId="0" borderId="0" xfId="0" applyFont="1"/>
    <xf numFmtId="0" fontId="22" fillId="8" borderId="0" xfId="0" applyFont="1" applyFill="1" applyBorder="1" applyAlignment="1">
      <alignment horizontal="left" vertical="center"/>
    </xf>
    <xf numFmtId="0" fontId="10" fillId="18" borderId="18" xfId="0" applyFont="1" applyFill="1" applyBorder="1" applyAlignment="1">
      <alignment vertical="center"/>
    </xf>
    <xf numFmtId="0" fontId="10" fillId="18" borderId="19" xfId="0" applyFont="1" applyFill="1" applyBorder="1" applyAlignment="1">
      <alignment horizontal="center" vertical="center"/>
    </xf>
    <xf numFmtId="0" fontId="35" fillId="18" borderId="11" xfId="0" applyFont="1" applyFill="1" applyBorder="1" applyAlignment="1">
      <alignment vertical="center"/>
    </xf>
    <xf numFmtId="0" fontId="10" fillId="20" borderId="8" xfId="0" applyFont="1" applyFill="1" applyBorder="1" applyAlignment="1">
      <alignment horizontal="center" vertical="center"/>
    </xf>
    <xf numFmtId="0" fontId="35" fillId="19" borderId="0" xfId="0" applyFont="1" applyFill="1" applyAlignment="1">
      <alignment vertical="center"/>
    </xf>
    <xf numFmtId="0" fontId="6" fillId="0" borderId="56" xfId="7" applyFont="1" applyFill="1" applyBorder="1" applyAlignment="1">
      <alignment horizontal="left" vertical="center"/>
    </xf>
    <xf numFmtId="172" fontId="35" fillId="18" borderId="45" xfId="0" applyNumberFormat="1" applyFont="1" applyFill="1" applyBorder="1" applyAlignment="1">
      <alignment horizontal="center" vertical="center"/>
    </xf>
    <xf numFmtId="0" fontId="35" fillId="0" borderId="53" xfId="0" applyFont="1" applyBorder="1" applyAlignment="1">
      <alignment horizontal="left" vertical="center"/>
    </xf>
    <xf numFmtId="0" fontId="6" fillId="0" borderId="53" xfId="7" applyFont="1" applyBorder="1" applyAlignment="1">
      <alignment horizontal="left" vertical="center"/>
    </xf>
    <xf numFmtId="0" fontId="35" fillId="0" borderId="53" xfId="0" applyFont="1" applyBorder="1" applyAlignment="1">
      <alignment vertical="center"/>
    </xf>
    <xf numFmtId="172" fontId="35" fillId="18" borderId="54" xfId="0" applyNumberFormat="1" applyFont="1" applyFill="1" applyBorder="1" applyAlignment="1">
      <alignment horizontal="center" vertical="center"/>
    </xf>
    <xf numFmtId="0" fontId="35" fillId="0" borderId="74" xfId="0" applyFont="1" applyBorder="1" applyAlignment="1">
      <alignment vertical="center"/>
    </xf>
    <xf numFmtId="0" fontId="6" fillId="0" borderId="56" xfId="7" applyFont="1" applyBorder="1" applyAlignment="1">
      <alignment horizontal="left" vertical="center"/>
    </xf>
    <xf numFmtId="0" fontId="35" fillId="18" borderId="54" xfId="0" applyFont="1" applyFill="1" applyBorder="1" applyAlignment="1">
      <alignment horizontal="center" vertical="center"/>
    </xf>
    <xf numFmtId="0" fontId="35" fillId="8" borderId="0" xfId="0" applyFont="1" applyFill="1" applyBorder="1" applyAlignment="1">
      <alignment horizontal="left"/>
    </xf>
    <xf numFmtId="0" fontId="40" fillId="8" borderId="0" xfId="3" applyFont="1" applyFill="1" applyBorder="1" applyAlignment="1" applyProtection="1">
      <alignment horizontal="left"/>
    </xf>
    <xf numFmtId="0" fontId="41" fillId="8" borderId="0" xfId="0" applyFont="1" applyFill="1" applyBorder="1" applyAlignment="1">
      <alignment horizontal="center"/>
    </xf>
    <xf numFmtId="0" fontId="35" fillId="19" borderId="0" xfId="0" applyFont="1" applyFill="1" applyAlignment="1">
      <alignment wrapText="1"/>
    </xf>
    <xf numFmtId="0" fontId="35" fillId="0" borderId="0" xfId="0" applyFont="1" applyAlignment="1">
      <alignment wrapText="1"/>
    </xf>
    <xf numFmtId="165" fontId="6" fillId="8" borderId="0" xfId="7" applyNumberFormat="1" applyFont="1" applyFill="1" applyBorder="1" applyAlignment="1">
      <alignment horizontal="center"/>
    </xf>
    <xf numFmtId="0" fontId="42" fillId="8" borderId="0" xfId="0" applyFont="1" applyFill="1" applyBorder="1" applyAlignment="1">
      <alignment horizontal="center"/>
    </xf>
    <xf numFmtId="0" fontId="42" fillId="8" borderId="0" xfId="0" applyFont="1" applyFill="1"/>
    <xf numFmtId="2" fontId="42" fillId="8" borderId="0" xfId="0" applyNumberFormat="1" applyFont="1" applyFill="1" applyBorder="1" applyAlignment="1">
      <alignment horizontal="center"/>
    </xf>
    <xf numFmtId="0" fontId="42" fillId="8" borderId="0" xfId="0" applyFont="1" applyFill="1" applyAlignment="1">
      <alignment horizontal="center"/>
    </xf>
    <xf numFmtId="164" fontId="35" fillId="8" borderId="0" xfId="0" applyNumberFormat="1" applyFont="1" applyFill="1" applyAlignment="1">
      <alignment horizontal="center"/>
    </xf>
    <xf numFmtId="0" fontId="35" fillId="8" borderId="0" xfId="0" applyFont="1" applyFill="1" applyAlignment="1">
      <alignment horizontal="center" vertical="top"/>
    </xf>
    <xf numFmtId="0" fontId="35" fillId="0" borderId="18" xfId="0" applyFont="1" applyFill="1" applyBorder="1" applyAlignment="1">
      <alignment horizontal="left" vertical="center"/>
    </xf>
    <xf numFmtId="0" fontId="38" fillId="0" borderId="0" xfId="0" applyFont="1" applyAlignment="1">
      <alignment vertical="top"/>
    </xf>
    <xf numFmtId="0" fontId="4" fillId="0" borderId="0" xfId="6" applyFont="1" applyAlignment="1">
      <alignment horizontal="center"/>
    </xf>
    <xf numFmtId="0" fontId="4" fillId="0" borderId="0" xfId="6" applyFont="1"/>
    <xf numFmtId="0" fontId="4" fillId="0" borderId="0" xfId="6" applyFont="1" applyAlignment="1">
      <alignment wrapText="1"/>
    </xf>
    <xf numFmtId="10" fontId="4" fillId="0" borderId="0" xfId="6" applyNumberFormat="1" applyFont="1"/>
    <xf numFmtId="0" fontId="35" fillId="0" borderId="0" xfId="0" applyFont="1" applyAlignment="1">
      <alignment horizontal="center" vertical="top"/>
    </xf>
    <xf numFmtId="0" fontId="35" fillId="0" borderId="0" xfId="0" applyFont="1" applyAlignment="1">
      <alignment vertical="top"/>
    </xf>
    <xf numFmtId="10" fontId="6" fillId="0" borderId="0" xfId="6" applyNumberFormat="1" applyFont="1" applyAlignment="1">
      <alignment horizontal="left" vertical="center" wrapText="1"/>
    </xf>
    <xf numFmtId="0" fontId="35" fillId="0" borderId="0" xfId="0" applyFont="1" applyFill="1"/>
    <xf numFmtId="15" fontId="35" fillId="0" borderId="0" xfId="0" applyNumberFormat="1" applyFont="1" applyAlignment="1">
      <alignment horizontal="left"/>
    </xf>
    <xf numFmtId="0" fontId="35" fillId="0" borderId="0" xfId="0" applyFont="1" applyAlignment="1">
      <alignment horizontal="center"/>
    </xf>
    <xf numFmtId="0" fontId="35" fillId="9" borderId="0" xfId="0" applyFont="1" applyFill="1"/>
    <xf numFmtId="0" fontId="35" fillId="11" borderId="9" xfId="0" applyFont="1" applyFill="1" applyBorder="1"/>
    <xf numFmtId="0" fontId="35" fillId="11" borderId="11" xfId="0" applyFont="1" applyFill="1" applyBorder="1"/>
    <xf numFmtId="0" fontId="35" fillId="11" borderId="6" xfId="0" applyFont="1" applyFill="1" applyBorder="1" applyAlignment="1">
      <alignment horizontal="left" vertical="top" wrapText="1"/>
    </xf>
    <xf numFmtId="0" fontId="35" fillId="11" borderId="5" xfId="0" applyFont="1" applyFill="1" applyBorder="1" applyAlignment="1">
      <alignment horizontal="left" vertical="top" wrapText="1"/>
    </xf>
    <xf numFmtId="0" fontId="35" fillId="11" borderId="7" xfId="0" applyFont="1" applyFill="1" applyBorder="1" applyAlignment="1">
      <alignment horizontal="left" vertical="top" wrapText="1"/>
    </xf>
    <xf numFmtId="0" fontId="35" fillId="9" borderId="0" xfId="0" applyFont="1" applyFill="1" applyAlignment="1">
      <alignment vertical="center"/>
    </xf>
    <xf numFmtId="0" fontId="35" fillId="0" borderId="0" xfId="0" applyFont="1" applyFill="1" applyAlignment="1">
      <alignment vertical="center"/>
    </xf>
    <xf numFmtId="0" fontId="40" fillId="9" borderId="0" xfId="3" applyFont="1" applyFill="1" applyAlignment="1" applyProtection="1"/>
    <xf numFmtId="0" fontId="40" fillId="9" borderId="0" xfId="3" applyFont="1" applyFill="1" applyAlignment="1" applyProtection="1">
      <alignment vertical="center"/>
    </xf>
    <xf numFmtId="172" fontId="6" fillId="0" borderId="57" xfId="0" applyNumberFormat="1" applyFont="1" applyBorder="1" applyAlignment="1">
      <alignment horizontal="center" vertical="center"/>
    </xf>
    <xf numFmtId="172" fontId="6" fillId="0" borderId="60" xfId="0" applyNumberFormat="1" applyFont="1" applyBorder="1" applyAlignment="1">
      <alignment horizontal="center" vertical="center"/>
    </xf>
    <xf numFmtId="172" fontId="6" fillId="0" borderId="60" xfId="7" applyNumberFormat="1" applyFont="1" applyBorder="1" applyAlignment="1">
      <alignment horizontal="center" vertical="center"/>
    </xf>
    <xf numFmtId="168" fontId="13" fillId="0" borderId="90" xfId="0" applyNumberFormat="1" applyFont="1" applyFill="1" applyBorder="1" applyAlignment="1">
      <alignment horizontal="center" vertical="center"/>
    </xf>
    <xf numFmtId="0" fontId="6" fillId="11" borderId="90" xfId="0" applyFont="1" applyFill="1" applyBorder="1" applyAlignment="1">
      <alignment horizontal="left" vertical="center" wrapText="1"/>
    </xf>
    <xf numFmtId="1" fontId="6" fillId="11" borderId="90" xfId="0" applyNumberFormat="1" applyFont="1" applyFill="1" applyBorder="1" applyAlignment="1">
      <alignment horizontal="center" vertical="center" wrapText="1"/>
    </xf>
    <xf numFmtId="0" fontId="6" fillId="11" borderId="90" xfId="0" applyFont="1" applyFill="1" applyBorder="1" applyAlignment="1">
      <alignment horizontal="left" vertical="center"/>
    </xf>
    <xf numFmtId="0" fontId="6" fillId="11" borderId="90" xfId="0" applyFont="1" applyFill="1" applyBorder="1" applyAlignment="1">
      <alignment vertical="center"/>
    </xf>
    <xf numFmtId="168" fontId="10" fillId="0" borderId="91" xfId="0" applyNumberFormat="1" applyFont="1" applyBorder="1" applyAlignment="1">
      <alignment horizontal="center" vertical="center" wrapText="1"/>
    </xf>
    <xf numFmtId="0" fontId="10" fillId="0" borderId="91" xfId="0" applyFont="1" applyBorder="1" applyAlignment="1">
      <alignment horizontal="left" vertical="center" wrapText="1"/>
    </xf>
    <xf numFmtId="1" fontId="10" fillId="0" borderId="91" xfId="0" applyNumberFormat="1" applyFont="1" applyBorder="1" applyAlignment="1">
      <alignment horizontal="center" vertical="center" wrapText="1"/>
    </xf>
    <xf numFmtId="0" fontId="10" fillId="0" borderId="91" xfId="0" applyFont="1" applyFill="1" applyBorder="1" applyAlignment="1">
      <alignment horizontal="left" vertical="center"/>
    </xf>
    <xf numFmtId="168" fontId="36" fillId="0" borderId="13" xfId="0" applyNumberFormat="1" applyFont="1" applyBorder="1" applyAlignment="1" applyProtection="1">
      <alignment horizontal="center" vertical="center" wrapText="1"/>
      <protection locked="0"/>
    </xf>
    <xf numFmtId="168" fontId="36" fillId="0" borderId="92" xfId="0" applyNumberFormat="1" applyFont="1" applyBorder="1" applyAlignment="1" applyProtection="1">
      <alignment horizontal="center" vertical="center" wrapText="1"/>
      <protection locked="0"/>
    </xf>
    <xf numFmtId="0" fontId="36" fillId="0" borderId="92" xfId="0" applyFont="1" applyBorder="1" applyAlignment="1" applyProtection="1">
      <alignment horizontal="left" vertical="center" wrapText="1"/>
      <protection locked="0"/>
    </xf>
    <xf numFmtId="1" fontId="36" fillId="0" borderId="92" xfId="0" applyNumberFormat="1" applyFont="1" applyBorder="1" applyAlignment="1" applyProtection="1">
      <alignment horizontal="center" vertical="center" wrapText="1"/>
      <protection locked="0"/>
    </xf>
    <xf numFmtId="9" fontId="36" fillId="0" borderId="92" xfId="8" applyFont="1" applyBorder="1" applyAlignment="1" applyProtection="1">
      <alignment horizontal="center" vertical="center" wrapText="1"/>
      <protection locked="0"/>
    </xf>
    <xf numFmtId="2" fontId="36" fillId="0" borderId="92" xfId="0" applyNumberFormat="1" applyFont="1" applyFill="1" applyBorder="1" applyAlignment="1" applyProtection="1">
      <alignment horizontal="left" vertical="center" wrapText="1"/>
      <protection locked="0"/>
    </xf>
    <xf numFmtId="0" fontId="36" fillId="0" borderId="77" xfId="0" applyFont="1" applyFill="1" applyBorder="1" applyAlignment="1" applyProtection="1">
      <alignment horizontal="left" vertical="center" wrapText="1"/>
      <protection locked="0"/>
    </xf>
    <xf numFmtId="166" fontId="36" fillId="9" borderId="78" xfId="1" applyNumberFormat="1" applyFont="1" applyFill="1" applyBorder="1" applyAlignment="1" applyProtection="1">
      <alignment horizontal="center" vertical="center" wrapText="1"/>
      <protection hidden="1"/>
    </xf>
    <xf numFmtId="43" fontId="36" fillId="9" borderId="79" xfId="1" applyFont="1" applyFill="1" applyBorder="1" applyAlignment="1" applyProtection="1">
      <alignment horizontal="right" vertical="center" wrapText="1" indent="2"/>
      <protection hidden="1"/>
    </xf>
    <xf numFmtId="171" fontId="36" fillId="9" borderId="77" xfId="1" applyNumberFormat="1" applyFont="1" applyFill="1" applyBorder="1" applyAlignment="1" applyProtection="1">
      <alignment horizontal="right" vertical="center" wrapText="1" indent="1"/>
      <protection hidden="1"/>
    </xf>
    <xf numFmtId="43" fontId="36" fillId="9" borderId="77" xfId="1" applyNumberFormat="1" applyFont="1" applyFill="1" applyBorder="1" applyAlignment="1" applyProtection="1">
      <alignment horizontal="right" vertical="center" wrapText="1" indent="1"/>
      <protection hidden="1"/>
    </xf>
    <xf numFmtId="168" fontId="36" fillId="0" borderId="80" xfId="0" applyNumberFormat="1" applyFont="1" applyBorder="1" applyAlignment="1" applyProtection="1">
      <alignment horizontal="center" vertical="center" wrapText="1"/>
      <protection locked="0"/>
    </xf>
    <xf numFmtId="168" fontId="36" fillId="0" borderId="93" xfId="0" applyNumberFormat="1" applyFont="1" applyBorder="1" applyAlignment="1" applyProtection="1">
      <alignment horizontal="center" vertical="center" wrapText="1"/>
      <protection locked="0"/>
    </xf>
    <xf numFmtId="0" fontId="36" fillId="0" borderId="93" xfId="0" applyFont="1" applyBorder="1" applyAlignment="1" applyProtection="1">
      <alignment horizontal="left" vertical="center" wrapText="1"/>
      <protection locked="0"/>
    </xf>
    <xf numFmtId="1" fontId="36" fillId="0" borderId="93" xfId="0" applyNumberFormat="1" applyFont="1" applyBorder="1" applyAlignment="1" applyProtection="1">
      <alignment horizontal="center" vertical="center" wrapText="1"/>
      <protection locked="0"/>
    </xf>
    <xf numFmtId="9" fontId="36" fillId="0" borderId="93" xfId="8" applyFont="1" applyBorder="1" applyAlignment="1" applyProtection="1">
      <alignment horizontal="center" vertical="center" wrapText="1"/>
      <protection locked="0"/>
    </xf>
    <xf numFmtId="2" fontId="36" fillId="0" borderId="93" xfId="0" applyNumberFormat="1" applyFont="1" applyFill="1" applyBorder="1" applyAlignment="1" applyProtection="1">
      <alignment horizontal="left" vertical="center" wrapText="1"/>
      <protection locked="0"/>
    </xf>
    <xf numFmtId="168" fontId="36" fillId="0" borderId="91" xfId="0" applyNumberFormat="1" applyFont="1" applyBorder="1" applyAlignment="1" applyProtection="1">
      <alignment horizontal="center" vertical="center" wrapText="1"/>
      <protection locked="0"/>
    </xf>
    <xf numFmtId="0" fontId="36" fillId="0" borderId="91" xfId="0" applyFont="1" applyBorder="1" applyAlignment="1" applyProtection="1">
      <alignment horizontal="left" vertical="center" wrapText="1"/>
      <protection locked="0"/>
    </xf>
    <xf numFmtId="1" fontId="36" fillId="0" borderId="91" xfId="0" applyNumberFormat="1" applyFont="1" applyBorder="1" applyAlignment="1" applyProtection="1">
      <alignment horizontal="center" vertical="center" wrapText="1"/>
      <protection locked="0"/>
    </xf>
    <xf numFmtId="9" fontId="36" fillId="0" borderId="91" xfId="8" applyFont="1" applyBorder="1" applyAlignment="1" applyProtection="1">
      <alignment horizontal="center" vertical="center" wrapText="1"/>
      <protection locked="0"/>
    </xf>
    <xf numFmtId="2" fontId="36" fillId="0" borderId="91" xfId="0" applyNumberFormat="1" applyFont="1" applyFill="1" applyBorder="1" applyAlignment="1" applyProtection="1">
      <alignment horizontal="left" vertical="center" wrapText="1"/>
      <protection locked="0"/>
    </xf>
    <xf numFmtId="7" fontId="36" fillId="0" borderId="92" xfId="1" applyNumberFormat="1" applyFont="1" applyBorder="1" applyAlignment="1" applyProtection="1">
      <alignment horizontal="center" vertical="center" wrapText="1"/>
      <protection locked="0"/>
    </xf>
    <xf numFmtId="7" fontId="36" fillId="0" borderId="93" xfId="1" applyNumberFormat="1" applyFont="1" applyBorder="1" applyAlignment="1" applyProtection="1">
      <alignment horizontal="center" vertical="center" wrapText="1"/>
      <protection locked="0"/>
    </xf>
    <xf numFmtId="7" fontId="36" fillId="0" borderId="91" xfId="1" applyNumberFormat="1" applyFont="1" applyBorder="1" applyAlignment="1" applyProtection="1">
      <alignment horizontal="center" vertical="center" wrapText="1"/>
      <protection locked="0"/>
    </xf>
    <xf numFmtId="7" fontId="6" fillId="0" borderId="9" xfId="1" applyNumberFormat="1" applyFont="1" applyBorder="1" applyAlignment="1" applyProtection="1">
      <alignment horizontal="center" vertical="center" wrapText="1"/>
      <protection hidden="1"/>
    </xf>
    <xf numFmtId="0" fontId="10" fillId="9" borderId="42" xfId="0" applyFont="1" applyFill="1" applyBorder="1" applyAlignment="1" applyProtection="1">
      <alignment horizontal="center" vertical="center" wrapText="1"/>
      <protection hidden="1"/>
    </xf>
    <xf numFmtId="0" fontId="10" fillId="9" borderId="8" xfId="0" applyFont="1" applyFill="1" applyBorder="1" applyAlignment="1" applyProtection="1">
      <alignment horizontal="center" vertical="center" wrapText="1"/>
      <protection hidden="1"/>
    </xf>
    <xf numFmtId="0" fontId="6" fillId="11" borderId="0" xfId="0" applyFont="1" applyFill="1"/>
    <xf numFmtId="5" fontId="43" fillId="11" borderId="0" xfId="1" applyNumberFormat="1" applyFont="1" applyFill="1" applyBorder="1" applyAlignment="1">
      <alignment vertical="center"/>
    </xf>
    <xf numFmtId="0" fontId="44" fillId="11" borderId="10" xfId="0" applyFont="1" applyFill="1" applyBorder="1" applyAlignment="1">
      <alignment vertical="center"/>
    </xf>
    <xf numFmtId="0" fontId="6" fillId="8" borderId="60" xfId="0" applyFont="1" applyFill="1" applyBorder="1" applyAlignment="1">
      <alignment vertical="center"/>
    </xf>
    <xf numFmtId="0" fontId="45" fillId="8" borderId="60" xfId="0" applyFont="1" applyFill="1" applyBorder="1" applyAlignment="1" applyProtection="1">
      <alignment vertical="center"/>
    </xf>
    <xf numFmtId="0" fontId="34" fillId="8" borderId="60" xfId="0" applyFont="1" applyFill="1" applyBorder="1" applyAlignment="1">
      <alignment vertical="center"/>
    </xf>
    <xf numFmtId="167" fontId="34" fillId="11" borderId="0" xfId="1" applyNumberFormat="1" applyFont="1" applyFill="1" applyBorder="1" applyAlignment="1">
      <alignment vertical="center"/>
    </xf>
    <xf numFmtId="167" fontId="45" fillId="11" borderId="0" xfId="1" applyNumberFormat="1" applyFont="1" applyFill="1" applyBorder="1" applyAlignment="1" applyProtection="1">
      <alignment horizontal="center" vertical="center"/>
      <protection hidden="1"/>
    </xf>
    <xf numFmtId="167" fontId="34" fillId="11" borderId="0" xfId="1" applyNumberFormat="1" applyFont="1" applyFill="1" applyBorder="1" applyAlignment="1" applyProtection="1">
      <alignment vertical="center"/>
      <protection hidden="1"/>
    </xf>
    <xf numFmtId="0" fontId="6" fillId="17" borderId="15" xfId="0" applyFont="1" applyFill="1" applyBorder="1" applyAlignment="1" applyProtection="1">
      <alignment horizontal="center"/>
    </xf>
    <xf numFmtId="0" fontId="46" fillId="11" borderId="15" xfId="0" applyFont="1" applyFill="1" applyBorder="1" applyAlignment="1" applyProtection="1">
      <alignment vertical="center" wrapText="1"/>
      <protection locked="0"/>
    </xf>
    <xf numFmtId="0" fontId="34" fillId="11" borderId="4" xfId="0" applyFont="1" applyFill="1" applyBorder="1" applyAlignment="1" applyProtection="1">
      <alignment horizontal="center" vertical="center"/>
    </xf>
    <xf numFmtId="168" fontId="6" fillId="8" borderId="0" xfId="0" applyNumberFormat="1" applyFont="1" applyFill="1" applyAlignment="1">
      <alignment horizontal="center" wrapText="1"/>
    </xf>
    <xf numFmtId="0" fontId="0" fillId="11" borderId="9" xfId="0" applyFill="1" applyBorder="1"/>
    <xf numFmtId="0" fontId="0" fillId="11" borderId="11" xfId="0" applyFill="1" applyBorder="1"/>
    <xf numFmtId="0" fontId="0" fillId="11" borderId="10" xfId="0" applyFill="1" applyBorder="1"/>
    <xf numFmtId="0" fontId="39" fillId="9" borderId="60" xfId="0" applyFont="1" applyFill="1" applyBorder="1" applyAlignment="1">
      <alignment horizontal="left" vertical="top"/>
    </xf>
    <xf numFmtId="0" fontId="39" fillId="9" borderId="60" xfId="0" applyFont="1" applyFill="1" applyBorder="1" applyAlignment="1">
      <alignment horizontal="left" vertical="top" wrapText="1"/>
    </xf>
    <xf numFmtId="0" fontId="35" fillId="9" borderId="60" xfId="0" applyFont="1" applyFill="1" applyBorder="1" applyAlignment="1">
      <alignment wrapText="1"/>
    </xf>
    <xf numFmtId="0" fontId="35" fillId="9" borderId="60" xfId="0" applyFont="1" applyFill="1" applyBorder="1" applyAlignment="1">
      <alignment horizontal="left" vertical="top" wrapText="1"/>
    </xf>
    <xf numFmtId="49" fontId="35" fillId="9" borderId="60" xfId="0" applyNumberFormat="1" applyFont="1" applyFill="1" applyBorder="1"/>
    <xf numFmtId="49" fontId="35" fillId="9" borderId="60" xfId="0" applyNumberFormat="1" applyFont="1" applyFill="1" applyBorder="1" applyAlignment="1">
      <alignment horizontal="left" vertical="top" wrapText="1"/>
    </xf>
    <xf numFmtId="0" fontId="27" fillId="9" borderId="60" xfId="0" applyFont="1" applyFill="1" applyBorder="1" applyAlignment="1">
      <alignment horizontal="center" vertical="top"/>
    </xf>
    <xf numFmtId="2" fontId="6" fillId="0" borderId="69" xfId="0" applyNumberFormat="1" applyFont="1" applyFill="1" applyBorder="1" applyAlignment="1">
      <alignment horizontal="center" vertical="center" wrapText="1"/>
    </xf>
    <xf numFmtId="0" fontId="10" fillId="18" borderId="9" xfId="0" applyFont="1" applyFill="1" applyBorder="1" applyAlignment="1">
      <alignment horizontal="left" vertical="center"/>
    </xf>
    <xf numFmtId="171" fontId="39" fillId="0" borderId="69" xfId="1" applyNumberFormat="1" applyFont="1" applyFill="1" applyBorder="1" applyAlignment="1">
      <alignment horizontal="center" vertical="center"/>
    </xf>
    <xf numFmtId="0" fontId="6" fillId="0" borderId="81" xfId="0" applyFont="1" applyBorder="1" applyAlignment="1">
      <alignment vertical="center"/>
    </xf>
    <xf numFmtId="0" fontId="6" fillId="0" borderId="82" xfId="0" applyFont="1" applyBorder="1" applyAlignment="1">
      <alignment vertical="center"/>
    </xf>
    <xf numFmtId="0" fontId="6" fillId="0" borderId="82" xfId="0" applyFont="1" applyFill="1" applyBorder="1" applyAlignment="1">
      <alignment vertical="center"/>
    </xf>
    <xf numFmtId="0" fontId="6" fillId="0" borderId="83" xfId="0" applyFont="1" applyFill="1" applyBorder="1" applyAlignment="1">
      <alignment vertical="center"/>
    </xf>
    <xf numFmtId="0" fontId="6" fillId="0" borderId="84" xfId="0" applyFont="1" applyFill="1" applyBorder="1" applyAlignment="1">
      <alignment vertical="center"/>
    </xf>
    <xf numFmtId="0" fontId="6" fillId="0" borderId="83" xfId="0" applyFont="1" applyFill="1" applyBorder="1" applyAlignment="1">
      <alignment vertical="center" wrapText="1"/>
    </xf>
    <xf numFmtId="0" fontId="6" fillId="0" borderId="82" xfId="0" applyFont="1" applyFill="1" applyBorder="1" applyAlignment="1">
      <alignment vertical="center" wrapText="1"/>
    </xf>
    <xf numFmtId="0" fontId="6" fillId="0" borderId="9" xfId="0" applyFont="1" applyFill="1" applyBorder="1" applyAlignment="1">
      <alignment vertical="center"/>
    </xf>
    <xf numFmtId="0" fontId="6" fillId="0" borderId="69" xfId="0" applyFont="1" applyBorder="1" applyAlignment="1">
      <alignment vertical="center"/>
    </xf>
    <xf numFmtId="0" fontId="6" fillId="0" borderId="45" xfId="0" applyFont="1" applyBorder="1" applyAlignment="1">
      <alignment vertical="center"/>
    </xf>
    <xf numFmtId="165" fontId="6" fillId="18" borderId="63" xfId="7" applyNumberFormat="1" applyFont="1" applyFill="1" applyBorder="1" applyAlignment="1">
      <alignment horizontal="center" vertical="center"/>
    </xf>
    <xf numFmtId="0" fontId="35" fillId="8" borderId="0" xfId="0" applyFont="1" applyFill="1" applyBorder="1"/>
    <xf numFmtId="2" fontId="6" fillId="11" borderId="2" xfId="0" applyNumberFormat="1" applyFont="1" applyFill="1" applyBorder="1" applyAlignment="1">
      <alignment horizontal="left" vertical="center" wrapText="1"/>
    </xf>
    <xf numFmtId="0" fontId="6" fillId="6" borderId="57" xfId="6" applyFont="1" applyFill="1" applyBorder="1" applyAlignment="1">
      <alignment wrapText="1"/>
    </xf>
    <xf numFmtId="2" fontId="6" fillId="2" borderId="59" xfId="6" applyNumberFormat="1" applyFont="1" applyFill="1" applyBorder="1" applyAlignment="1">
      <alignment horizontal="center"/>
    </xf>
    <xf numFmtId="0" fontId="35" fillId="18" borderId="55" xfId="0" applyFont="1" applyFill="1" applyBorder="1" applyAlignment="1">
      <alignment horizontal="center" vertical="center"/>
    </xf>
    <xf numFmtId="165" fontId="6" fillId="18" borderId="55" xfId="7" applyNumberFormat="1" applyFont="1" applyFill="1" applyBorder="1" applyAlignment="1">
      <alignment horizontal="center" vertical="center"/>
    </xf>
    <xf numFmtId="0" fontId="42" fillId="8" borderId="0" xfId="0" applyFont="1" applyFill="1" applyBorder="1"/>
    <xf numFmtId="0" fontId="10" fillId="8" borderId="0" xfId="7" applyFont="1" applyFill="1" applyBorder="1" applyAlignment="1">
      <alignment vertical="top" wrapText="1"/>
    </xf>
    <xf numFmtId="0" fontId="6" fillId="8" borderId="0" xfId="0" applyFont="1" applyFill="1" applyBorder="1" applyAlignment="1">
      <alignment vertical="top" wrapText="1"/>
    </xf>
    <xf numFmtId="0" fontId="6" fillId="8" borderId="0" xfId="0" applyFont="1" applyFill="1" applyBorder="1" applyAlignment="1">
      <alignment vertical="top"/>
    </xf>
    <xf numFmtId="0" fontId="10" fillId="8" borderId="0" xfId="7" applyFont="1" applyFill="1" applyBorder="1" applyAlignment="1">
      <alignment vertical="top"/>
    </xf>
    <xf numFmtId="171" fontId="39" fillId="0" borderId="69" xfId="1" applyNumberFormat="1" applyFont="1" applyFill="1" applyBorder="1" applyAlignment="1">
      <alignment horizontal="center" vertical="center" wrapText="1"/>
    </xf>
    <xf numFmtId="2" fontId="6" fillId="11" borderId="68" xfId="0" applyNumberFormat="1" applyFont="1" applyFill="1" applyBorder="1" applyAlignment="1">
      <alignment horizontal="left" vertical="center" wrapText="1"/>
    </xf>
    <xf numFmtId="2" fontId="6" fillId="11" borderId="54" xfId="0" applyNumberFormat="1" applyFont="1" applyFill="1" applyBorder="1" applyAlignment="1">
      <alignment horizontal="left" vertical="center" wrapText="1"/>
    </xf>
    <xf numFmtId="171" fontId="39" fillId="0" borderId="48" xfId="1" applyNumberFormat="1" applyFont="1" applyFill="1" applyBorder="1" applyAlignment="1">
      <alignment horizontal="center" vertical="center" wrapText="1"/>
    </xf>
    <xf numFmtId="171" fontId="39" fillId="0" borderId="54" xfId="1" applyNumberFormat="1" applyFont="1" applyFill="1" applyBorder="1" applyAlignment="1">
      <alignment horizontal="center" vertical="center" wrapText="1"/>
    </xf>
    <xf numFmtId="171" fontId="39" fillId="0" borderId="8" xfId="1" applyNumberFormat="1" applyFont="1" applyFill="1" applyBorder="1" applyAlignment="1">
      <alignment horizontal="center" vertical="center" wrapText="1"/>
    </xf>
    <xf numFmtId="171" fontId="39" fillId="0" borderId="4" xfId="1" applyNumberFormat="1" applyFont="1" applyFill="1" applyBorder="1" applyAlignment="1">
      <alignment horizontal="center" vertical="center" wrapText="1"/>
    </xf>
    <xf numFmtId="2" fontId="6" fillId="11" borderId="7" xfId="0" applyNumberFormat="1" applyFont="1" applyFill="1" applyBorder="1" applyAlignment="1">
      <alignment horizontal="left" vertical="center" wrapText="1"/>
    </xf>
    <xf numFmtId="0" fontId="6" fillId="0" borderId="74" xfId="0" applyFont="1" applyBorder="1" applyAlignment="1">
      <alignment vertical="center"/>
    </xf>
    <xf numFmtId="0" fontId="6" fillId="0" borderId="31" xfId="6" applyFont="1" applyBorder="1"/>
    <xf numFmtId="171" fontId="10" fillId="0" borderId="69" xfId="1" applyNumberFormat="1" applyFont="1" applyFill="1" applyBorder="1" applyAlignment="1">
      <alignment horizontal="center" vertical="center"/>
    </xf>
    <xf numFmtId="171" fontId="10" fillId="0" borderId="15" xfId="1" applyNumberFormat="1" applyFont="1" applyFill="1" applyBorder="1" applyAlignment="1">
      <alignment horizontal="center" vertical="center"/>
    </xf>
    <xf numFmtId="2" fontId="6" fillId="11" borderId="14" xfId="0" applyNumberFormat="1" applyFont="1" applyFill="1" applyBorder="1" applyAlignment="1">
      <alignment horizontal="left" vertical="center" wrapText="1"/>
    </xf>
    <xf numFmtId="171" fontId="10" fillId="0" borderId="3" xfId="1" applyNumberFormat="1" applyFont="1" applyFill="1" applyBorder="1" applyAlignment="1">
      <alignment horizontal="center" vertical="center"/>
    </xf>
    <xf numFmtId="2" fontId="6" fillId="0" borderId="2" xfId="0" applyNumberFormat="1" applyFont="1" applyFill="1" applyBorder="1" applyAlignment="1">
      <alignment horizontal="left" vertical="center" wrapText="1"/>
    </xf>
    <xf numFmtId="2" fontId="6" fillId="0" borderId="69" xfId="0" applyNumberFormat="1" applyFont="1" applyFill="1" applyBorder="1" applyAlignment="1">
      <alignment horizontal="left" vertical="center" wrapText="1"/>
    </xf>
    <xf numFmtId="2" fontId="6" fillId="0" borderId="54" xfId="0" applyNumberFormat="1" applyFont="1" applyFill="1" applyBorder="1" applyAlignment="1">
      <alignment horizontal="left" vertical="center" wrapText="1"/>
    </xf>
    <xf numFmtId="2" fontId="6" fillId="0" borderId="68" xfId="0" applyNumberFormat="1" applyFont="1" applyFill="1" applyBorder="1" applyAlignment="1">
      <alignment horizontal="left" vertical="center" wrapText="1"/>
    </xf>
    <xf numFmtId="171" fontId="10" fillId="0" borderId="45" xfId="1" applyNumberFormat="1" applyFont="1" applyFill="1" applyBorder="1" applyAlignment="1">
      <alignment horizontal="center" vertical="center"/>
    </xf>
    <xf numFmtId="0" fontId="6" fillId="0" borderId="85" xfId="0" applyFont="1" applyFill="1" applyBorder="1" applyAlignment="1">
      <alignment vertical="center" wrapText="1"/>
    </xf>
    <xf numFmtId="0" fontId="6" fillId="0" borderId="9" xfId="0" applyFont="1" applyFill="1" applyBorder="1" applyAlignment="1">
      <alignment vertical="center" wrapText="1"/>
    </xf>
    <xf numFmtId="0" fontId="6" fillId="0" borderId="84" xfId="0" applyFont="1" applyFill="1" applyBorder="1" applyAlignment="1">
      <alignment vertical="center" wrapText="1"/>
    </xf>
    <xf numFmtId="0" fontId="6" fillId="0" borderId="5" xfId="0" applyFont="1" applyFill="1" applyBorder="1" applyAlignment="1">
      <alignment vertical="center" wrapText="1"/>
    </xf>
    <xf numFmtId="0" fontId="6" fillId="0" borderId="81" xfId="0" applyFont="1" applyFill="1" applyBorder="1" applyAlignment="1">
      <alignment vertical="center"/>
    </xf>
    <xf numFmtId="0" fontId="6" fillId="0" borderId="68" xfId="0" applyFont="1" applyFill="1" applyBorder="1" applyAlignment="1">
      <alignment vertical="center"/>
    </xf>
    <xf numFmtId="0" fontId="6" fillId="0" borderId="85" xfId="0" applyFont="1" applyFill="1" applyBorder="1" applyAlignment="1">
      <alignment vertical="center"/>
    </xf>
    <xf numFmtId="0" fontId="6" fillId="0" borderId="12" xfId="0" applyFont="1" applyFill="1" applyBorder="1" applyAlignment="1">
      <alignment vertical="center"/>
    </xf>
    <xf numFmtId="0" fontId="10" fillId="18" borderId="8" xfId="0" applyFont="1" applyFill="1" applyBorder="1" applyAlignment="1">
      <alignment horizontal="left" vertical="center"/>
    </xf>
    <xf numFmtId="0" fontId="6" fillId="0" borderId="54" xfId="0" applyFont="1" applyBorder="1" applyAlignment="1">
      <alignment vertical="center"/>
    </xf>
    <xf numFmtId="0" fontId="6" fillId="0" borderId="62" xfId="0" applyFont="1" applyBorder="1" applyAlignment="1">
      <alignment vertical="center"/>
    </xf>
    <xf numFmtId="0" fontId="6" fillId="0" borderId="48" xfId="0" applyFont="1" applyBorder="1" applyAlignment="1">
      <alignment vertical="center"/>
    </xf>
    <xf numFmtId="0" fontId="6" fillId="0" borderId="69" xfId="0" applyFont="1" applyBorder="1" applyAlignment="1">
      <alignment vertical="center" wrapText="1"/>
    </xf>
    <xf numFmtId="0" fontId="6" fillId="0" borderId="8" xfId="0" applyFont="1" applyBorder="1" applyAlignment="1">
      <alignment vertical="center" wrapText="1"/>
    </xf>
    <xf numFmtId="0" fontId="6" fillId="0" borderId="48" xfId="0" applyFont="1" applyBorder="1" applyAlignment="1">
      <alignment vertical="center" wrapText="1"/>
    </xf>
    <xf numFmtId="0" fontId="6" fillId="0" borderId="54" xfId="0" applyFont="1" applyBorder="1" applyAlignment="1">
      <alignment vertical="center" wrapText="1"/>
    </xf>
    <xf numFmtId="0" fontId="6" fillId="0" borderId="62" xfId="0" applyFont="1" applyBorder="1" applyAlignment="1">
      <alignment vertical="center" wrapText="1"/>
    </xf>
    <xf numFmtId="0" fontId="6" fillId="0" borderId="4" xfId="0" applyFont="1" applyBorder="1" applyAlignment="1">
      <alignment vertical="center" wrapText="1"/>
    </xf>
    <xf numFmtId="0" fontId="6" fillId="0" borderId="69" xfId="0" applyFont="1" applyBorder="1" applyAlignment="1">
      <alignment horizontal="left" vertical="center"/>
    </xf>
    <xf numFmtId="0" fontId="6" fillId="0" borderId="8" xfId="0" applyFont="1" applyBorder="1" applyAlignment="1">
      <alignment vertical="center"/>
    </xf>
    <xf numFmtId="0" fontId="6" fillId="0" borderId="15" xfId="0" applyFont="1" applyBorder="1" applyAlignment="1">
      <alignment vertical="center"/>
    </xf>
    <xf numFmtId="0" fontId="6" fillId="0" borderId="3" xfId="0" applyFont="1" applyBorder="1" applyAlignment="1">
      <alignment vertical="center"/>
    </xf>
    <xf numFmtId="171" fontId="39" fillId="0" borderId="15" xfId="1" applyNumberFormat="1" applyFont="1" applyFill="1" applyBorder="1" applyAlignment="1">
      <alignment horizontal="center" vertical="center"/>
    </xf>
    <xf numFmtId="0" fontId="2" fillId="0" borderId="0" xfId="0" applyFont="1" applyFill="1" applyBorder="1" applyAlignment="1">
      <alignment horizontal="left" vertical="top"/>
    </xf>
    <xf numFmtId="0" fontId="0" fillId="0" borderId="0" xfId="0" applyFill="1" applyAlignment="1">
      <alignment horizontal="left" vertical="top"/>
    </xf>
    <xf numFmtId="167" fontId="45" fillId="11" borderId="0" xfId="1" applyNumberFormat="1" applyFont="1" applyFill="1" applyBorder="1" applyAlignment="1" applyProtection="1">
      <alignment vertical="center"/>
      <protection hidden="1"/>
    </xf>
    <xf numFmtId="167" fontId="45" fillId="11" borderId="0" xfId="1" applyNumberFormat="1" applyFont="1" applyFill="1" applyBorder="1" applyAlignment="1">
      <alignment vertical="center" wrapText="1"/>
    </xf>
    <xf numFmtId="2" fontId="6" fillId="2" borderId="72" xfId="6" applyNumberFormat="1" applyFont="1" applyFill="1" applyBorder="1" applyAlignment="1">
      <alignment horizontal="center" vertical="top"/>
    </xf>
    <xf numFmtId="2" fontId="6" fillId="2" borderId="73" xfId="6" applyNumberFormat="1" applyFont="1" applyFill="1" applyBorder="1" applyAlignment="1">
      <alignment horizontal="center" vertical="top"/>
    </xf>
    <xf numFmtId="165" fontId="6" fillId="18" borderId="0" xfId="7" applyNumberFormat="1" applyFont="1" applyFill="1" applyBorder="1" applyAlignment="1">
      <alignment horizontal="center" vertical="center"/>
    </xf>
    <xf numFmtId="0" fontId="6" fillId="0" borderId="86" xfId="0" applyFont="1" applyBorder="1" applyAlignment="1">
      <alignment vertical="center"/>
    </xf>
    <xf numFmtId="0" fontId="6" fillId="0" borderId="87" xfId="0" applyFont="1" applyBorder="1" applyAlignment="1">
      <alignment vertical="center"/>
    </xf>
    <xf numFmtId="0" fontId="6" fillId="0" borderId="88" xfId="0" applyFont="1" applyBorder="1" applyAlignment="1">
      <alignment vertical="center"/>
    </xf>
    <xf numFmtId="0" fontId="6" fillId="0" borderId="54" xfId="0" applyFont="1" applyFill="1" applyBorder="1" applyAlignment="1">
      <alignment vertical="center"/>
    </xf>
    <xf numFmtId="0" fontId="6" fillId="0" borderId="54" xfId="0" applyFont="1" applyFill="1" applyBorder="1" applyAlignment="1">
      <alignment vertical="center" wrapText="1"/>
    </xf>
    <xf numFmtId="0" fontId="6" fillId="0" borderId="62" xfId="0" applyFont="1" applyFill="1" applyBorder="1" applyAlignment="1">
      <alignment vertical="center"/>
    </xf>
    <xf numFmtId="167" fontId="34" fillId="11" borderId="60" xfId="1" applyNumberFormat="1" applyFont="1" applyFill="1" applyBorder="1" applyAlignment="1" applyProtection="1">
      <alignment horizontal="left" vertical="center"/>
      <protection hidden="1"/>
    </xf>
    <xf numFmtId="0" fontId="47" fillId="0" borderId="0" xfId="0" applyFont="1" applyAlignment="1" applyProtection="1">
      <alignment vertical="top" wrapText="1"/>
      <protection locked="0" hidden="1"/>
    </xf>
    <xf numFmtId="0" fontId="35" fillId="0" borderId="0" xfId="0" applyFont="1" applyAlignment="1" applyProtection="1">
      <alignment vertical="top" wrapText="1"/>
      <protection locked="0" hidden="1"/>
    </xf>
    <xf numFmtId="43" fontId="35" fillId="0" borderId="0" xfId="1" applyFont="1" applyAlignment="1" applyProtection="1">
      <alignment vertical="top" wrapText="1"/>
      <protection locked="0" hidden="1"/>
    </xf>
    <xf numFmtId="0" fontId="0" fillId="0" borderId="0" xfId="0" applyProtection="1">
      <protection locked="0" hidden="1"/>
    </xf>
    <xf numFmtId="0" fontId="48" fillId="10" borderId="60" xfId="0" applyFont="1" applyFill="1" applyBorder="1" applyAlignment="1" applyProtection="1">
      <alignment horizontal="left" vertical="top" wrapText="1"/>
      <protection locked="0" hidden="1"/>
    </xf>
    <xf numFmtId="0" fontId="35" fillId="9" borderId="60" xfId="0" applyFont="1" applyFill="1" applyBorder="1" applyAlignment="1" applyProtection="1">
      <alignment horizontal="left" vertical="top" wrapText="1"/>
      <protection locked="0" hidden="1"/>
    </xf>
    <xf numFmtId="14" fontId="35" fillId="9" borderId="60" xfId="0" applyNumberFormat="1" applyFont="1" applyFill="1" applyBorder="1" applyAlignment="1" applyProtection="1">
      <alignment horizontal="left" vertical="top" wrapText="1"/>
      <protection locked="0" hidden="1"/>
    </xf>
    <xf numFmtId="169" fontId="35" fillId="9" borderId="60" xfId="0" applyNumberFormat="1" applyFont="1" applyFill="1" applyBorder="1" applyAlignment="1" applyProtection="1">
      <alignment horizontal="left" vertical="top" wrapText="1"/>
      <protection locked="0" hidden="1"/>
    </xf>
    <xf numFmtId="9" fontId="35" fillId="9" borderId="60" xfId="8" applyFont="1" applyFill="1" applyBorder="1" applyAlignment="1" applyProtection="1">
      <alignment horizontal="left" vertical="top" wrapText="1"/>
      <protection locked="0" hidden="1"/>
    </xf>
    <xf numFmtId="2" fontId="35" fillId="9" borderId="60" xfId="0" applyNumberFormat="1" applyFont="1" applyFill="1" applyBorder="1" applyAlignment="1" applyProtection="1">
      <alignment horizontal="left" vertical="top" wrapText="1"/>
      <protection locked="0" hidden="1"/>
    </xf>
    <xf numFmtId="43" fontId="48" fillId="10" borderId="60" xfId="1" applyFont="1" applyFill="1" applyBorder="1" applyAlignment="1" applyProtection="1">
      <alignment horizontal="left" vertical="top" wrapText="1"/>
      <protection locked="0" hidden="1"/>
    </xf>
    <xf numFmtId="0" fontId="35" fillId="21" borderId="60" xfId="0" applyFont="1" applyFill="1" applyBorder="1" applyAlignment="1" applyProtection="1">
      <alignment horizontal="left" vertical="top" wrapText="1"/>
      <protection locked="0" hidden="1"/>
    </xf>
    <xf numFmtId="2" fontId="35" fillId="21" borderId="60" xfId="0" applyNumberFormat="1" applyFont="1" applyFill="1" applyBorder="1" applyAlignment="1" applyProtection="1">
      <alignment horizontal="left" vertical="top" wrapText="1"/>
      <protection locked="0" hidden="1"/>
    </xf>
    <xf numFmtId="43" fontId="35" fillId="21" borderId="60" xfId="1" applyFont="1" applyFill="1" applyBorder="1" applyAlignment="1" applyProtection="1">
      <alignment horizontal="left" vertical="top" wrapText="1"/>
      <protection locked="0" hidden="1"/>
    </xf>
    <xf numFmtId="169" fontId="35" fillId="21" borderId="60" xfId="0" applyNumberFormat="1" applyFont="1" applyFill="1" applyBorder="1" applyAlignment="1" applyProtection="1">
      <alignment horizontal="left" vertical="top" wrapText="1"/>
      <protection locked="0" hidden="1"/>
    </xf>
    <xf numFmtId="0" fontId="49" fillId="0" borderId="0" xfId="0" applyFont="1" applyAlignment="1" applyProtection="1">
      <alignment vertical="top" wrapText="1"/>
      <protection locked="0" hidden="1"/>
    </xf>
    <xf numFmtId="0" fontId="35" fillId="22" borderId="60" xfId="0" applyFont="1" applyFill="1" applyBorder="1" applyAlignment="1" applyProtection="1">
      <alignment horizontal="left" vertical="top" wrapText="1"/>
      <protection locked="0" hidden="1"/>
    </xf>
    <xf numFmtId="2" fontId="35" fillId="22" borderId="60" xfId="0" applyNumberFormat="1" applyFont="1" applyFill="1" applyBorder="1" applyAlignment="1" applyProtection="1">
      <alignment horizontal="left" vertical="top" wrapText="1"/>
      <protection locked="0" hidden="1"/>
    </xf>
    <xf numFmtId="43" fontId="35" fillId="22" borderId="60" xfId="1" applyFont="1" applyFill="1" applyBorder="1" applyAlignment="1" applyProtection="1">
      <alignment horizontal="left" vertical="top" wrapText="1"/>
      <protection locked="0" hidden="1"/>
    </xf>
    <xf numFmtId="169" fontId="35" fillId="22" borderId="60" xfId="0" applyNumberFormat="1" applyFont="1" applyFill="1" applyBorder="1" applyAlignment="1" applyProtection="1">
      <alignment horizontal="left" vertical="top" wrapText="1"/>
      <protection locked="0" hidden="1"/>
    </xf>
    <xf numFmtId="43" fontId="35" fillId="9" borderId="60" xfId="1" applyFont="1" applyFill="1" applyBorder="1" applyAlignment="1" applyProtection="1">
      <alignment horizontal="left" vertical="top" wrapText="1"/>
      <protection locked="0" hidden="1"/>
    </xf>
    <xf numFmtId="0" fontId="35" fillId="23" borderId="60" xfId="0" applyFont="1" applyFill="1" applyBorder="1" applyAlignment="1" applyProtection="1">
      <alignment horizontal="left" vertical="top" wrapText="1"/>
      <protection locked="0" hidden="1"/>
    </xf>
    <xf numFmtId="2" fontId="35" fillId="23" borderId="60" xfId="0" applyNumberFormat="1" applyFont="1" applyFill="1" applyBorder="1" applyAlignment="1" applyProtection="1">
      <alignment horizontal="left" vertical="top" wrapText="1"/>
      <protection locked="0" hidden="1"/>
    </xf>
    <xf numFmtId="43" fontId="35" fillId="23" borderId="60" xfId="1" applyFont="1" applyFill="1" applyBorder="1" applyAlignment="1" applyProtection="1">
      <alignment horizontal="left" vertical="top" wrapText="1"/>
      <protection locked="0" hidden="1"/>
    </xf>
    <xf numFmtId="169" fontId="35" fillId="23" borderId="60" xfId="0" applyNumberFormat="1" applyFont="1" applyFill="1" applyBorder="1" applyAlignment="1" applyProtection="1">
      <alignment horizontal="left" vertical="top" wrapText="1"/>
      <protection locked="0" hidden="1"/>
    </xf>
    <xf numFmtId="0" fontId="35" fillId="24" borderId="60" xfId="0" applyFont="1" applyFill="1" applyBorder="1" applyAlignment="1" applyProtection="1">
      <alignment horizontal="left" vertical="top" wrapText="1"/>
      <protection locked="0" hidden="1"/>
    </xf>
    <xf numFmtId="2" fontId="35" fillId="24" borderId="60" xfId="0" applyNumberFormat="1" applyFont="1" applyFill="1" applyBorder="1" applyAlignment="1" applyProtection="1">
      <alignment horizontal="left" vertical="top" wrapText="1"/>
      <protection locked="0" hidden="1"/>
    </xf>
    <xf numFmtId="43" fontId="35" fillId="24" borderId="60" xfId="1" applyFont="1" applyFill="1" applyBorder="1" applyAlignment="1" applyProtection="1">
      <alignment horizontal="left" vertical="top" wrapText="1"/>
      <protection locked="0" hidden="1"/>
    </xf>
    <xf numFmtId="169" fontId="35" fillId="24" borderId="60" xfId="0" applyNumberFormat="1" applyFont="1" applyFill="1" applyBorder="1" applyAlignment="1" applyProtection="1">
      <alignment horizontal="left" vertical="top" wrapText="1"/>
      <protection locked="0" hidden="1"/>
    </xf>
    <xf numFmtId="43" fontId="30" fillId="0" borderId="0" xfId="1" applyFont="1" applyProtection="1">
      <protection locked="0" hidden="1"/>
    </xf>
    <xf numFmtId="14" fontId="35" fillId="21" borderId="60" xfId="0" applyNumberFormat="1" applyFont="1" applyFill="1" applyBorder="1" applyAlignment="1" applyProtection="1">
      <alignment horizontal="left" vertical="top" wrapText="1"/>
      <protection locked="0" hidden="1"/>
    </xf>
    <xf numFmtId="9" fontId="35" fillId="21" borderId="60" xfId="8" applyFont="1" applyFill="1" applyBorder="1" applyAlignment="1" applyProtection="1">
      <alignment horizontal="left" vertical="top" wrapText="1"/>
      <protection locked="0" hidden="1"/>
    </xf>
    <xf numFmtId="14" fontId="35" fillId="22" borderId="60" xfId="0" applyNumberFormat="1" applyFont="1" applyFill="1" applyBorder="1" applyAlignment="1" applyProtection="1">
      <alignment horizontal="left" vertical="top" wrapText="1"/>
      <protection locked="0" hidden="1"/>
    </xf>
    <xf numFmtId="9" fontId="35" fillId="22" borderId="60" xfId="8" applyFont="1" applyFill="1" applyBorder="1" applyAlignment="1" applyProtection="1">
      <alignment horizontal="left" vertical="top" wrapText="1"/>
      <protection locked="0" hidden="1"/>
    </xf>
    <xf numFmtId="14" fontId="35" fillId="23" borderId="60" xfId="0" applyNumberFormat="1" applyFont="1" applyFill="1" applyBorder="1" applyAlignment="1" applyProtection="1">
      <alignment horizontal="left" vertical="top" wrapText="1"/>
      <protection locked="0" hidden="1"/>
    </xf>
    <xf numFmtId="9" fontId="35" fillId="23" borderId="60" xfId="8" applyFont="1" applyFill="1" applyBorder="1" applyAlignment="1" applyProtection="1">
      <alignment horizontal="left" vertical="top" wrapText="1"/>
      <protection locked="0" hidden="1"/>
    </xf>
    <xf numFmtId="14" fontId="35" fillId="24" borderId="60" xfId="0" applyNumberFormat="1" applyFont="1" applyFill="1" applyBorder="1" applyAlignment="1" applyProtection="1">
      <alignment horizontal="left" vertical="top" wrapText="1"/>
      <protection locked="0" hidden="1"/>
    </xf>
    <xf numFmtId="9" fontId="35" fillId="24" borderId="60" xfId="8" applyFont="1" applyFill="1" applyBorder="1" applyAlignment="1" applyProtection="1">
      <alignment horizontal="left" vertical="top" wrapText="1"/>
      <protection locked="0" hidden="1"/>
    </xf>
    <xf numFmtId="0" fontId="35" fillId="0" borderId="48" xfId="0" applyFont="1" applyFill="1" applyBorder="1" applyAlignment="1">
      <alignment vertical="center"/>
    </xf>
    <xf numFmtId="2" fontId="35" fillId="0" borderId="47" xfId="0" applyNumberFormat="1" applyFont="1" applyFill="1" applyBorder="1" applyAlignment="1">
      <alignment horizontal="left" vertical="top" wrapText="1"/>
    </xf>
    <xf numFmtId="0" fontId="35" fillId="0" borderId="83" xfId="0" applyFont="1" applyFill="1" applyBorder="1" applyAlignment="1">
      <alignment vertical="center"/>
    </xf>
    <xf numFmtId="2" fontId="35" fillId="11" borderId="63" xfId="0" applyNumberFormat="1" applyFont="1" applyFill="1" applyBorder="1" applyAlignment="1">
      <alignment horizontal="left" vertical="center" wrapText="1"/>
    </xf>
    <xf numFmtId="0" fontId="10" fillId="8" borderId="12" xfId="7" applyFont="1" applyFill="1" applyBorder="1" applyAlignment="1">
      <alignment vertical="top" wrapText="1"/>
    </xf>
    <xf numFmtId="0" fontId="6" fillId="8" borderId="12" xfId="0" applyFont="1" applyFill="1" applyBorder="1" applyAlignment="1">
      <alignment vertical="top" wrapText="1"/>
    </xf>
    <xf numFmtId="0" fontId="6" fillId="8" borderId="12" xfId="0" applyFont="1" applyFill="1" applyBorder="1" applyAlignment="1">
      <alignment vertical="top"/>
    </xf>
    <xf numFmtId="0" fontId="10" fillId="11" borderId="8" xfId="7" applyFont="1" applyFill="1" applyBorder="1" applyAlignment="1">
      <alignment horizontal="left" vertical="top" wrapText="1"/>
    </xf>
    <xf numFmtId="0" fontId="15" fillId="11" borderId="55" xfId="5" applyFont="1" applyFill="1" applyBorder="1" applyAlignment="1">
      <alignment horizontal="left" vertical="center" wrapText="1"/>
    </xf>
    <xf numFmtId="14" fontId="15" fillId="11" borderId="52" xfId="5" applyNumberFormat="1" applyFont="1" applyFill="1" applyBorder="1" applyAlignment="1">
      <alignment horizontal="left" vertical="center"/>
    </xf>
    <xf numFmtId="0" fontId="15" fillId="11" borderId="84" xfId="5" applyFont="1" applyFill="1" applyBorder="1" applyAlignment="1">
      <alignment horizontal="left" vertical="center"/>
    </xf>
    <xf numFmtId="14" fontId="15" fillId="11" borderId="17" xfId="5" applyNumberFormat="1" applyFont="1" applyFill="1" applyBorder="1" applyAlignment="1">
      <alignment horizontal="left" vertical="center"/>
    </xf>
    <xf numFmtId="0" fontId="15" fillId="11" borderId="82" xfId="5" applyFont="1" applyFill="1" applyBorder="1" applyAlignment="1">
      <alignment horizontal="left" vertical="center"/>
    </xf>
    <xf numFmtId="15" fontId="50" fillId="10" borderId="43" xfId="0" applyNumberFormat="1" applyFont="1" applyFill="1" applyBorder="1" applyAlignment="1">
      <alignment horizontal="center"/>
    </xf>
    <xf numFmtId="0" fontId="50" fillId="10" borderId="26" xfId="0" applyFont="1" applyFill="1" applyBorder="1" applyAlignment="1">
      <alignment horizontal="center"/>
    </xf>
    <xf numFmtId="0" fontId="50" fillId="10" borderId="26" xfId="0" applyFont="1" applyFill="1" applyBorder="1" applyAlignment="1">
      <alignment horizontal="left"/>
    </xf>
    <xf numFmtId="0" fontId="50" fillId="10" borderId="22" xfId="0" applyFont="1" applyFill="1" applyBorder="1" applyAlignment="1">
      <alignment horizontal="left"/>
    </xf>
    <xf numFmtId="2" fontId="38" fillId="11" borderId="68" xfId="0" applyNumberFormat="1" applyFont="1" applyFill="1" applyBorder="1" applyAlignment="1">
      <alignment horizontal="left" vertical="center" wrapText="1"/>
    </xf>
    <xf numFmtId="2" fontId="38" fillId="0" borderId="46" xfId="0" applyNumberFormat="1" applyFont="1" applyFill="1" applyBorder="1" applyAlignment="1">
      <alignment horizontal="left" vertical="center" wrapText="1"/>
    </xf>
    <xf numFmtId="0" fontId="44" fillId="11" borderId="10" xfId="0" applyFont="1" applyFill="1" applyBorder="1" applyAlignment="1">
      <alignment horizontal="left" vertical="center"/>
    </xf>
    <xf numFmtId="17" fontId="27" fillId="9" borderId="60" xfId="0" applyNumberFormat="1" applyFont="1" applyFill="1" applyBorder="1" applyAlignment="1">
      <alignment horizontal="center" vertical="top"/>
    </xf>
    <xf numFmtId="0" fontId="27" fillId="9" borderId="60" xfId="0" applyFont="1" applyFill="1" applyBorder="1" applyAlignment="1">
      <alignment horizontal="left" vertical="top" wrapText="1"/>
    </xf>
    <xf numFmtId="0" fontId="27" fillId="9" borderId="60" xfId="0" applyFont="1" applyFill="1" applyBorder="1" applyAlignment="1">
      <alignment horizontal="left" vertical="top"/>
    </xf>
    <xf numFmtId="17" fontId="51" fillId="10" borderId="10" xfId="0" applyNumberFormat="1" applyFont="1" applyFill="1" applyBorder="1"/>
    <xf numFmtId="0" fontId="51" fillId="10" borderId="9" xfId="0" applyFont="1" applyFill="1" applyBorder="1"/>
    <xf numFmtId="0" fontId="51" fillId="10" borderId="11" xfId="0" applyFont="1" applyFill="1" applyBorder="1"/>
    <xf numFmtId="167" fontId="45" fillId="11" borderId="60" xfId="1" applyNumberFormat="1" applyFont="1" applyFill="1" applyBorder="1" applyAlignment="1" applyProtection="1">
      <alignment horizontal="left" vertical="center"/>
      <protection hidden="1"/>
    </xf>
    <xf numFmtId="0" fontId="2" fillId="17" borderId="9" xfId="0" applyFont="1" applyFill="1" applyBorder="1" applyAlignment="1">
      <alignment horizontal="center"/>
    </xf>
    <xf numFmtId="0" fontId="2" fillId="17" borderId="11" xfId="0" applyFont="1" applyFill="1" applyBorder="1" applyAlignment="1">
      <alignment horizontal="center"/>
    </xf>
    <xf numFmtId="0" fontId="8" fillId="11" borderId="0" xfId="0" applyFont="1" applyFill="1" applyBorder="1" applyAlignment="1">
      <alignment horizontal="left" vertical="top" wrapText="1"/>
    </xf>
    <xf numFmtId="0" fontId="2" fillId="17" borderId="10" xfId="0" applyFont="1" applyFill="1" applyBorder="1" applyAlignment="1">
      <alignment horizontal="center"/>
    </xf>
    <xf numFmtId="0" fontId="8" fillId="11" borderId="0" xfId="0" applyFont="1" applyFill="1" applyBorder="1" applyAlignment="1">
      <alignment horizontal="left" vertical="top"/>
    </xf>
    <xf numFmtId="0" fontId="9" fillId="11" borderId="0" xfId="0" applyFont="1" applyFill="1" applyBorder="1" applyAlignment="1">
      <alignment horizontal="left" vertical="top"/>
    </xf>
    <xf numFmtId="0" fontId="34" fillId="17" borderId="10" xfId="0" applyFont="1" applyFill="1" applyBorder="1" applyAlignment="1">
      <alignment horizontal="center"/>
    </xf>
    <xf numFmtId="0" fontId="34" fillId="17" borderId="9" xfId="0" applyFont="1" applyFill="1" applyBorder="1" applyAlignment="1">
      <alignment horizontal="center"/>
    </xf>
    <xf numFmtId="0" fontId="34" fillId="17" borderId="11" xfId="0" applyFont="1" applyFill="1" applyBorder="1" applyAlignment="1">
      <alignment horizontal="center"/>
    </xf>
    <xf numFmtId="0" fontId="8" fillId="9" borderId="1" xfId="0" applyFont="1" applyFill="1" applyBorder="1" applyAlignment="1" applyProtection="1">
      <alignment horizontal="center" vertical="center" wrapText="1"/>
    </xf>
    <xf numFmtId="0" fontId="8" fillId="9" borderId="0" xfId="0" applyFont="1" applyFill="1" applyBorder="1" applyAlignment="1" applyProtection="1">
      <alignment horizontal="center" vertical="center" wrapText="1"/>
    </xf>
    <xf numFmtId="0" fontId="37" fillId="11" borderId="0" xfId="0" applyFont="1" applyFill="1" applyBorder="1" applyAlignment="1" applyProtection="1">
      <alignment horizontal="left" vertical="center" wrapText="1"/>
    </xf>
    <xf numFmtId="0" fontId="37" fillId="9" borderId="0" xfId="0" applyFont="1" applyFill="1" applyBorder="1" applyAlignment="1" applyProtection="1">
      <alignment horizontal="center" vertical="center" wrapText="1"/>
    </xf>
    <xf numFmtId="1" fontId="37" fillId="11" borderId="0" xfId="0" applyNumberFormat="1" applyFont="1" applyFill="1" applyBorder="1" applyAlignment="1" applyProtection="1">
      <alignment horizontal="left" vertical="center" wrapText="1"/>
    </xf>
    <xf numFmtId="1" fontId="37" fillId="9" borderId="0" xfId="0" applyNumberFormat="1" applyFont="1" applyFill="1" applyBorder="1" applyAlignment="1" applyProtection="1">
      <alignment horizontal="center" vertical="center" wrapText="1"/>
    </xf>
    <xf numFmtId="0" fontId="8" fillId="11" borderId="0" xfId="0" applyFont="1" applyFill="1" applyBorder="1" applyAlignment="1" applyProtection="1">
      <alignment horizontal="left" vertical="center" wrapText="1"/>
    </xf>
    <xf numFmtId="0" fontId="20" fillId="11" borderId="13" xfId="0" applyFont="1" applyFill="1" applyBorder="1" applyAlignment="1">
      <alignment horizontal="left" vertical="top" wrapText="1"/>
    </xf>
    <xf numFmtId="0" fontId="20" fillId="11" borderId="12" xfId="0" applyFont="1" applyFill="1" applyBorder="1" applyAlignment="1">
      <alignment horizontal="left" vertical="top" wrapText="1"/>
    </xf>
    <xf numFmtId="168" fontId="6" fillId="11" borderId="0" xfId="0" applyNumberFormat="1" applyFont="1" applyFill="1" applyBorder="1" applyAlignment="1" applyProtection="1">
      <alignment horizontal="left" vertical="center"/>
      <protection locked="0"/>
    </xf>
    <xf numFmtId="168" fontId="10" fillId="9" borderId="53" xfId="0" applyNumberFormat="1" applyFont="1" applyFill="1" applyBorder="1" applyAlignment="1">
      <alignment horizontal="left" vertical="center"/>
    </xf>
    <xf numFmtId="168" fontId="10" fillId="9" borderId="60" xfId="0" applyNumberFormat="1" applyFont="1" applyFill="1" applyBorder="1" applyAlignment="1">
      <alignment horizontal="left" vertical="center"/>
    </xf>
    <xf numFmtId="0" fontId="36" fillId="11" borderId="60" xfId="0" applyNumberFormat="1" applyFont="1" applyFill="1" applyBorder="1" applyAlignment="1" applyProtection="1">
      <alignment horizontal="left" vertical="center"/>
    </xf>
    <xf numFmtId="0" fontId="6" fillId="8" borderId="0" xfId="0" applyFont="1" applyFill="1" applyAlignment="1">
      <alignment horizontal="center" vertical="center" wrapText="1"/>
    </xf>
    <xf numFmtId="0" fontId="6" fillId="8" borderId="60" xfId="0" applyFont="1" applyFill="1" applyBorder="1" applyAlignment="1">
      <alignment horizontal="center" vertical="top"/>
    </xf>
    <xf numFmtId="0" fontId="46" fillId="9" borderId="10" xfId="0" applyFont="1" applyFill="1" applyBorder="1" applyAlignment="1" applyProtection="1">
      <alignment horizontal="left" vertical="center" wrapText="1"/>
      <protection locked="0"/>
    </xf>
    <xf numFmtId="0" fontId="46" fillId="9" borderId="9" xfId="0" applyFont="1" applyFill="1" applyBorder="1" applyAlignment="1" applyProtection="1">
      <alignment horizontal="left" vertical="center" wrapText="1"/>
      <protection locked="0"/>
    </xf>
    <xf numFmtId="0" fontId="46" fillId="9" borderId="11" xfId="0" applyFont="1" applyFill="1" applyBorder="1" applyAlignment="1" applyProtection="1">
      <alignment horizontal="left" vertical="center" wrapText="1"/>
      <protection locked="0"/>
    </xf>
    <xf numFmtId="0" fontId="36" fillId="11" borderId="60" xfId="0" applyNumberFormat="1" applyFont="1" applyFill="1" applyBorder="1" applyAlignment="1" applyProtection="1">
      <alignment horizontal="left" vertical="center"/>
      <protection locked="0"/>
    </xf>
    <xf numFmtId="166" fontId="10" fillId="9" borderId="17" xfId="0" applyNumberFormat="1" applyFont="1" applyFill="1" applyBorder="1" applyAlignment="1">
      <alignment horizontal="left" vertical="center" wrapText="1"/>
    </xf>
    <xf numFmtId="166" fontId="10" fillId="9" borderId="89" xfId="0" applyNumberFormat="1" applyFont="1" applyFill="1" applyBorder="1" applyAlignment="1">
      <alignment horizontal="left" vertical="center" wrapText="1"/>
    </xf>
    <xf numFmtId="5" fontId="10" fillId="0" borderId="12" xfId="1" applyNumberFormat="1" applyFont="1" applyBorder="1" applyAlignment="1">
      <alignment horizontal="center" vertical="center" wrapText="1"/>
    </xf>
    <xf numFmtId="5" fontId="10" fillId="0" borderId="5" xfId="1" applyNumberFormat="1" applyFont="1" applyBorder="1" applyAlignment="1">
      <alignment horizontal="center" vertical="center" wrapText="1"/>
    </xf>
    <xf numFmtId="5" fontId="10" fillId="0" borderId="90" xfId="1" applyNumberFormat="1" applyFont="1" applyBorder="1" applyAlignment="1">
      <alignment horizontal="center" vertical="center" wrapText="1"/>
    </xf>
    <xf numFmtId="5" fontId="10" fillId="0" borderId="91" xfId="1" applyNumberFormat="1" applyFont="1" applyBorder="1" applyAlignment="1">
      <alignment horizontal="center" vertical="center" wrapText="1"/>
    </xf>
    <xf numFmtId="5" fontId="10" fillId="0" borderId="0" xfId="1" applyNumberFormat="1" applyFont="1" applyFill="1" applyBorder="1" applyAlignment="1">
      <alignment horizontal="center" vertical="center" wrapText="1"/>
    </xf>
    <xf numFmtId="5" fontId="10" fillId="0" borderId="5" xfId="1" applyNumberFormat="1" applyFont="1" applyFill="1" applyBorder="1" applyAlignment="1">
      <alignment horizontal="center" vertical="center" wrapText="1"/>
    </xf>
    <xf numFmtId="5" fontId="10" fillId="0" borderId="90" xfId="1" applyNumberFormat="1" applyFont="1" applyFill="1" applyBorder="1" applyAlignment="1">
      <alignment horizontal="center" vertical="center" wrapText="1"/>
    </xf>
    <xf numFmtId="5" fontId="10" fillId="0" borderId="91" xfId="1" applyNumberFormat="1" applyFont="1" applyFill="1" applyBorder="1" applyAlignment="1">
      <alignment horizontal="center" vertical="center" wrapText="1"/>
    </xf>
    <xf numFmtId="0" fontId="26" fillId="9" borderId="9" xfId="0" applyFont="1" applyFill="1" applyBorder="1" applyAlignment="1">
      <alignment horizontal="left" vertical="top" wrapText="1"/>
    </xf>
    <xf numFmtId="0" fontId="26" fillId="9" borderId="11" xfId="0" applyFont="1" applyFill="1" applyBorder="1" applyAlignment="1">
      <alignment horizontal="left" vertical="top" wrapText="1"/>
    </xf>
    <xf numFmtId="0" fontId="4" fillId="0" borderId="10" xfId="0" applyFont="1" applyFill="1" applyBorder="1" applyAlignment="1" applyProtection="1">
      <alignment horizontal="center" vertical="center"/>
      <protection hidden="1"/>
    </xf>
    <xf numFmtId="0" fontId="4" fillId="0" borderId="9" xfId="0" applyFont="1" applyFill="1" applyBorder="1" applyAlignment="1" applyProtection="1">
      <alignment horizontal="center" vertical="center"/>
      <protection hidden="1"/>
    </xf>
    <xf numFmtId="0" fontId="18" fillId="8" borderId="82" xfId="0" applyFont="1" applyFill="1" applyBorder="1" applyAlignment="1">
      <alignment horizontal="left" vertical="center" wrapText="1"/>
    </xf>
    <xf numFmtId="0" fontId="18" fillId="8" borderId="89" xfId="0" applyFont="1" applyFill="1" applyBorder="1" applyAlignment="1">
      <alignment horizontal="left" vertical="center" wrapText="1"/>
    </xf>
    <xf numFmtId="0" fontId="18" fillId="9" borderId="10" xfId="0" applyFont="1" applyFill="1" applyBorder="1" applyAlignment="1" applyProtection="1">
      <alignment horizontal="center" vertical="center"/>
      <protection hidden="1"/>
    </xf>
    <xf numFmtId="0" fontId="18" fillId="9" borderId="9" xfId="0" applyFont="1" applyFill="1" applyBorder="1" applyAlignment="1" applyProtection="1">
      <alignment horizontal="center" vertical="center"/>
      <protection hidden="1"/>
    </xf>
    <xf numFmtId="0" fontId="38" fillId="0" borderId="20" xfId="0" applyFont="1" applyFill="1" applyBorder="1" applyAlignment="1">
      <alignment horizontal="left" vertical="center"/>
    </xf>
    <xf numFmtId="0" fontId="38" fillId="0" borderId="11" xfId="0" applyFont="1" applyFill="1" applyBorder="1" applyAlignment="1">
      <alignment horizontal="left" vertical="center"/>
    </xf>
    <xf numFmtId="0" fontId="21" fillId="0" borderId="52" xfId="6" applyFont="1" applyFill="1" applyBorder="1" applyAlignment="1">
      <alignment horizontal="left"/>
    </xf>
    <xf numFmtId="0" fontId="21" fillId="0" borderId="84" xfId="6" applyFont="1" applyFill="1" applyBorder="1" applyAlignment="1">
      <alignment horizontal="left"/>
    </xf>
    <xf numFmtId="0" fontId="21" fillId="0" borderId="47" xfId="6" applyFont="1" applyFill="1" applyBorder="1" applyAlignment="1">
      <alignment horizontal="left"/>
    </xf>
    <xf numFmtId="0" fontId="35" fillId="10" borderId="10" xfId="0" applyFont="1" applyFill="1" applyBorder="1" applyAlignment="1">
      <alignment horizontal="center" vertical="top"/>
    </xf>
    <xf numFmtId="0" fontId="35" fillId="10" borderId="9" xfId="0" applyFont="1" applyFill="1" applyBorder="1" applyAlignment="1">
      <alignment horizontal="center" vertical="top"/>
    </xf>
    <xf numFmtId="0" fontId="35" fillId="10" borderId="11" xfId="0" applyFont="1" applyFill="1" applyBorder="1" applyAlignment="1">
      <alignment horizontal="center" vertical="top"/>
    </xf>
    <xf numFmtId="0" fontId="35" fillId="11" borderId="10" xfId="0" applyFont="1" applyFill="1" applyBorder="1" applyAlignment="1">
      <alignment horizontal="center"/>
    </xf>
    <xf numFmtId="0" fontId="35" fillId="11" borderId="9" xfId="0" applyFont="1" applyFill="1" applyBorder="1" applyAlignment="1">
      <alignment horizontal="center"/>
    </xf>
    <xf numFmtId="0" fontId="35" fillId="11" borderId="11" xfId="0" applyFont="1" applyFill="1" applyBorder="1" applyAlignment="1">
      <alignment horizontal="center"/>
    </xf>
    <xf numFmtId="0" fontId="35" fillId="10" borderId="10" xfId="0" applyFont="1" applyFill="1" applyBorder="1" applyAlignment="1">
      <alignment horizontal="center"/>
    </xf>
    <xf numFmtId="0" fontId="35" fillId="10" borderId="9" xfId="0" applyFont="1" applyFill="1" applyBorder="1" applyAlignment="1">
      <alignment horizontal="center"/>
    </xf>
    <xf numFmtId="0" fontId="35" fillId="10" borderId="11" xfId="0" applyFont="1" applyFill="1" applyBorder="1" applyAlignment="1">
      <alignment horizontal="center"/>
    </xf>
    <xf numFmtId="0" fontId="10" fillId="18" borderId="20" xfId="0" applyFont="1" applyFill="1" applyBorder="1" applyAlignment="1">
      <alignment horizontal="left" vertical="center"/>
    </xf>
    <xf numFmtId="0" fontId="10" fillId="18" borderId="9" xfId="0" applyFont="1" applyFill="1" applyBorder="1" applyAlignment="1">
      <alignment horizontal="left" vertical="center"/>
    </xf>
    <xf numFmtId="0" fontId="6" fillId="11" borderId="10" xfId="7" applyFont="1" applyFill="1" applyBorder="1" applyAlignment="1">
      <alignment horizontal="left" vertical="top" wrapText="1"/>
    </xf>
    <xf numFmtId="0" fontId="6" fillId="11" borderId="9" xfId="7" applyFont="1" applyFill="1" applyBorder="1" applyAlignment="1">
      <alignment horizontal="left" vertical="top" wrapText="1"/>
    </xf>
    <xf numFmtId="0" fontId="6" fillId="11" borderId="11" xfId="7" applyFont="1" applyFill="1" applyBorder="1" applyAlignment="1">
      <alignment horizontal="left" vertical="top" wrapText="1"/>
    </xf>
    <xf numFmtId="0" fontId="0" fillId="17" borderId="10" xfId="0" applyFill="1" applyBorder="1" applyAlignment="1">
      <alignment horizontal="center"/>
    </xf>
    <xf numFmtId="0" fontId="0" fillId="17" borderId="9" xfId="0" applyFill="1" applyBorder="1" applyAlignment="1">
      <alignment horizontal="center"/>
    </xf>
    <xf numFmtId="0" fontId="0" fillId="17" borderId="11" xfId="0" applyFill="1" applyBorder="1" applyAlignment="1">
      <alignment horizontal="center"/>
    </xf>
    <xf numFmtId="0" fontId="44" fillId="11" borderId="10" xfId="0" applyFont="1" applyFill="1" applyBorder="1" applyAlignment="1">
      <alignment horizontal="left" vertical="center"/>
    </xf>
    <xf numFmtId="0" fontId="44" fillId="11" borderId="9" xfId="0" applyFont="1" applyFill="1" applyBorder="1" applyAlignment="1">
      <alignment horizontal="left" vertical="center"/>
    </xf>
    <xf numFmtId="0" fontId="52" fillId="11" borderId="13" xfId="0" applyFont="1" applyFill="1" applyBorder="1" applyAlignment="1" applyProtection="1">
      <alignment horizontal="left" vertical="top"/>
      <protection hidden="1"/>
    </xf>
    <xf numFmtId="0" fontId="52" fillId="11" borderId="12" xfId="0" applyFont="1" applyFill="1" applyBorder="1" applyAlignment="1" applyProtection="1">
      <alignment horizontal="left" vertical="top"/>
      <protection hidden="1"/>
    </xf>
    <xf numFmtId="0" fontId="52" fillId="11" borderId="14" xfId="0" applyFont="1" applyFill="1" applyBorder="1" applyAlignment="1" applyProtection="1">
      <alignment horizontal="left" vertical="top"/>
      <protection hidden="1"/>
    </xf>
    <xf numFmtId="0" fontId="35" fillId="11" borderId="1" xfId="0" applyFont="1" applyFill="1" applyBorder="1" applyAlignment="1" applyProtection="1">
      <alignment horizontal="left" vertical="top" wrapText="1"/>
      <protection hidden="1"/>
    </xf>
    <xf numFmtId="0" fontId="35" fillId="11" borderId="0" xfId="0" applyFont="1" applyFill="1" applyBorder="1" applyAlignment="1" applyProtection="1">
      <alignment horizontal="left" vertical="top" wrapText="1"/>
      <protection hidden="1"/>
    </xf>
    <xf numFmtId="0" fontId="35" fillId="11" borderId="2" xfId="0" applyFont="1" applyFill="1" applyBorder="1" applyAlignment="1" applyProtection="1">
      <alignment horizontal="left" vertical="top" wrapText="1"/>
      <protection hidden="1"/>
    </xf>
    <xf numFmtId="0" fontId="35" fillId="11" borderId="6" xfId="0" applyFont="1" applyFill="1" applyBorder="1" applyAlignment="1" applyProtection="1">
      <alignment horizontal="left" vertical="top" wrapText="1"/>
      <protection hidden="1"/>
    </xf>
    <xf numFmtId="0" fontId="35" fillId="11" borderId="5" xfId="0" applyFont="1" applyFill="1" applyBorder="1" applyAlignment="1" applyProtection="1">
      <alignment horizontal="left" vertical="top" wrapText="1"/>
      <protection hidden="1"/>
    </xf>
    <xf numFmtId="0" fontId="35" fillId="11" borderId="7" xfId="0" applyFont="1" applyFill="1" applyBorder="1" applyAlignment="1" applyProtection="1">
      <alignment horizontal="left" vertical="top" wrapText="1"/>
      <protection hidden="1"/>
    </xf>
    <xf numFmtId="0" fontId="35" fillId="17" borderId="10" xfId="0" applyFont="1" applyFill="1" applyBorder="1" applyAlignment="1">
      <alignment horizontal="center"/>
    </xf>
    <xf numFmtId="0" fontId="35" fillId="17" borderId="9" xfId="0" applyFont="1" applyFill="1" applyBorder="1" applyAlignment="1">
      <alignment horizontal="center"/>
    </xf>
    <xf numFmtId="0" fontId="35" fillId="17" borderId="11" xfId="0" applyFont="1" applyFill="1" applyBorder="1" applyAlignment="1">
      <alignment horizontal="center"/>
    </xf>
    <xf numFmtId="0" fontId="35" fillId="11" borderId="13" xfId="0" applyFont="1" applyFill="1" applyBorder="1" applyAlignment="1">
      <alignment horizontal="left" vertical="center" wrapText="1"/>
    </xf>
    <xf numFmtId="0" fontId="35" fillId="11" borderId="12" xfId="0" applyFont="1" applyFill="1" applyBorder="1" applyAlignment="1">
      <alignment horizontal="left" vertical="center" wrapText="1"/>
    </xf>
    <xf numFmtId="0" fontId="35" fillId="11" borderId="14" xfId="0" applyFont="1" applyFill="1" applyBorder="1" applyAlignment="1">
      <alignment horizontal="left" vertical="center" wrapText="1"/>
    </xf>
    <xf numFmtId="0" fontId="35" fillId="11" borderId="1" xfId="0" applyFont="1" applyFill="1" applyBorder="1" applyAlignment="1">
      <alignment horizontal="left" vertical="center" wrapText="1"/>
    </xf>
    <xf numFmtId="0" fontId="35" fillId="11" borderId="0" xfId="0" applyFont="1" applyFill="1" applyBorder="1" applyAlignment="1">
      <alignment horizontal="left" vertical="center" wrapText="1"/>
    </xf>
    <xf numFmtId="0" fontId="35" fillId="11" borderId="2" xfId="0" applyFont="1" applyFill="1" applyBorder="1" applyAlignment="1">
      <alignment horizontal="left" vertical="center" wrapText="1"/>
    </xf>
    <xf numFmtId="0" fontId="35" fillId="11" borderId="6" xfId="0" applyFont="1" applyFill="1" applyBorder="1" applyAlignment="1">
      <alignment horizontal="left" vertical="center" wrapText="1"/>
    </xf>
    <xf numFmtId="0" fontId="35" fillId="11" borderId="5" xfId="0" applyFont="1" applyFill="1" applyBorder="1" applyAlignment="1">
      <alignment horizontal="left" vertical="center" wrapText="1"/>
    </xf>
    <xf numFmtId="0" fontId="35" fillId="11" borderId="7" xfId="0" applyFont="1" applyFill="1" applyBorder="1" applyAlignment="1">
      <alignment horizontal="left" vertical="center" wrapText="1"/>
    </xf>
    <xf numFmtId="0" fontId="40" fillId="17" borderId="10" xfId="3" applyFont="1" applyFill="1" applyBorder="1" applyAlignment="1" applyProtection="1">
      <alignment horizontal="center" vertical="center"/>
    </xf>
    <xf numFmtId="0" fontId="40" fillId="17" borderId="9" xfId="3" applyFont="1" applyFill="1" applyBorder="1" applyAlignment="1" applyProtection="1">
      <alignment horizontal="center" vertical="center"/>
    </xf>
    <xf numFmtId="0" fontId="40" fillId="17" borderId="11" xfId="3" applyFont="1" applyFill="1" applyBorder="1" applyAlignment="1" applyProtection="1">
      <alignment horizontal="center" vertical="center"/>
    </xf>
  </cellXfs>
  <cellStyles count="9">
    <cellStyle name="Comma" xfId="1" builtinId="3"/>
    <cellStyle name="Currency" xfId="2" builtinId="4"/>
    <cellStyle name="Hyperlink" xfId="3" builtinId="8"/>
    <cellStyle name="Normal" xfId="0" builtinId="0"/>
    <cellStyle name="Normal 2" xfId="4"/>
    <cellStyle name="Normal 3" xfId="5"/>
    <cellStyle name="Normal_New Persistence Mapping - 22nd Mar10" xfId="6"/>
    <cellStyle name="Normal_Oct 2004 Local Fund Projects r03" xfId="7"/>
    <cellStyle name="Percent" xfId="8"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color rgb="FFFF0000"/>
      </font>
      <fill>
        <patternFill patternType="darkUp">
          <f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11.jpe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0.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15</xdr:row>
      <xdr:rowOff>714375</xdr:rowOff>
    </xdr:from>
    <xdr:to>
      <xdr:col>12</xdr:col>
      <xdr:colOff>247650</xdr:colOff>
      <xdr:row>15</xdr:row>
      <xdr:rowOff>952500</xdr:rowOff>
    </xdr:to>
    <xdr:pic>
      <xdr:nvPicPr>
        <xdr:cNvPr id="31868"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5876925"/>
          <a:ext cx="5172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xdr:row>
      <xdr:rowOff>0</xdr:rowOff>
    </xdr:from>
    <xdr:to>
      <xdr:col>14</xdr:col>
      <xdr:colOff>523875</xdr:colOff>
      <xdr:row>13</xdr:row>
      <xdr:rowOff>190500</xdr:rowOff>
    </xdr:to>
    <xdr:pic>
      <xdr:nvPicPr>
        <xdr:cNvPr id="31869"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3924300"/>
          <a:ext cx="78390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133350</xdr:colOff>
      <xdr:row>16</xdr:row>
      <xdr:rowOff>209550</xdr:rowOff>
    </xdr:from>
    <xdr:to>
      <xdr:col>14</xdr:col>
      <xdr:colOff>495300</xdr:colOff>
      <xdr:row>29</xdr:row>
      <xdr:rowOff>85725</xdr:rowOff>
    </xdr:to>
    <xdr:pic>
      <xdr:nvPicPr>
        <xdr:cNvPr id="31870"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6562725"/>
          <a:ext cx="7848600" cy="338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285750</xdr:colOff>
      <xdr:row>31</xdr:row>
      <xdr:rowOff>47625</xdr:rowOff>
    </xdr:from>
    <xdr:to>
      <xdr:col>12</xdr:col>
      <xdr:colOff>304800</xdr:colOff>
      <xdr:row>36</xdr:row>
      <xdr:rowOff>76200</xdr:rowOff>
    </xdr:to>
    <xdr:pic>
      <xdr:nvPicPr>
        <xdr:cNvPr id="31871" name="Pictur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4450" y="10401300"/>
          <a:ext cx="55054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46</xdr:row>
      <xdr:rowOff>133350</xdr:rowOff>
    </xdr:from>
    <xdr:to>
      <xdr:col>13</xdr:col>
      <xdr:colOff>19050</xdr:colOff>
      <xdr:row>51</xdr:row>
      <xdr:rowOff>161925</xdr:rowOff>
    </xdr:to>
    <xdr:pic>
      <xdr:nvPicPr>
        <xdr:cNvPr id="31872" name="Picture 1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8300" y="14868525"/>
          <a:ext cx="55054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39</xdr:row>
      <xdr:rowOff>76200</xdr:rowOff>
    </xdr:from>
    <xdr:to>
      <xdr:col>8</xdr:col>
      <xdr:colOff>161925</xdr:colOff>
      <xdr:row>42</xdr:row>
      <xdr:rowOff>200025</xdr:rowOff>
    </xdr:to>
    <xdr:pic>
      <xdr:nvPicPr>
        <xdr:cNvPr id="31873" name="Picture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57200" y="12792075"/>
          <a:ext cx="37814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257175</xdr:colOff>
      <xdr:row>39</xdr:row>
      <xdr:rowOff>76200</xdr:rowOff>
    </xdr:from>
    <xdr:to>
      <xdr:col>15</xdr:col>
      <xdr:colOff>381000</xdr:colOff>
      <xdr:row>42</xdr:row>
      <xdr:rowOff>209550</xdr:rowOff>
    </xdr:to>
    <xdr:pic>
      <xdr:nvPicPr>
        <xdr:cNvPr id="31874" name="Picture 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33875" y="12792075"/>
          <a:ext cx="43910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52</xdr:row>
      <xdr:rowOff>114300</xdr:rowOff>
    </xdr:from>
    <xdr:to>
      <xdr:col>13</xdr:col>
      <xdr:colOff>19050</xdr:colOff>
      <xdr:row>57</xdr:row>
      <xdr:rowOff>123825</xdr:rowOff>
    </xdr:to>
    <xdr:pic>
      <xdr:nvPicPr>
        <xdr:cNvPr id="31875" name="Picture 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47825" y="16335375"/>
          <a:ext cx="549592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76200</xdr:colOff>
      <xdr:row>58</xdr:row>
      <xdr:rowOff>161925</xdr:rowOff>
    </xdr:from>
    <xdr:to>
      <xdr:col>15</xdr:col>
      <xdr:colOff>571500</xdr:colOff>
      <xdr:row>59</xdr:row>
      <xdr:rowOff>1057275</xdr:rowOff>
    </xdr:to>
    <xdr:pic>
      <xdr:nvPicPr>
        <xdr:cNvPr id="31876" name="Picture 1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81700" y="17868900"/>
          <a:ext cx="29337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2</xdr:row>
      <xdr:rowOff>47625</xdr:rowOff>
    </xdr:from>
    <xdr:to>
      <xdr:col>12</xdr:col>
      <xdr:colOff>28575</xdr:colOff>
      <xdr:row>2</xdr:row>
      <xdr:rowOff>1038225</xdr:rowOff>
    </xdr:to>
    <xdr:pic>
      <xdr:nvPicPr>
        <xdr:cNvPr id="31877" name="Picture 8"/>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200525" y="428625"/>
          <a:ext cx="23431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123825</xdr:colOff>
      <xdr:row>2</xdr:row>
      <xdr:rowOff>104775</xdr:rowOff>
    </xdr:from>
    <xdr:to>
      <xdr:col>15</xdr:col>
      <xdr:colOff>381000</xdr:colOff>
      <xdr:row>2</xdr:row>
      <xdr:rowOff>971550</xdr:rowOff>
    </xdr:to>
    <xdr:pic>
      <xdr:nvPicPr>
        <xdr:cNvPr id="31878" name="Picture 12"/>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638925" y="485775"/>
          <a:ext cx="2085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133350</xdr:colOff>
      <xdr:row>3</xdr:row>
      <xdr:rowOff>57150</xdr:rowOff>
    </xdr:from>
    <xdr:to>
      <xdr:col>14</xdr:col>
      <xdr:colOff>733425</xdr:colOff>
      <xdr:row>6</xdr:row>
      <xdr:rowOff>19050</xdr:rowOff>
    </xdr:to>
    <xdr:pic>
      <xdr:nvPicPr>
        <xdr:cNvPr id="2978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25525" y="666750"/>
          <a:ext cx="26955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847725</xdr:colOff>
      <xdr:row>3</xdr:row>
      <xdr:rowOff>123825</xdr:rowOff>
    </xdr:from>
    <xdr:to>
      <xdr:col>16</xdr:col>
      <xdr:colOff>1152525</xdr:colOff>
      <xdr:row>5</xdr:row>
      <xdr:rowOff>342900</xdr:rowOff>
    </xdr:to>
    <xdr:pic>
      <xdr:nvPicPr>
        <xdr:cNvPr id="29781"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35400" y="733425"/>
          <a:ext cx="24003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1181100</xdr:colOff>
      <xdr:row>1</xdr:row>
      <xdr:rowOff>85725</xdr:rowOff>
    </xdr:from>
    <xdr:to>
      <xdr:col>4</xdr:col>
      <xdr:colOff>3171825</xdr:colOff>
      <xdr:row>1</xdr:row>
      <xdr:rowOff>914400</xdr:rowOff>
    </xdr:to>
    <xdr:pic>
      <xdr:nvPicPr>
        <xdr:cNvPr id="7505"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5400" y="276225"/>
          <a:ext cx="19907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3667125</xdr:colOff>
      <xdr:row>1</xdr:row>
      <xdr:rowOff>47625</xdr:rowOff>
    </xdr:from>
    <xdr:to>
      <xdr:col>4</xdr:col>
      <xdr:colOff>885825</xdr:colOff>
      <xdr:row>1</xdr:row>
      <xdr:rowOff>933450</xdr:rowOff>
    </xdr:to>
    <xdr:pic>
      <xdr:nvPicPr>
        <xdr:cNvPr id="7506"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24600" y="238125"/>
          <a:ext cx="2295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3028950</xdr:colOff>
      <xdr:row>1</xdr:row>
      <xdr:rowOff>104775</xdr:rowOff>
    </xdr:from>
    <xdr:to>
      <xdr:col>18</xdr:col>
      <xdr:colOff>1981200</xdr:colOff>
      <xdr:row>1</xdr:row>
      <xdr:rowOff>933450</xdr:rowOff>
    </xdr:to>
    <xdr:pic>
      <xdr:nvPicPr>
        <xdr:cNvPr id="7507"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69025" y="295275"/>
          <a:ext cx="19907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438150</xdr:colOff>
      <xdr:row>1</xdr:row>
      <xdr:rowOff>66675</xdr:rowOff>
    </xdr:from>
    <xdr:to>
      <xdr:col>17</xdr:col>
      <xdr:colOff>2733675</xdr:colOff>
      <xdr:row>1</xdr:row>
      <xdr:rowOff>952500</xdr:rowOff>
    </xdr:to>
    <xdr:pic>
      <xdr:nvPicPr>
        <xdr:cNvPr id="7508"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78225" y="257175"/>
          <a:ext cx="2295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447675</xdr:colOff>
      <xdr:row>70</xdr:row>
      <xdr:rowOff>19050</xdr:rowOff>
    </xdr:from>
    <xdr:to>
      <xdr:col>10</xdr:col>
      <xdr:colOff>695325</xdr:colOff>
      <xdr:row>70</xdr:row>
      <xdr:rowOff>657225</xdr:rowOff>
    </xdr:to>
    <xdr:pic>
      <xdr:nvPicPr>
        <xdr:cNvPr id="27871"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14506575"/>
          <a:ext cx="1609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xdr:colOff>
      <xdr:row>1</xdr:row>
      <xdr:rowOff>95250</xdr:rowOff>
    </xdr:from>
    <xdr:to>
      <xdr:col>9</xdr:col>
      <xdr:colOff>190500</xdr:colOff>
      <xdr:row>1</xdr:row>
      <xdr:rowOff>609600</xdr:rowOff>
    </xdr:to>
    <xdr:pic>
      <xdr:nvPicPr>
        <xdr:cNvPr id="2787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43400" y="26670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333375</xdr:colOff>
      <xdr:row>1</xdr:row>
      <xdr:rowOff>114300</xdr:rowOff>
    </xdr:from>
    <xdr:to>
      <xdr:col>10</xdr:col>
      <xdr:colOff>723900</xdr:colOff>
      <xdr:row>1</xdr:row>
      <xdr:rowOff>590550</xdr:rowOff>
    </xdr:to>
    <xdr:pic>
      <xdr:nvPicPr>
        <xdr:cNvPr id="27873"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9775" y="285750"/>
          <a:ext cx="1143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85725</xdr:colOff>
      <xdr:row>1</xdr:row>
      <xdr:rowOff>95250</xdr:rowOff>
    </xdr:from>
    <xdr:to>
      <xdr:col>9</xdr:col>
      <xdr:colOff>200025</xdr:colOff>
      <xdr:row>1</xdr:row>
      <xdr:rowOff>609600</xdr:rowOff>
    </xdr:to>
    <xdr:pic>
      <xdr:nvPicPr>
        <xdr:cNvPr id="2494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925" y="26670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342900</xdr:colOff>
      <xdr:row>1</xdr:row>
      <xdr:rowOff>114300</xdr:rowOff>
    </xdr:from>
    <xdr:to>
      <xdr:col>11</xdr:col>
      <xdr:colOff>266700</xdr:colOff>
      <xdr:row>1</xdr:row>
      <xdr:rowOff>590550</xdr:rowOff>
    </xdr:to>
    <xdr:pic>
      <xdr:nvPicPr>
        <xdr:cNvPr id="24950"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9300" y="285750"/>
          <a:ext cx="1143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7</xdr:row>
      <xdr:rowOff>19050</xdr:rowOff>
    </xdr:from>
    <xdr:to>
      <xdr:col>11</xdr:col>
      <xdr:colOff>571500</xdr:colOff>
      <xdr:row>7</xdr:row>
      <xdr:rowOff>685800</xdr:rowOff>
    </xdr:to>
    <xdr:pic>
      <xdr:nvPicPr>
        <xdr:cNvPr id="24951"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3514725"/>
          <a:ext cx="17145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ireBG\Downloads\Single%20Fuel%20Compliance%20Tool%20Versio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Project Compliance Tool"/>
      <sheetName val="Lookup Table"/>
      <sheetName val="Extra look-up"/>
      <sheetName val="Additionality Criteria"/>
      <sheetName val="Assessment Criteria"/>
      <sheetName val="PF Model"/>
      <sheetName val="QA"/>
    </sheetNames>
    <sheetDataSet>
      <sheetData sheetId="0"/>
      <sheetData sheetId="1"/>
      <sheetData sheetId="2">
        <row r="4">
          <cell r="O4" t="str">
            <v>Electricity</v>
          </cell>
          <cell r="P4">
            <v>0.52037</v>
          </cell>
        </row>
        <row r="5">
          <cell r="O5" t="str">
            <v>Gas</v>
          </cell>
          <cell r="P5">
            <v>0.18521000000000001</v>
          </cell>
        </row>
        <row r="6">
          <cell r="O6" t="str">
            <v>Gas oil</v>
          </cell>
          <cell r="P6">
            <v>0.27778000000000003</v>
          </cell>
        </row>
        <row r="7">
          <cell r="O7" t="str">
            <v>Fuel oil</v>
          </cell>
          <cell r="P7">
            <v>0.26826</v>
          </cell>
        </row>
        <row r="8">
          <cell r="O8" t="str">
            <v>Burning oil</v>
          </cell>
          <cell r="P8">
            <v>0.24682000000000001</v>
          </cell>
        </row>
        <row r="9">
          <cell r="O9" t="str">
            <v>Coal</v>
          </cell>
          <cell r="P9">
            <v>0.29116999999999998</v>
          </cell>
        </row>
        <row r="10">
          <cell r="O10" t="str">
            <v>LPG</v>
          </cell>
          <cell r="P10">
            <v>0.21454999999999999</v>
          </cell>
        </row>
        <row r="11">
          <cell r="O11" t="str">
            <v>Wood pellets</v>
          </cell>
          <cell r="P11">
            <v>3.8949999999999999E-2</v>
          </cell>
        </row>
        <row r="12">
          <cell r="O12" t="str">
            <v>Wood chips</v>
          </cell>
          <cell r="P12">
            <v>1.5789999999999998E-2</v>
          </cell>
        </row>
        <row r="13">
          <cell r="O13" t="str">
            <v>Biogas</v>
          </cell>
          <cell r="P13">
            <v>0</v>
          </cell>
        </row>
      </sheetData>
      <sheetData sheetId="3">
        <row r="3">
          <cell r="A3" t="str">
            <v>Boilers</v>
          </cell>
        </row>
        <row r="4">
          <cell r="A4" t="str">
            <v>Building management systems</v>
          </cell>
        </row>
        <row r="5">
          <cell r="A5" t="str">
            <v>Combined heat &amp; power</v>
          </cell>
        </row>
        <row r="6">
          <cell r="A6" t="str">
            <v>Compressor</v>
          </cell>
        </row>
        <row r="7">
          <cell r="A7" t="str">
            <v>Computers &amp; IT solutions</v>
          </cell>
        </row>
        <row r="8">
          <cell r="A8" t="str">
            <v>Cooling</v>
          </cell>
        </row>
        <row r="9">
          <cell r="A9" t="str">
            <v>Energy from waste</v>
          </cell>
        </row>
        <row r="10">
          <cell r="A10" t="str">
            <v>Hand Driers</v>
          </cell>
        </row>
        <row r="11">
          <cell r="A11" t="str">
            <v>Heating</v>
          </cell>
        </row>
        <row r="12">
          <cell r="A12" t="str">
            <v>Hot water</v>
          </cell>
        </row>
        <row r="13">
          <cell r="A13" t="str">
            <v>Industrial kitchen equipment</v>
          </cell>
        </row>
        <row r="14">
          <cell r="A14" t="str">
            <v>Insulation - building fabric</v>
          </cell>
        </row>
        <row r="15">
          <cell r="A15" t="str">
            <v>Insulation - draught proofing</v>
          </cell>
        </row>
        <row r="16">
          <cell r="A16" t="str">
            <v>Insulation - other</v>
          </cell>
        </row>
        <row r="17">
          <cell r="A17" t="str">
            <v>Insulation - pipework</v>
          </cell>
        </row>
        <row r="18">
          <cell r="A18" t="str">
            <v>Lab Upgrades</v>
          </cell>
        </row>
        <row r="19">
          <cell r="A19" t="str">
            <v>LED lighting</v>
          </cell>
        </row>
        <row r="20">
          <cell r="A20" t="str">
            <v>Lighting controls</v>
          </cell>
        </row>
        <row r="21">
          <cell r="A21" t="str">
            <v>Lighting upgrades</v>
          </cell>
        </row>
        <row r="22">
          <cell r="A22" t="str">
            <v>Motor controls</v>
          </cell>
        </row>
        <row r="23">
          <cell r="A23" t="str">
            <v>Motor replacement</v>
          </cell>
        </row>
        <row r="24">
          <cell r="A24" t="str">
            <v>Office equipment</v>
          </cell>
        </row>
        <row r="25">
          <cell r="A25" t="str">
            <v>Renewable energy</v>
          </cell>
        </row>
        <row r="26">
          <cell r="A26" t="str">
            <v>Street lighting</v>
          </cell>
        </row>
        <row r="27">
          <cell r="A27" t="str">
            <v>Swimming</v>
          </cell>
        </row>
        <row r="28">
          <cell r="A28" t="str">
            <v>Time switches</v>
          </cell>
        </row>
        <row r="29">
          <cell r="A29" t="str">
            <v>Traffic lights</v>
          </cell>
        </row>
        <row r="30">
          <cell r="A30" t="str">
            <v>Transformers</v>
          </cell>
        </row>
        <row r="31">
          <cell r="A31" t="str">
            <v>Ventilation</v>
          </cell>
        </row>
        <row r="32">
          <cell r="A32" t="str">
            <v>Voltage management</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V1"/>
  <sheetViews>
    <sheetView workbookViewId="0"/>
  </sheetViews>
  <sheetFormatPr defaultRowHeight="12.75" x14ac:dyDescent="0.2"/>
  <sheetData>
    <row r="1" spans="22:22" x14ac:dyDescent="0.2">
      <c r="V1" s="1" t="s">
        <v>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1"/>
  <sheetViews>
    <sheetView zoomScaleNormal="100" workbookViewId="0">
      <selection activeCell="F3" sqref="F3"/>
    </sheetView>
  </sheetViews>
  <sheetFormatPr defaultRowHeight="12.75" x14ac:dyDescent="0.2"/>
  <cols>
    <col min="1" max="1" width="27.140625" style="6" bestFit="1" customWidth="1"/>
    <col min="2" max="3" width="27.85546875" style="2" customWidth="1"/>
    <col min="4" max="4" width="17.7109375" style="6" customWidth="1"/>
    <col min="5" max="5" width="29.85546875" style="2" bestFit="1" customWidth="1"/>
    <col min="6" max="6" width="30.28515625" style="2" bestFit="1" customWidth="1"/>
    <col min="7" max="7" width="43.140625" style="2" customWidth="1"/>
    <col min="8" max="8" width="22.5703125" style="2" customWidth="1"/>
    <col min="9" max="9" width="48" style="2" bestFit="1" customWidth="1"/>
    <col min="10" max="10" width="41.42578125" style="2" bestFit="1" customWidth="1"/>
    <col min="11" max="11" width="17.5703125" style="2" bestFit="1" customWidth="1"/>
    <col min="12" max="12" width="43.85546875" style="2" bestFit="1" customWidth="1"/>
    <col min="13" max="13" width="32.85546875" style="2" bestFit="1" customWidth="1"/>
    <col min="14" max="14" width="31.7109375" style="2" bestFit="1" customWidth="1"/>
    <col min="15" max="15" width="32.140625" style="2" bestFit="1" customWidth="1"/>
    <col min="16" max="16" width="22.28515625" style="2" bestFit="1" customWidth="1"/>
    <col min="17" max="17" width="24.140625" style="2" bestFit="1" customWidth="1"/>
    <col min="18" max="18" width="24.42578125" style="2" customWidth="1"/>
    <col min="19" max="19" width="31.42578125" style="2" customWidth="1"/>
    <col min="20" max="16384" width="9.140625" style="2"/>
  </cols>
  <sheetData>
    <row r="1" spans="1:8" x14ac:dyDescent="0.2">
      <c r="A1" s="2"/>
    </row>
    <row r="2" spans="1:8" s="5" customFormat="1" ht="21" customHeight="1" x14ac:dyDescent="0.2">
      <c r="A2" s="8" t="s">
        <v>0</v>
      </c>
      <c r="B2" s="8" t="s">
        <v>77</v>
      </c>
      <c r="D2" s="9" t="s">
        <v>74</v>
      </c>
      <c r="E2" s="10" t="s">
        <v>85</v>
      </c>
      <c r="F2" s="10" t="s">
        <v>77</v>
      </c>
      <c r="G2" s="10" t="s">
        <v>86</v>
      </c>
      <c r="H2" s="10" t="s">
        <v>96</v>
      </c>
    </row>
    <row r="3" spans="1:8" ht="18.75" customHeight="1" x14ac:dyDescent="0.2">
      <c r="A3" s="571" t="s">
        <v>121</v>
      </c>
      <c r="B3" s="572" t="s">
        <v>121</v>
      </c>
      <c r="D3" s="6">
        <f>'Project Compliance Tool'!A15</f>
        <v>1</v>
      </c>
      <c r="E3" s="7">
        <f>'Project Compliance Tool'!I15</f>
        <v>0</v>
      </c>
      <c r="F3" s="2" t="str">
        <f>IF(ISERROR(VLOOKUP(E3,$A$3:$B$32,2,FALSE)),"",VLOOKUP(E3,$A$3:$B$32,2,FALSE))</f>
        <v/>
      </c>
      <c r="G3" s="2">
        <f>'Project Compliance Tool'!J15</f>
        <v>0</v>
      </c>
      <c r="H3" s="2" t="str">
        <f ca="1">IF(AND(F3&lt;&gt;0,G3=0),"OK",IF(ISERROR(VLOOKUP(G3,INDIRECT(F3),1,FALSE)),"Work Type","OK"))</f>
        <v>OK</v>
      </c>
    </row>
    <row r="4" spans="1:8" ht="18.75" customHeight="1" x14ac:dyDescent="0.2">
      <c r="A4" s="571" t="s">
        <v>24</v>
      </c>
      <c r="B4" s="572" t="s">
        <v>78</v>
      </c>
      <c r="D4" s="6">
        <f>'Project Compliance Tool'!A16</f>
        <v>2</v>
      </c>
      <c r="E4" s="7">
        <f>'Project Compliance Tool'!I16</f>
        <v>0</v>
      </c>
      <c r="F4" s="2" t="str">
        <f>IF(ISERROR(VLOOKUP(E4,$A$3:$B$32,2,FALSE)),"",VLOOKUP(E4,$A$3:$B$32,2,FALSE))</f>
        <v/>
      </c>
      <c r="G4" s="2">
        <f>'Project Compliance Tool'!J16</f>
        <v>0</v>
      </c>
      <c r="H4" s="2" t="str">
        <f ca="1">IF(AND(F4&lt;&gt;0,G4=0),"OK",IF(ISERROR(VLOOKUP(G4,INDIRECT(F4),1,FALSE)),"Work Type","OK"))</f>
        <v>OK</v>
      </c>
    </row>
    <row r="5" spans="1:8" ht="18.75" customHeight="1" x14ac:dyDescent="0.2">
      <c r="A5" s="571" t="s">
        <v>75</v>
      </c>
      <c r="B5" s="572" t="s">
        <v>79</v>
      </c>
      <c r="D5" s="6">
        <f>'Project Compliance Tool'!A17</f>
        <v>3</v>
      </c>
      <c r="E5" s="7">
        <f>'Project Compliance Tool'!I17</f>
        <v>0</v>
      </c>
      <c r="F5" s="2" t="str">
        <f>IF(ISERROR(VLOOKUP(E5,$A$3:$B$32,2,FALSE)),"",VLOOKUP(E5,$A$3:$B$32,2,FALSE))</f>
        <v/>
      </c>
      <c r="G5" s="2">
        <f>'Project Compliance Tool'!J17</f>
        <v>0</v>
      </c>
      <c r="H5" s="2" t="str">
        <f ca="1">IF(AND(F5&lt;&gt;0,G5=0),"OK",IF(ISERROR(VLOOKUP(G5,INDIRECT(F5),1,FALSE)),"Work Type","OK"))</f>
        <v>OK</v>
      </c>
    </row>
    <row r="6" spans="1:8" ht="18.75" customHeight="1" x14ac:dyDescent="0.2">
      <c r="A6" s="571" t="s">
        <v>245</v>
      </c>
      <c r="B6" s="572" t="s">
        <v>245</v>
      </c>
      <c r="D6" s="6">
        <f>'Project Compliance Tool'!A18</f>
        <v>4</v>
      </c>
      <c r="E6" s="7">
        <f>'Project Compliance Tool'!I18</f>
        <v>0</v>
      </c>
      <c r="F6" s="2" t="str">
        <f>IF(ISERROR(VLOOKUP(E6,$A$3:$B$32,2,FALSE)),"",VLOOKUP(E6,$A$3:$B$32,2,FALSE))</f>
        <v/>
      </c>
      <c r="G6" s="2">
        <f>'Project Compliance Tool'!J18</f>
        <v>0</v>
      </c>
      <c r="H6" s="2" t="str">
        <f ca="1">IF(AND(F6&lt;&gt;0,G6=0),"OK",IF(ISERROR(VLOOKUP(G6,INDIRECT(F6),1,FALSE)),"Work Type","OK"))</f>
        <v>OK</v>
      </c>
    </row>
    <row r="7" spans="1:8" ht="18.75" customHeight="1" x14ac:dyDescent="0.2">
      <c r="A7" s="571" t="s">
        <v>247</v>
      </c>
      <c r="B7" s="572" t="s">
        <v>330</v>
      </c>
      <c r="D7" s="6">
        <f>'Project Compliance Tool'!A19</f>
        <v>5</v>
      </c>
      <c r="E7" s="7">
        <f>'Project Compliance Tool'!I19</f>
        <v>0</v>
      </c>
      <c r="F7" s="2" t="str">
        <f>IF(ISERROR(VLOOKUP(E7,$A$3:$B$32,2,FALSE)),"",VLOOKUP(E7,$A$3:$B$32,2,FALSE))</f>
        <v/>
      </c>
      <c r="G7" s="2">
        <f>'Project Compliance Tool'!J19</f>
        <v>0</v>
      </c>
      <c r="H7" s="2" t="str">
        <f ca="1">IF(AND(F7&lt;&gt;0,G7=0),"OK",IF(ISERROR(VLOOKUP(G7,INDIRECT(F7),1,FALSE)),"Work Type","OK"))</f>
        <v>OK</v>
      </c>
    </row>
    <row r="8" spans="1:8" ht="18.75" customHeight="1" x14ac:dyDescent="0.2">
      <c r="A8" s="571" t="s">
        <v>261</v>
      </c>
      <c r="B8" s="572" t="s">
        <v>261</v>
      </c>
      <c r="E8" s="7"/>
    </row>
    <row r="9" spans="1:8" ht="18.75" customHeight="1" x14ac:dyDescent="0.2">
      <c r="A9" s="571" t="s">
        <v>27</v>
      </c>
      <c r="B9" s="572" t="s">
        <v>80</v>
      </c>
      <c r="E9" s="7"/>
    </row>
    <row r="10" spans="1:8" ht="18.75" customHeight="1" x14ac:dyDescent="0.2">
      <c r="A10" s="571" t="s">
        <v>265</v>
      </c>
      <c r="B10" s="572" t="s">
        <v>331</v>
      </c>
      <c r="E10" s="7"/>
    </row>
    <row r="11" spans="1:8" ht="18.75" customHeight="1" x14ac:dyDescent="0.2">
      <c r="A11" s="571" t="s">
        <v>30</v>
      </c>
      <c r="B11" s="572" t="s">
        <v>30</v>
      </c>
      <c r="E11" s="7"/>
    </row>
    <row r="12" spans="1:8" ht="18.75" customHeight="1" x14ac:dyDescent="0.2">
      <c r="A12" s="571" t="s">
        <v>31</v>
      </c>
      <c r="B12" s="572" t="s">
        <v>81</v>
      </c>
      <c r="E12" s="7"/>
    </row>
    <row r="13" spans="1:8" ht="18.75" customHeight="1" x14ac:dyDescent="0.2">
      <c r="A13" s="571" t="s">
        <v>32</v>
      </c>
      <c r="B13" s="572" t="s">
        <v>82</v>
      </c>
      <c r="E13" s="7"/>
    </row>
    <row r="14" spans="1:8" ht="18.75" customHeight="1" x14ac:dyDescent="0.2">
      <c r="A14" s="571" t="s">
        <v>133</v>
      </c>
      <c r="B14" s="572" t="s">
        <v>149</v>
      </c>
      <c r="E14" s="7"/>
    </row>
    <row r="15" spans="1:8" ht="18.75" customHeight="1" x14ac:dyDescent="0.2">
      <c r="A15" s="571" t="s">
        <v>138</v>
      </c>
      <c r="B15" s="572" t="s">
        <v>150</v>
      </c>
      <c r="E15" s="7"/>
    </row>
    <row r="16" spans="1:8" ht="18.75" customHeight="1" x14ac:dyDescent="0.2">
      <c r="A16" s="571" t="s">
        <v>151</v>
      </c>
      <c r="B16" s="572" t="s">
        <v>152</v>
      </c>
      <c r="E16" s="7"/>
    </row>
    <row r="17" spans="1:5" ht="18.75" customHeight="1" x14ac:dyDescent="0.2">
      <c r="A17" s="571" t="s">
        <v>276</v>
      </c>
      <c r="B17" s="572" t="s">
        <v>332</v>
      </c>
      <c r="E17" s="7"/>
    </row>
    <row r="18" spans="1:5" ht="18.75" customHeight="1" x14ac:dyDescent="0.2">
      <c r="A18" s="571" t="s">
        <v>157</v>
      </c>
      <c r="B18" s="572" t="s">
        <v>163</v>
      </c>
      <c r="E18" s="7"/>
    </row>
    <row r="19" spans="1:5" ht="18.75" customHeight="1" x14ac:dyDescent="0.2">
      <c r="A19" s="571" t="s">
        <v>301</v>
      </c>
      <c r="B19" s="572" t="s">
        <v>333</v>
      </c>
    </row>
    <row r="20" spans="1:5" ht="18.75" customHeight="1" x14ac:dyDescent="0.2">
      <c r="A20" s="572" t="s">
        <v>285</v>
      </c>
      <c r="B20" s="572" t="s">
        <v>334</v>
      </c>
    </row>
    <row r="21" spans="1:5" ht="18.75" customHeight="1" x14ac:dyDescent="0.2">
      <c r="A21" s="572" t="s">
        <v>288</v>
      </c>
      <c r="B21" s="572" t="s">
        <v>335</v>
      </c>
    </row>
    <row r="22" spans="1:5" ht="18.75" customHeight="1" x14ac:dyDescent="0.2">
      <c r="A22" s="572" t="s">
        <v>33</v>
      </c>
      <c r="B22" s="572" t="s">
        <v>83</v>
      </c>
    </row>
    <row r="23" spans="1:5" ht="18.75" customHeight="1" x14ac:dyDescent="0.2">
      <c r="A23" s="572" t="s">
        <v>153</v>
      </c>
      <c r="B23" s="572" t="s">
        <v>154</v>
      </c>
    </row>
    <row r="24" spans="1:5" ht="18.75" customHeight="1" x14ac:dyDescent="0.2">
      <c r="A24" s="572" t="s">
        <v>317</v>
      </c>
      <c r="B24" s="572" t="s">
        <v>336</v>
      </c>
    </row>
    <row r="25" spans="1:5" ht="18.75" customHeight="1" x14ac:dyDescent="0.2">
      <c r="A25" s="572" t="s">
        <v>35</v>
      </c>
      <c r="B25" s="572" t="s">
        <v>84</v>
      </c>
    </row>
    <row r="26" spans="1:5" ht="18.75" customHeight="1" x14ac:dyDescent="0.2">
      <c r="A26" s="572" t="s">
        <v>311</v>
      </c>
      <c r="B26" s="572" t="s">
        <v>337</v>
      </c>
    </row>
    <row r="27" spans="1:5" ht="18.75" customHeight="1" x14ac:dyDescent="0.2">
      <c r="A27" s="572" t="s">
        <v>36</v>
      </c>
      <c r="B27" s="572" t="s">
        <v>36</v>
      </c>
    </row>
    <row r="28" spans="1:5" ht="18.75" customHeight="1" x14ac:dyDescent="0.2">
      <c r="A28" s="572" t="s">
        <v>146</v>
      </c>
      <c r="B28" s="572" t="s">
        <v>155</v>
      </c>
    </row>
    <row r="29" spans="1:5" ht="18.75" customHeight="1" x14ac:dyDescent="0.2">
      <c r="A29" s="572" t="s">
        <v>314</v>
      </c>
      <c r="B29" s="572" t="s">
        <v>338</v>
      </c>
    </row>
    <row r="30" spans="1:5" ht="18.75" customHeight="1" x14ac:dyDescent="0.2">
      <c r="A30" s="572" t="s">
        <v>320</v>
      </c>
      <c r="B30" s="572" t="s">
        <v>320</v>
      </c>
    </row>
    <row r="31" spans="1:5" ht="18.75" customHeight="1" x14ac:dyDescent="0.2">
      <c r="A31" s="572" t="s">
        <v>37</v>
      </c>
      <c r="B31" s="572" t="s">
        <v>37</v>
      </c>
    </row>
    <row r="32" spans="1:5" ht="18.75" customHeight="1" x14ac:dyDescent="0.2">
      <c r="A32" s="572" t="s">
        <v>326</v>
      </c>
      <c r="B32" s="572" t="s">
        <v>339</v>
      </c>
    </row>
    <row r="33" spans="1:2" ht="18.75" customHeight="1" x14ac:dyDescent="0.2">
      <c r="A33" s="572">
        <v>0</v>
      </c>
      <c r="B33" s="572" t="s">
        <v>340</v>
      </c>
    </row>
    <row r="34" spans="1:2" ht="18.75" customHeight="1" x14ac:dyDescent="0.2">
      <c r="A34" s="572"/>
      <c r="B34" s="572"/>
    </row>
    <row r="35" spans="1:2" ht="18.75" customHeight="1" x14ac:dyDescent="0.2">
      <c r="A35" s="572"/>
      <c r="B35" s="572" t="s">
        <v>97</v>
      </c>
    </row>
    <row r="36" spans="1:2" ht="18.75" customHeight="1" x14ac:dyDescent="0.2"/>
    <row r="37" spans="1:2" ht="18.75" customHeight="1" x14ac:dyDescent="0.2"/>
    <row r="38" spans="1:2" ht="18.75" customHeight="1" x14ac:dyDescent="0.2"/>
    <row r="39" spans="1:2" ht="18.75" customHeight="1" x14ac:dyDescent="0.2"/>
    <row r="40" spans="1:2" ht="18.75" customHeight="1" x14ac:dyDescent="0.2"/>
    <row r="41" spans="1:2" ht="18.75" customHeight="1" x14ac:dyDescent="0.2"/>
    <row r="42" spans="1:2" ht="18.75" customHeight="1" x14ac:dyDescent="0.2"/>
    <row r="43" spans="1:2" ht="18.75" customHeight="1" x14ac:dyDescent="0.2"/>
    <row r="44" spans="1:2" ht="18.75" customHeight="1" x14ac:dyDescent="0.2"/>
    <row r="45" spans="1:2" ht="18.75" customHeight="1" x14ac:dyDescent="0.2"/>
    <row r="46" spans="1:2" ht="18.75" customHeight="1" x14ac:dyDescent="0.2"/>
    <row r="47" spans="1:2" ht="18.75" customHeight="1" x14ac:dyDescent="0.2"/>
    <row r="48" spans="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sheetData>
  <sheetProtection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59999389629810485"/>
  </sheetPr>
  <dimension ref="B1:BA72"/>
  <sheetViews>
    <sheetView showGridLines="0" showRowColHeaders="0" zoomScaleNormal="100" workbookViewId="0">
      <selection activeCell="O8" sqref="O8"/>
    </sheetView>
  </sheetViews>
  <sheetFormatPr defaultRowHeight="15" x14ac:dyDescent="0.3"/>
  <cols>
    <col min="1" max="9" width="9.140625" style="431"/>
    <col min="10" max="10" width="11.28515625" style="431" customWidth="1"/>
    <col min="11" max="11" width="12.7109375" style="431" customWidth="1"/>
    <col min="12" max="26" width="9.140625" style="431"/>
    <col min="27" max="27" width="40.28515625" style="431" hidden="1" customWidth="1"/>
    <col min="28" max="29" width="41.7109375" style="431" hidden="1" customWidth="1"/>
    <col min="30" max="30" width="58.42578125" style="431" hidden="1" customWidth="1"/>
    <col min="31" max="31" width="52.42578125" style="431" hidden="1" customWidth="1"/>
    <col min="32" max="32" width="47.7109375" style="431" hidden="1" customWidth="1"/>
    <col min="33" max="16384" width="9.140625" style="431"/>
  </cols>
  <sheetData>
    <row r="1" spans="2:53" ht="13.5" customHeight="1" thickBot="1" x14ac:dyDescent="0.35">
      <c r="B1" s="715"/>
      <c r="C1" s="716"/>
      <c r="D1" s="716"/>
      <c r="E1" s="716"/>
      <c r="F1" s="716"/>
      <c r="G1" s="716"/>
      <c r="H1" s="716"/>
      <c r="I1" s="716"/>
      <c r="J1" s="716"/>
      <c r="K1" s="717"/>
    </row>
    <row r="2" spans="2:53" ht="55.5" customHeight="1" thickBot="1" x14ac:dyDescent="0.35">
      <c r="B2" s="718" t="s">
        <v>238</v>
      </c>
      <c r="C2" s="719"/>
      <c r="D2" s="719"/>
      <c r="E2" s="719"/>
      <c r="F2" s="719"/>
      <c r="G2" s="494"/>
      <c r="H2" s="494"/>
      <c r="I2" s="494"/>
      <c r="J2" s="494"/>
      <c r="K2" s="495"/>
    </row>
    <row r="3" spans="2:53" ht="24.75" customHeight="1" x14ac:dyDescent="0.3">
      <c r="B3" s="720" t="str">
        <f>IF('Project Compliance Tool'!$D$5="","Please Select a Programme",'Project Compliance Tool'!$D$5&amp;" - "&amp;INDEX(AA5:AF5,MATCH('Project Compliance Tool'!$D$5,AA3:AF3,0)))</f>
        <v>Salix College Energy Fund - November 2014</v>
      </c>
      <c r="C3" s="721"/>
      <c r="D3" s="721"/>
      <c r="E3" s="721"/>
      <c r="F3" s="721"/>
      <c r="G3" s="721"/>
      <c r="H3" s="721"/>
      <c r="I3" s="721"/>
      <c r="J3" s="721"/>
      <c r="K3" s="722"/>
      <c r="AA3" s="497" t="s">
        <v>200</v>
      </c>
      <c r="AB3" s="497" t="s">
        <v>199</v>
      </c>
      <c r="AC3" s="497" t="s">
        <v>389</v>
      </c>
      <c r="AD3" s="498" t="s">
        <v>201</v>
      </c>
      <c r="AE3" s="498" t="s">
        <v>202</v>
      </c>
      <c r="AF3" s="498" t="s">
        <v>203</v>
      </c>
    </row>
    <row r="4" spans="2:53" ht="409.5" x14ac:dyDescent="0.3">
      <c r="B4" s="723" t="str">
        <f>IF('Project Compliance Tool'!$D$5="","Please select your Programme on the Project Compliance Tool tab. This field will auto-fill with the assessment criteria for your selected Programme.",INDEX(AA4:AF4,MATCH('Project Compliance Tool'!$D$5,AA3:AF3,0)))</f>
        <v>The Salix College Energy Fund:
The Scheme allows Further Education Institutions (FEIs) to apply for an interest free loan to finance up to 100% of the costs of energy saving projects meeting the criteria set out below. More than one project can be applied for on the project compliance tool.
Project Criteria:
All projects must comply with the following criteria:
  -  it must pay for itself from energy savings within a maximum 5 year period 
  -  the cost of CO2 must be less than £100 per tonne over the lifetime of the project
  -  it must also be “additional” – i.e. would not have happened without this funding.  See  previous tab for more information.
 -  the payback must be shorter than the expected future life of the building
  -  it must be completed within the nine months timescale which starts from the commitment  from Salix. Those not completed in this timescale will not be funded.
  -  while Salix will fund compliant projects even if the final cost has differed slightly from the  original expected costs, this will only be in the case where the project remains compliant.  Submission of the completion certificate will determine the exact value of the project costs  and hence provision of the loan.
  -  the minimum value for any single project is £500 and a total minimum application and loan  value of £5,000.
Only those projects which meet the criteria above will be funded.
Project Compliance Tool:
To help assess whether projects meet the payback and £100/tCO2 criteria, Salix provides this Project Compliance Tool. Users input basic information (project costs, estimated savings, technology type and building life expectancy) which is then used to calculate whether the project is compliant.
The Project Compliance Tool contains a list of all the technologies currently funded by Salix. For ease of reference, these are also listed in Section 14 at the end of the application notes. 
Project Compliance Tool for Multiple fuel Projects:
For a selected number of technologies where more than one fuel type is being considered, the client  is encouraged to use the project compliance tool for multiple fuel projects.
The completed Project Compliance Tool should be submitted with the relevant supporting information using the Salix online application suite.
Supporting Information:
For project values increasing over £25,000, the client is required to support the application with saving calculations, internal business case paper work and evidence of cost basis
For projects over £100,000, a full business case, using the Salix template,  will need to be submitted to support the application
Project Ready:
Clients should be in a position to be project ready and have clear costs and savings identified with all internal approval needed in place to proceed.
Completing the Project Compliance Tool:
In order to complete the Project Compliance Tool, you will need to know:
 -  the date of expected commencement and completion of the project(s);
 -  the expected life of the building in which the project is due to be implemented;
 -  Salix funding requested for each project including any appropriate sub-metering;
 -  Salix funding requested expressed as % contribution of the total project cost (where a client  is not asking Salix for the full amount of the project);
 -  the average price expected to be paid for energy used in the project over the next 5 years;
 -  the load used by the existing equipment prior to the change and the load after installation  of the new technology so you can enter the annual kWh saving;
 -  from the above, the % kWh you are projecting to save.  
Once you have input this information the Project Compliance Tool tests that each project will pay for itself within 5 years, that the cost of CO2 is less than £100 (per tonne) over the lifetime of the project and that the project payback is shorter than the expected future life of the building. The final column indicates whether or not the project meets the compliance criteria. 
With regards to energy price, please bear in mind that over the course of the next 5 years energy prices may change and the figure used should be one you believe your organisation will be paying, on average, during the period. 
All requested data must be completed on the Project Compliance Tool or the application will not be successful.</v>
      </c>
      <c r="C4" s="724"/>
      <c r="D4" s="724"/>
      <c r="E4" s="724"/>
      <c r="F4" s="724"/>
      <c r="G4" s="724"/>
      <c r="H4" s="724"/>
      <c r="I4" s="724"/>
      <c r="J4" s="724"/>
      <c r="K4" s="725"/>
      <c r="AA4" s="499" t="s">
        <v>376</v>
      </c>
      <c r="AB4" s="500" t="s">
        <v>374</v>
      </c>
      <c r="AC4" s="500" t="s">
        <v>397</v>
      </c>
      <c r="AD4" s="500" t="s">
        <v>379</v>
      </c>
      <c r="AE4" s="500" t="s">
        <v>377</v>
      </c>
      <c r="AF4" s="500" t="s">
        <v>375</v>
      </c>
      <c r="BA4" s="431" t="s">
        <v>385</v>
      </c>
    </row>
    <row r="5" spans="2:53" x14ac:dyDescent="0.3">
      <c r="B5" s="723" t="s">
        <v>244</v>
      </c>
      <c r="C5" s="724"/>
      <c r="D5" s="724"/>
      <c r="E5" s="724"/>
      <c r="F5" s="724"/>
      <c r="G5" s="724"/>
      <c r="H5" s="724"/>
      <c r="I5" s="724"/>
      <c r="J5" s="724"/>
      <c r="K5" s="725"/>
      <c r="AA5" s="501" t="s">
        <v>373</v>
      </c>
      <c r="AB5" s="501" t="s">
        <v>373</v>
      </c>
      <c r="AC5" s="501" t="s">
        <v>398</v>
      </c>
      <c r="AD5" s="502" t="s">
        <v>373</v>
      </c>
      <c r="AE5" s="502" t="s">
        <v>373</v>
      </c>
      <c r="AF5" s="502" t="s">
        <v>373</v>
      </c>
    </row>
    <row r="6" spans="2:53" x14ac:dyDescent="0.3">
      <c r="B6" s="723" t="s">
        <v>244</v>
      </c>
      <c r="C6" s="724"/>
      <c r="D6" s="724"/>
      <c r="E6" s="724"/>
      <c r="F6" s="724"/>
      <c r="G6" s="724"/>
      <c r="H6" s="724"/>
      <c r="I6" s="724"/>
      <c r="J6" s="724"/>
      <c r="K6" s="725"/>
    </row>
    <row r="7" spans="2:53" x14ac:dyDescent="0.3">
      <c r="B7" s="723" t="s">
        <v>244</v>
      </c>
      <c r="C7" s="724"/>
      <c r="D7" s="724"/>
      <c r="E7" s="724"/>
      <c r="F7" s="724"/>
      <c r="G7" s="724"/>
      <c r="H7" s="724"/>
      <c r="I7" s="724"/>
      <c r="J7" s="724"/>
      <c r="K7" s="725"/>
    </row>
    <row r="8" spans="2:53" x14ac:dyDescent="0.3">
      <c r="B8" s="723" t="s">
        <v>244</v>
      </c>
      <c r="C8" s="724"/>
      <c r="D8" s="724"/>
      <c r="E8" s="724"/>
      <c r="F8" s="724"/>
      <c r="G8" s="724"/>
      <c r="H8" s="724"/>
      <c r="I8" s="724"/>
      <c r="J8" s="724"/>
      <c r="K8" s="725"/>
    </row>
    <row r="9" spans="2:53" x14ac:dyDescent="0.3">
      <c r="B9" s="723" t="s">
        <v>244</v>
      </c>
      <c r="C9" s="724"/>
      <c r="D9" s="724"/>
      <c r="E9" s="724"/>
      <c r="F9" s="724"/>
      <c r="G9" s="724"/>
      <c r="H9" s="724"/>
      <c r="I9" s="724"/>
      <c r="J9" s="724"/>
      <c r="K9" s="725"/>
    </row>
    <row r="10" spans="2:53" x14ac:dyDescent="0.3">
      <c r="B10" s="723" t="s">
        <v>244</v>
      </c>
      <c r="C10" s="724"/>
      <c r="D10" s="724"/>
      <c r="E10" s="724"/>
      <c r="F10" s="724"/>
      <c r="G10" s="724"/>
      <c r="H10" s="724"/>
      <c r="I10" s="724"/>
      <c r="J10" s="724"/>
      <c r="K10" s="725"/>
    </row>
    <row r="11" spans="2:53" x14ac:dyDescent="0.3">
      <c r="B11" s="723" t="s">
        <v>244</v>
      </c>
      <c r="C11" s="724"/>
      <c r="D11" s="724"/>
      <c r="E11" s="724"/>
      <c r="F11" s="724"/>
      <c r="G11" s="724"/>
      <c r="H11" s="724"/>
      <c r="I11" s="724"/>
      <c r="J11" s="724"/>
      <c r="K11" s="725"/>
    </row>
    <row r="12" spans="2:53" x14ac:dyDescent="0.3">
      <c r="B12" s="723" t="s">
        <v>244</v>
      </c>
      <c r="C12" s="724"/>
      <c r="D12" s="724"/>
      <c r="E12" s="724"/>
      <c r="F12" s="724"/>
      <c r="G12" s="724"/>
      <c r="H12" s="724"/>
      <c r="I12" s="724"/>
      <c r="J12" s="724"/>
      <c r="K12" s="725"/>
    </row>
    <row r="13" spans="2:53" x14ac:dyDescent="0.3">
      <c r="B13" s="723" t="s">
        <v>244</v>
      </c>
      <c r="C13" s="724"/>
      <c r="D13" s="724"/>
      <c r="E13" s="724"/>
      <c r="F13" s="724"/>
      <c r="G13" s="724"/>
      <c r="H13" s="724"/>
      <c r="I13" s="724"/>
      <c r="J13" s="724"/>
      <c r="K13" s="725"/>
    </row>
    <row r="14" spans="2:53" x14ac:dyDescent="0.3">
      <c r="B14" s="723" t="s">
        <v>244</v>
      </c>
      <c r="C14" s="724"/>
      <c r="D14" s="724"/>
      <c r="E14" s="724"/>
      <c r="F14" s="724"/>
      <c r="G14" s="724"/>
      <c r="H14" s="724"/>
      <c r="I14" s="724"/>
      <c r="J14" s="724"/>
      <c r="K14" s="725"/>
    </row>
    <row r="15" spans="2:53" x14ac:dyDescent="0.3">
      <c r="B15" s="723" t="s">
        <v>244</v>
      </c>
      <c r="C15" s="724"/>
      <c r="D15" s="724"/>
      <c r="E15" s="724"/>
      <c r="F15" s="724"/>
      <c r="G15" s="724"/>
      <c r="H15" s="724"/>
      <c r="I15" s="724"/>
      <c r="J15" s="724"/>
      <c r="K15" s="725"/>
    </row>
    <row r="16" spans="2:53" x14ac:dyDescent="0.3">
      <c r="B16" s="723" t="s">
        <v>244</v>
      </c>
      <c r="C16" s="724"/>
      <c r="D16" s="724"/>
      <c r="E16" s="724"/>
      <c r="F16" s="724"/>
      <c r="G16" s="724"/>
      <c r="H16" s="724"/>
      <c r="I16" s="724"/>
      <c r="J16" s="724"/>
      <c r="K16" s="725"/>
    </row>
    <row r="17" spans="2:11" x14ac:dyDescent="0.3">
      <c r="B17" s="723" t="s">
        <v>244</v>
      </c>
      <c r="C17" s="724"/>
      <c r="D17" s="724"/>
      <c r="E17" s="724"/>
      <c r="F17" s="724"/>
      <c r="G17" s="724"/>
      <c r="H17" s="724"/>
      <c r="I17" s="724"/>
      <c r="J17" s="724"/>
      <c r="K17" s="725"/>
    </row>
    <row r="18" spans="2:11" x14ac:dyDescent="0.3">
      <c r="B18" s="723" t="s">
        <v>244</v>
      </c>
      <c r="C18" s="724"/>
      <c r="D18" s="724"/>
      <c r="E18" s="724"/>
      <c r="F18" s="724"/>
      <c r="G18" s="724"/>
      <c r="H18" s="724"/>
      <c r="I18" s="724"/>
      <c r="J18" s="724"/>
      <c r="K18" s="725"/>
    </row>
    <row r="19" spans="2:11" x14ac:dyDescent="0.3">
      <c r="B19" s="723" t="s">
        <v>244</v>
      </c>
      <c r="C19" s="724"/>
      <c r="D19" s="724"/>
      <c r="E19" s="724"/>
      <c r="F19" s="724"/>
      <c r="G19" s="724"/>
      <c r="H19" s="724"/>
      <c r="I19" s="724"/>
      <c r="J19" s="724"/>
      <c r="K19" s="725"/>
    </row>
    <row r="20" spans="2:11" x14ac:dyDescent="0.3">
      <c r="B20" s="723" t="s">
        <v>244</v>
      </c>
      <c r="C20" s="724"/>
      <c r="D20" s="724"/>
      <c r="E20" s="724"/>
      <c r="F20" s="724"/>
      <c r="G20" s="724"/>
      <c r="H20" s="724"/>
      <c r="I20" s="724"/>
      <c r="J20" s="724"/>
      <c r="K20" s="725"/>
    </row>
    <row r="21" spans="2:11" x14ac:dyDescent="0.3">
      <c r="B21" s="723" t="s">
        <v>244</v>
      </c>
      <c r="C21" s="724"/>
      <c r="D21" s="724"/>
      <c r="E21" s="724"/>
      <c r="F21" s="724"/>
      <c r="G21" s="724"/>
      <c r="H21" s="724"/>
      <c r="I21" s="724"/>
      <c r="J21" s="724"/>
      <c r="K21" s="725"/>
    </row>
    <row r="22" spans="2:11" x14ac:dyDescent="0.3">
      <c r="B22" s="723" t="s">
        <v>244</v>
      </c>
      <c r="C22" s="724"/>
      <c r="D22" s="724"/>
      <c r="E22" s="724"/>
      <c r="F22" s="724"/>
      <c r="G22" s="724"/>
      <c r="H22" s="724"/>
      <c r="I22" s="724"/>
      <c r="J22" s="724"/>
      <c r="K22" s="725"/>
    </row>
    <row r="23" spans="2:11" x14ac:dyDescent="0.3">
      <c r="B23" s="723" t="s">
        <v>244</v>
      </c>
      <c r="C23" s="724"/>
      <c r="D23" s="724"/>
      <c r="E23" s="724"/>
      <c r="F23" s="724"/>
      <c r="G23" s="724"/>
      <c r="H23" s="724"/>
      <c r="I23" s="724"/>
      <c r="J23" s="724"/>
      <c r="K23" s="725"/>
    </row>
    <row r="24" spans="2:11" x14ac:dyDescent="0.3">
      <c r="B24" s="723" t="s">
        <v>244</v>
      </c>
      <c r="C24" s="724"/>
      <c r="D24" s="724"/>
      <c r="E24" s="724"/>
      <c r="F24" s="724"/>
      <c r="G24" s="724"/>
      <c r="H24" s="724"/>
      <c r="I24" s="724"/>
      <c r="J24" s="724"/>
      <c r="K24" s="725"/>
    </row>
    <row r="25" spans="2:11" x14ac:dyDescent="0.3">
      <c r="B25" s="723" t="s">
        <v>244</v>
      </c>
      <c r="C25" s="724"/>
      <c r="D25" s="724"/>
      <c r="E25" s="724"/>
      <c r="F25" s="724"/>
      <c r="G25" s="724"/>
      <c r="H25" s="724"/>
      <c r="I25" s="724"/>
      <c r="J25" s="724"/>
      <c r="K25" s="725"/>
    </row>
    <row r="26" spans="2:11" x14ac:dyDescent="0.3">
      <c r="B26" s="723" t="s">
        <v>244</v>
      </c>
      <c r="C26" s="724"/>
      <c r="D26" s="724"/>
      <c r="E26" s="724"/>
      <c r="F26" s="724"/>
      <c r="G26" s="724"/>
      <c r="H26" s="724"/>
      <c r="I26" s="724"/>
      <c r="J26" s="724"/>
      <c r="K26" s="725"/>
    </row>
    <row r="27" spans="2:11" x14ac:dyDescent="0.3">
      <c r="B27" s="723" t="s">
        <v>244</v>
      </c>
      <c r="C27" s="724"/>
      <c r="D27" s="724"/>
      <c r="E27" s="724"/>
      <c r="F27" s="724"/>
      <c r="G27" s="724"/>
      <c r="H27" s="724"/>
      <c r="I27" s="724"/>
      <c r="J27" s="724"/>
      <c r="K27" s="725"/>
    </row>
    <row r="28" spans="2:11" x14ac:dyDescent="0.3">
      <c r="B28" s="723" t="s">
        <v>244</v>
      </c>
      <c r="C28" s="724"/>
      <c r="D28" s="724"/>
      <c r="E28" s="724"/>
      <c r="F28" s="724"/>
      <c r="G28" s="724"/>
      <c r="H28" s="724"/>
      <c r="I28" s="724"/>
      <c r="J28" s="724"/>
      <c r="K28" s="725"/>
    </row>
    <row r="29" spans="2:11" x14ac:dyDescent="0.3">
      <c r="B29" s="723" t="s">
        <v>244</v>
      </c>
      <c r="C29" s="724"/>
      <c r="D29" s="724"/>
      <c r="E29" s="724"/>
      <c r="F29" s="724"/>
      <c r="G29" s="724"/>
      <c r="H29" s="724"/>
      <c r="I29" s="724"/>
      <c r="J29" s="724"/>
      <c r="K29" s="725"/>
    </row>
    <row r="30" spans="2:11" x14ac:dyDescent="0.3">
      <c r="B30" s="723" t="s">
        <v>244</v>
      </c>
      <c r="C30" s="724"/>
      <c r="D30" s="724"/>
      <c r="E30" s="724"/>
      <c r="F30" s="724"/>
      <c r="G30" s="724"/>
      <c r="H30" s="724"/>
      <c r="I30" s="724"/>
      <c r="J30" s="724"/>
      <c r="K30" s="725"/>
    </row>
    <row r="31" spans="2:11" x14ac:dyDescent="0.3">
      <c r="B31" s="723" t="s">
        <v>244</v>
      </c>
      <c r="C31" s="724"/>
      <c r="D31" s="724"/>
      <c r="E31" s="724"/>
      <c r="F31" s="724"/>
      <c r="G31" s="724"/>
      <c r="H31" s="724"/>
      <c r="I31" s="724"/>
      <c r="J31" s="724"/>
      <c r="K31" s="725"/>
    </row>
    <row r="32" spans="2:11" x14ac:dyDescent="0.3">
      <c r="B32" s="723" t="s">
        <v>244</v>
      </c>
      <c r="C32" s="724"/>
      <c r="D32" s="724"/>
      <c r="E32" s="724"/>
      <c r="F32" s="724"/>
      <c r="G32" s="724"/>
      <c r="H32" s="724"/>
      <c r="I32" s="724"/>
      <c r="J32" s="724"/>
      <c r="K32" s="725"/>
    </row>
    <row r="33" spans="2:11" x14ac:dyDescent="0.3">
      <c r="B33" s="723" t="s">
        <v>244</v>
      </c>
      <c r="C33" s="724"/>
      <c r="D33" s="724"/>
      <c r="E33" s="724"/>
      <c r="F33" s="724"/>
      <c r="G33" s="724"/>
      <c r="H33" s="724"/>
      <c r="I33" s="724"/>
      <c r="J33" s="724"/>
      <c r="K33" s="725"/>
    </row>
    <row r="34" spans="2:11" x14ac:dyDescent="0.3">
      <c r="B34" s="723" t="s">
        <v>244</v>
      </c>
      <c r="C34" s="724"/>
      <c r="D34" s="724"/>
      <c r="E34" s="724"/>
      <c r="F34" s="724"/>
      <c r="G34" s="724"/>
      <c r="H34" s="724"/>
      <c r="I34" s="724"/>
      <c r="J34" s="724"/>
      <c r="K34" s="725"/>
    </row>
    <row r="35" spans="2:11" x14ac:dyDescent="0.3">
      <c r="B35" s="723" t="s">
        <v>244</v>
      </c>
      <c r="C35" s="724"/>
      <c r="D35" s="724"/>
      <c r="E35" s="724"/>
      <c r="F35" s="724"/>
      <c r="G35" s="724"/>
      <c r="H35" s="724"/>
      <c r="I35" s="724"/>
      <c r="J35" s="724"/>
      <c r="K35" s="725"/>
    </row>
    <row r="36" spans="2:11" x14ac:dyDescent="0.3">
      <c r="B36" s="723" t="s">
        <v>244</v>
      </c>
      <c r="C36" s="724"/>
      <c r="D36" s="724"/>
      <c r="E36" s="724"/>
      <c r="F36" s="724"/>
      <c r="G36" s="724"/>
      <c r="H36" s="724"/>
      <c r="I36" s="724"/>
      <c r="J36" s="724"/>
      <c r="K36" s="725"/>
    </row>
    <row r="37" spans="2:11" x14ac:dyDescent="0.3">
      <c r="B37" s="723" t="s">
        <v>244</v>
      </c>
      <c r="C37" s="724"/>
      <c r="D37" s="724"/>
      <c r="E37" s="724"/>
      <c r="F37" s="724"/>
      <c r="G37" s="724"/>
      <c r="H37" s="724"/>
      <c r="I37" s="724"/>
      <c r="J37" s="724"/>
      <c r="K37" s="725"/>
    </row>
    <row r="38" spans="2:11" x14ac:dyDescent="0.3">
      <c r="B38" s="723" t="s">
        <v>244</v>
      </c>
      <c r="C38" s="724"/>
      <c r="D38" s="724"/>
      <c r="E38" s="724"/>
      <c r="F38" s="724"/>
      <c r="G38" s="724"/>
      <c r="H38" s="724"/>
      <c r="I38" s="724"/>
      <c r="J38" s="724"/>
      <c r="K38" s="725"/>
    </row>
    <row r="39" spans="2:11" x14ac:dyDescent="0.3">
      <c r="B39" s="723" t="s">
        <v>244</v>
      </c>
      <c r="C39" s="724"/>
      <c r="D39" s="724"/>
      <c r="E39" s="724"/>
      <c r="F39" s="724"/>
      <c r="G39" s="724"/>
      <c r="H39" s="724"/>
      <c r="I39" s="724"/>
      <c r="J39" s="724"/>
      <c r="K39" s="725"/>
    </row>
    <row r="40" spans="2:11" x14ac:dyDescent="0.3">
      <c r="B40" s="723" t="s">
        <v>244</v>
      </c>
      <c r="C40" s="724"/>
      <c r="D40" s="724"/>
      <c r="E40" s="724"/>
      <c r="F40" s="724"/>
      <c r="G40" s="724"/>
      <c r="H40" s="724"/>
      <c r="I40" s="724"/>
      <c r="J40" s="724"/>
      <c r="K40" s="725"/>
    </row>
    <row r="41" spans="2:11" x14ac:dyDescent="0.3">
      <c r="B41" s="723" t="s">
        <v>244</v>
      </c>
      <c r="C41" s="724"/>
      <c r="D41" s="724"/>
      <c r="E41" s="724"/>
      <c r="F41" s="724"/>
      <c r="G41" s="724"/>
      <c r="H41" s="724"/>
      <c r="I41" s="724"/>
      <c r="J41" s="724"/>
      <c r="K41" s="725"/>
    </row>
    <row r="42" spans="2:11" x14ac:dyDescent="0.3">
      <c r="B42" s="723" t="s">
        <v>244</v>
      </c>
      <c r="C42" s="724"/>
      <c r="D42" s="724"/>
      <c r="E42" s="724"/>
      <c r="F42" s="724"/>
      <c r="G42" s="724"/>
      <c r="H42" s="724"/>
      <c r="I42" s="724"/>
      <c r="J42" s="724"/>
      <c r="K42" s="725"/>
    </row>
    <row r="43" spans="2:11" x14ac:dyDescent="0.3">
      <c r="B43" s="723" t="s">
        <v>244</v>
      </c>
      <c r="C43" s="724"/>
      <c r="D43" s="724"/>
      <c r="E43" s="724"/>
      <c r="F43" s="724"/>
      <c r="G43" s="724"/>
      <c r="H43" s="724"/>
      <c r="I43" s="724"/>
      <c r="J43" s="724"/>
      <c r="K43" s="725"/>
    </row>
    <row r="44" spans="2:11" x14ac:dyDescent="0.3">
      <c r="B44" s="723" t="s">
        <v>244</v>
      </c>
      <c r="C44" s="724"/>
      <c r="D44" s="724"/>
      <c r="E44" s="724"/>
      <c r="F44" s="724"/>
      <c r="G44" s="724"/>
      <c r="H44" s="724"/>
      <c r="I44" s="724"/>
      <c r="J44" s="724"/>
      <c r="K44" s="725"/>
    </row>
    <row r="45" spans="2:11" x14ac:dyDescent="0.3">
      <c r="B45" s="723" t="s">
        <v>244</v>
      </c>
      <c r="C45" s="724"/>
      <c r="D45" s="724"/>
      <c r="E45" s="724"/>
      <c r="F45" s="724"/>
      <c r="G45" s="724"/>
      <c r="H45" s="724"/>
      <c r="I45" s="724"/>
      <c r="J45" s="724"/>
      <c r="K45" s="725"/>
    </row>
    <row r="46" spans="2:11" x14ac:dyDescent="0.3">
      <c r="B46" s="723" t="s">
        <v>244</v>
      </c>
      <c r="C46" s="724"/>
      <c r="D46" s="724"/>
      <c r="E46" s="724"/>
      <c r="F46" s="724"/>
      <c r="G46" s="724"/>
      <c r="H46" s="724"/>
      <c r="I46" s="724"/>
      <c r="J46" s="724"/>
      <c r="K46" s="725"/>
    </row>
    <row r="47" spans="2:11" ht="3.75" customHeight="1" x14ac:dyDescent="0.3">
      <c r="B47" s="723" t="s">
        <v>244</v>
      </c>
      <c r="C47" s="724"/>
      <c r="D47" s="724"/>
      <c r="E47" s="724"/>
      <c r="F47" s="724"/>
      <c r="G47" s="724"/>
      <c r="H47" s="724"/>
      <c r="I47" s="724"/>
      <c r="J47" s="724"/>
      <c r="K47" s="725"/>
    </row>
    <row r="48" spans="2:11" hidden="1" x14ac:dyDescent="0.3">
      <c r="B48" s="723" t="s">
        <v>244</v>
      </c>
      <c r="C48" s="724"/>
      <c r="D48" s="724"/>
      <c r="E48" s="724"/>
      <c r="F48" s="724"/>
      <c r="G48" s="724"/>
      <c r="H48" s="724"/>
      <c r="I48" s="724"/>
      <c r="J48" s="724"/>
      <c r="K48" s="725"/>
    </row>
    <row r="49" spans="2:11" ht="3.75" customHeight="1" thickBot="1" x14ac:dyDescent="0.35">
      <c r="B49" s="723" t="s">
        <v>244</v>
      </c>
      <c r="C49" s="724"/>
      <c r="D49" s="724"/>
      <c r="E49" s="724"/>
      <c r="F49" s="724"/>
      <c r="G49" s="724"/>
      <c r="H49" s="724"/>
      <c r="I49" s="724"/>
      <c r="J49" s="724"/>
      <c r="K49" s="725"/>
    </row>
    <row r="50" spans="2:11" ht="15.75" hidden="1" thickBot="1" x14ac:dyDescent="0.35">
      <c r="B50" s="723" t="s">
        <v>244</v>
      </c>
      <c r="C50" s="724"/>
      <c r="D50" s="724"/>
      <c r="E50" s="724"/>
      <c r="F50" s="724"/>
      <c r="G50" s="724"/>
      <c r="H50" s="724"/>
      <c r="I50" s="724"/>
      <c r="J50" s="724"/>
      <c r="K50" s="725"/>
    </row>
    <row r="51" spans="2:11" ht="15.75" hidden="1" thickBot="1" x14ac:dyDescent="0.35">
      <c r="B51" s="723" t="s">
        <v>244</v>
      </c>
      <c r="C51" s="724"/>
      <c r="D51" s="724"/>
      <c r="E51" s="724"/>
      <c r="F51" s="724"/>
      <c r="G51" s="724"/>
      <c r="H51" s="724"/>
      <c r="I51" s="724"/>
      <c r="J51" s="724"/>
      <c r="K51" s="725"/>
    </row>
    <row r="52" spans="2:11" ht="15.75" hidden="1" thickBot="1" x14ac:dyDescent="0.35">
      <c r="B52" s="723" t="s">
        <v>244</v>
      </c>
      <c r="C52" s="724"/>
      <c r="D52" s="724"/>
      <c r="E52" s="724"/>
      <c r="F52" s="724"/>
      <c r="G52" s="724"/>
      <c r="H52" s="724"/>
      <c r="I52" s="724"/>
      <c r="J52" s="724"/>
      <c r="K52" s="725"/>
    </row>
    <row r="53" spans="2:11" ht="15.75" hidden="1" thickBot="1" x14ac:dyDescent="0.35">
      <c r="B53" s="723" t="s">
        <v>244</v>
      </c>
      <c r="C53" s="724"/>
      <c r="D53" s="724"/>
      <c r="E53" s="724"/>
      <c r="F53" s="724"/>
      <c r="G53" s="724"/>
      <c r="H53" s="724"/>
      <c r="I53" s="724"/>
      <c r="J53" s="724"/>
      <c r="K53" s="725"/>
    </row>
    <row r="54" spans="2:11" ht="15.75" hidden="1" thickBot="1" x14ac:dyDescent="0.35">
      <c r="B54" s="723" t="s">
        <v>244</v>
      </c>
      <c r="C54" s="724"/>
      <c r="D54" s="724"/>
      <c r="E54" s="724"/>
      <c r="F54" s="724"/>
      <c r="G54" s="724"/>
      <c r="H54" s="724"/>
      <c r="I54" s="724"/>
      <c r="J54" s="724"/>
      <c r="K54" s="725"/>
    </row>
    <row r="55" spans="2:11" ht="15.75" hidden="1" thickBot="1" x14ac:dyDescent="0.35">
      <c r="B55" s="723" t="s">
        <v>244</v>
      </c>
      <c r="C55" s="724"/>
      <c r="D55" s="724"/>
      <c r="E55" s="724"/>
      <c r="F55" s="724"/>
      <c r="G55" s="724"/>
      <c r="H55" s="724"/>
      <c r="I55" s="724"/>
      <c r="J55" s="724"/>
      <c r="K55" s="725"/>
    </row>
    <row r="56" spans="2:11" ht="15.75" hidden="1" thickBot="1" x14ac:dyDescent="0.35">
      <c r="B56" s="723" t="s">
        <v>244</v>
      </c>
      <c r="C56" s="724"/>
      <c r="D56" s="724"/>
      <c r="E56" s="724"/>
      <c r="F56" s="724"/>
      <c r="G56" s="724"/>
      <c r="H56" s="724"/>
      <c r="I56" s="724"/>
      <c r="J56" s="724"/>
      <c r="K56" s="725"/>
    </row>
    <row r="57" spans="2:11" ht="15.75" hidden="1" thickBot="1" x14ac:dyDescent="0.35">
      <c r="B57" s="723" t="s">
        <v>244</v>
      </c>
      <c r="C57" s="724"/>
      <c r="D57" s="724"/>
      <c r="E57" s="724"/>
      <c r="F57" s="724"/>
      <c r="G57" s="724"/>
      <c r="H57" s="724"/>
      <c r="I57" s="724"/>
      <c r="J57" s="724"/>
      <c r="K57" s="725"/>
    </row>
    <row r="58" spans="2:11" ht="15.75" hidden="1" thickBot="1" x14ac:dyDescent="0.35">
      <c r="B58" s="723" t="s">
        <v>244</v>
      </c>
      <c r="C58" s="724"/>
      <c r="D58" s="724"/>
      <c r="E58" s="724"/>
      <c r="F58" s="724"/>
      <c r="G58" s="724"/>
      <c r="H58" s="724"/>
      <c r="I58" s="724"/>
      <c r="J58" s="724"/>
      <c r="K58" s="725"/>
    </row>
    <row r="59" spans="2:11" ht="15.75" hidden="1" thickBot="1" x14ac:dyDescent="0.35">
      <c r="B59" s="723" t="s">
        <v>244</v>
      </c>
      <c r="C59" s="724"/>
      <c r="D59" s="724"/>
      <c r="E59" s="724"/>
      <c r="F59" s="724"/>
      <c r="G59" s="724"/>
      <c r="H59" s="724"/>
      <c r="I59" s="724"/>
      <c r="J59" s="724"/>
      <c r="K59" s="725"/>
    </row>
    <row r="60" spans="2:11" ht="15.75" hidden="1" thickBot="1" x14ac:dyDescent="0.35">
      <c r="B60" s="723" t="s">
        <v>244</v>
      </c>
      <c r="C60" s="724"/>
      <c r="D60" s="724"/>
      <c r="E60" s="724"/>
      <c r="F60" s="724"/>
      <c r="G60" s="724"/>
      <c r="H60" s="724"/>
      <c r="I60" s="724"/>
      <c r="J60" s="724"/>
      <c r="K60" s="725"/>
    </row>
    <row r="61" spans="2:11" ht="15.75" hidden="1" thickBot="1" x14ac:dyDescent="0.35">
      <c r="B61" s="723" t="s">
        <v>244</v>
      </c>
      <c r="C61" s="724"/>
      <c r="D61" s="724"/>
      <c r="E61" s="724"/>
      <c r="F61" s="724"/>
      <c r="G61" s="724"/>
      <c r="H61" s="724"/>
      <c r="I61" s="724"/>
      <c r="J61" s="724"/>
      <c r="K61" s="725"/>
    </row>
    <row r="62" spans="2:11" ht="15.75" hidden="1" thickBot="1" x14ac:dyDescent="0.35">
      <c r="B62" s="723" t="s">
        <v>244</v>
      </c>
      <c r="C62" s="724"/>
      <c r="D62" s="724"/>
      <c r="E62" s="724"/>
      <c r="F62" s="724"/>
      <c r="G62" s="724"/>
      <c r="H62" s="724"/>
      <c r="I62" s="724"/>
      <c r="J62" s="724"/>
      <c r="K62" s="725"/>
    </row>
    <row r="63" spans="2:11" ht="15.75" hidden="1" thickBot="1" x14ac:dyDescent="0.35">
      <c r="B63" s="723" t="s">
        <v>244</v>
      </c>
      <c r="C63" s="724"/>
      <c r="D63" s="724"/>
      <c r="E63" s="724"/>
      <c r="F63" s="724"/>
      <c r="G63" s="724"/>
      <c r="H63" s="724"/>
      <c r="I63" s="724"/>
      <c r="J63" s="724"/>
      <c r="K63" s="725"/>
    </row>
    <row r="64" spans="2:11" ht="15.75" hidden="1" thickBot="1" x14ac:dyDescent="0.35">
      <c r="B64" s="723" t="s">
        <v>244</v>
      </c>
      <c r="C64" s="724"/>
      <c r="D64" s="724"/>
      <c r="E64" s="724"/>
      <c r="F64" s="724"/>
      <c r="G64" s="724"/>
      <c r="H64" s="724"/>
      <c r="I64" s="724"/>
      <c r="J64" s="724"/>
      <c r="K64" s="725"/>
    </row>
    <row r="65" spans="2:11" ht="15.75" hidden="1" thickBot="1" x14ac:dyDescent="0.35">
      <c r="B65" s="723" t="s">
        <v>244</v>
      </c>
      <c r="C65" s="724"/>
      <c r="D65" s="724"/>
      <c r="E65" s="724"/>
      <c r="F65" s="724"/>
      <c r="G65" s="724"/>
      <c r="H65" s="724"/>
      <c r="I65" s="724"/>
      <c r="J65" s="724"/>
      <c r="K65" s="725"/>
    </row>
    <row r="66" spans="2:11" ht="15.75" hidden="1" thickBot="1" x14ac:dyDescent="0.35">
      <c r="B66" s="723" t="s">
        <v>244</v>
      </c>
      <c r="C66" s="724"/>
      <c r="D66" s="724"/>
      <c r="E66" s="724"/>
      <c r="F66" s="724"/>
      <c r="G66" s="724"/>
      <c r="H66" s="724"/>
      <c r="I66" s="724"/>
      <c r="J66" s="724"/>
      <c r="K66" s="725"/>
    </row>
    <row r="67" spans="2:11" ht="15.75" hidden="1" thickBot="1" x14ac:dyDescent="0.35">
      <c r="B67" s="723" t="s">
        <v>244</v>
      </c>
      <c r="C67" s="724"/>
      <c r="D67" s="724"/>
      <c r="E67" s="724"/>
      <c r="F67" s="724"/>
      <c r="G67" s="724"/>
      <c r="H67" s="724"/>
      <c r="I67" s="724"/>
      <c r="J67" s="724"/>
      <c r="K67" s="725"/>
    </row>
    <row r="68" spans="2:11" ht="15.75" hidden="1" thickBot="1" x14ac:dyDescent="0.35">
      <c r="B68" s="723" t="s">
        <v>244</v>
      </c>
      <c r="C68" s="724"/>
      <c r="D68" s="724"/>
      <c r="E68" s="724"/>
      <c r="F68" s="724"/>
      <c r="G68" s="724"/>
      <c r="H68" s="724"/>
      <c r="I68" s="724"/>
      <c r="J68" s="724"/>
      <c r="K68" s="725"/>
    </row>
    <row r="69" spans="2:11" ht="15.75" hidden="1" thickBot="1" x14ac:dyDescent="0.35">
      <c r="B69" s="723" t="s">
        <v>244</v>
      </c>
      <c r="C69" s="724"/>
      <c r="D69" s="724"/>
      <c r="E69" s="724"/>
      <c r="F69" s="724"/>
      <c r="G69" s="724"/>
      <c r="H69" s="724"/>
      <c r="I69" s="724"/>
      <c r="J69" s="724"/>
      <c r="K69" s="725"/>
    </row>
    <row r="70" spans="2:11" ht="15.75" hidden="1" thickBot="1" x14ac:dyDescent="0.35">
      <c r="B70" s="726" t="s">
        <v>244</v>
      </c>
      <c r="C70" s="727"/>
      <c r="D70" s="727"/>
      <c r="E70" s="727"/>
      <c r="F70" s="727"/>
      <c r="G70" s="727"/>
      <c r="H70" s="727"/>
      <c r="I70" s="727"/>
      <c r="J70" s="727"/>
      <c r="K70" s="728"/>
    </row>
    <row r="71" spans="2:11" ht="56.25" customHeight="1" thickBot="1" x14ac:dyDescent="0.35">
      <c r="B71" s="496"/>
      <c r="C71" s="494"/>
      <c r="D71" s="494"/>
      <c r="E71" s="494"/>
      <c r="F71" s="494"/>
      <c r="G71" s="494"/>
      <c r="H71" s="494"/>
      <c r="I71" s="494"/>
      <c r="J71" s="494"/>
      <c r="K71" s="495"/>
    </row>
    <row r="72" spans="2:11" ht="15.75" thickBot="1" x14ac:dyDescent="0.35">
      <c r="B72" s="715"/>
      <c r="C72" s="716"/>
      <c r="D72" s="716"/>
      <c r="E72" s="716"/>
      <c r="F72" s="716"/>
      <c r="G72" s="716"/>
      <c r="H72" s="716"/>
      <c r="I72" s="716"/>
      <c r="J72" s="716"/>
      <c r="K72" s="717"/>
    </row>
  </sheetData>
  <sheetProtection password="D3A8" sheet="1" objects="1" scenarios="1" selectLockedCells="1" selectUnlockedCells="1"/>
  <mergeCells count="5">
    <mergeCell ref="B1:K1"/>
    <mergeCell ref="B2:F2"/>
    <mergeCell ref="B3:K3"/>
    <mergeCell ref="B4:K70"/>
    <mergeCell ref="B72:K72"/>
  </mergeCells>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59999389629810485"/>
    <pageSetUpPr fitToPage="1"/>
  </sheetPr>
  <dimension ref="A1:AR49"/>
  <sheetViews>
    <sheetView showGridLines="0" showRowColHeaders="0" zoomScaleNormal="100" workbookViewId="0">
      <selection activeCell="O8" sqref="O8"/>
    </sheetView>
  </sheetViews>
  <sheetFormatPr defaultRowHeight="15" x14ac:dyDescent="0.3"/>
  <cols>
    <col min="1" max="16384" width="9.140625" style="428"/>
  </cols>
  <sheetData>
    <row r="1" spans="1:44" ht="13.5" customHeight="1" thickBot="1" x14ac:dyDescent="0.35">
      <c r="A1" s="431"/>
      <c r="B1" s="729"/>
      <c r="C1" s="730"/>
      <c r="D1" s="730"/>
      <c r="E1" s="730"/>
      <c r="F1" s="730"/>
      <c r="G1" s="730"/>
      <c r="H1" s="730"/>
      <c r="I1" s="730"/>
      <c r="J1" s="730"/>
      <c r="K1" s="730"/>
      <c r="L1" s="7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4" ht="54.75" customHeight="1" thickBot="1" x14ac:dyDescent="0.35">
      <c r="A2" s="431"/>
      <c r="B2" s="642" t="s">
        <v>187</v>
      </c>
      <c r="C2" s="432"/>
      <c r="D2" s="432"/>
      <c r="E2" s="432"/>
      <c r="F2" s="432"/>
      <c r="G2" s="432"/>
      <c r="H2" s="432"/>
      <c r="I2" s="432"/>
      <c r="J2" s="432"/>
      <c r="K2" s="432"/>
      <c r="L2" s="433"/>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row>
    <row r="3" spans="1:44" ht="12.75" customHeight="1" x14ac:dyDescent="0.3">
      <c r="A3" s="431"/>
      <c r="B3" s="732" t="s">
        <v>188</v>
      </c>
      <c r="C3" s="733"/>
      <c r="D3" s="733"/>
      <c r="E3" s="733"/>
      <c r="F3" s="733"/>
      <c r="G3" s="733"/>
      <c r="H3" s="733"/>
      <c r="I3" s="733"/>
      <c r="J3" s="733"/>
      <c r="K3" s="733"/>
      <c r="L3" s="734"/>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row>
    <row r="4" spans="1:44" x14ac:dyDescent="0.3">
      <c r="A4" s="431"/>
      <c r="B4" s="735"/>
      <c r="C4" s="736"/>
      <c r="D4" s="736"/>
      <c r="E4" s="736"/>
      <c r="F4" s="736"/>
      <c r="G4" s="736"/>
      <c r="H4" s="736"/>
      <c r="I4" s="736"/>
      <c r="J4" s="736"/>
      <c r="K4" s="736"/>
      <c r="L4" s="737"/>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1"/>
      <c r="AQ4" s="431"/>
      <c r="AR4" s="431"/>
    </row>
    <row r="5" spans="1:44" x14ac:dyDescent="0.3">
      <c r="A5" s="431"/>
      <c r="B5" s="735"/>
      <c r="C5" s="736"/>
      <c r="D5" s="736"/>
      <c r="E5" s="736"/>
      <c r="F5" s="736"/>
      <c r="G5" s="736"/>
      <c r="H5" s="736"/>
      <c r="I5" s="736"/>
      <c r="J5" s="736"/>
      <c r="K5" s="736"/>
      <c r="L5" s="737"/>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row>
    <row r="6" spans="1:44" ht="30.75" customHeight="1" x14ac:dyDescent="0.3">
      <c r="A6" s="431"/>
      <c r="B6" s="735"/>
      <c r="C6" s="736"/>
      <c r="D6" s="736"/>
      <c r="E6" s="736"/>
      <c r="F6" s="736"/>
      <c r="G6" s="736"/>
      <c r="H6" s="736"/>
      <c r="I6" s="736"/>
      <c r="J6" s="736"/>
      <c r="K6" s="736"/>
      <c r="L6" s="737"/>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row>
    <row r="7" spans="1:44" ht="133.5" customHeight="1" thickBot="1" x14ac:dyDescent="0.35">
      <c r="A7" s="431"/>
      <c r="B7" s="738"/>
      <c r="C7" s="739"/>
      <c r="D7" s="739"/>
      <c r="E7" s="739"/>
      <c r="F7" s="739"/>
      <c r="G7" s="739"/>
      <c r="H7" s="739"/>
      <c r="I7" s="739"/>
      <c r="J7" s="739"/>
      <c r="K7" s="739"/>
      <c r="L7" s="740"/>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c r="AQ7" s="431"/>
      <c r="AR7" s="431"/>
    </row>
    <row r="8" spans="1:44" ht="56.25" customHeight="1" thickBot="1" x14ac:dyDescent="0.35">
      <c r="A8" s="431"/>
      <c r="B8" s="434"/>
      <c r="C8" s="435"/>
      <c r="D8" s="435"/>
      <c r="E8" s="435"/>
      <c r="F8" s="435"/>
      <c r="G8" s="435"/>
      <c r="H8" s="435"/>
      <c r="I8" s="435"/>
      <c r="J8" s="435"/>
      <c r="K8" s="435"/>
      <c r="L8" s="436"/>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row>
    <row r="9" spans="1:44" s="438" customFormat="1" ht="13.5" customHeight="1" thickBot="1" x14ac:dyDescent="0.25">
      <c r="A9" s="437"/>
      <c r="B9" s="741"/>
      <c r="C9" s="742"/>
      <c r="D9" s="742"/>
      <c r="E9" s="742"/>
      <c r="F9" s="742"/>
      <c r="G9" s="742"/>
      <c r="H9" s="742"/>
      <c r="I9" s="742"/>
      <c r="J9" s="742"/>
      <c r="K9" s="742"/>
      <c r="L9" s="743"/>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row>
    <row r="10" spans="1:44" x14ac:dyDescent="0.3">
      <c r="A10" s="431"/>
      <c r="B10" s="439"/>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row>
    <row r="11" spans="1:44" s="438" customFormat="1" ht="13.5" customHeight="1" x14ac:dyDescent="0.2">
      <c r="A11" s="437"/>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row>
    <row r="12" spans="1:44" s="438" customFormat="1" ht="19.5" customHeight="1" x14ac:dyDescent="0.2">
      <c r="A12" s="437"/>
      <c r="B12" s="440"/>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row>
    <row r="13" spans="1:44" x14ac:dyDescent="0.3">
      <c r="A13" s="431"/>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row>
    <row r="14" spans="1:44" x14ac:dyDescent="0.3">
      <c r="A14" s="431"/>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row>
    <row r="15" spans="1:44" x14ac:dyDescent="0.3">
      <c r="A15" s="431"/>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c r="AR15" s="431"/>
    </row>
    <row r="16" spans="1:44" x14ac:dyDescent="0.3">
      <c r="A16" s="431"/>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431"/>
    </row>
    <row r="17" spans="1:44" x14ac:dyDescent="0.3">
      <c r="A17" s="431"/>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row>
    <row r="18" spans="1:44" x14ac:dyDescent="0.3">
      <c r="A18" s="43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c r="AN18" s="431"/>
      <c r="AO18" s="431"/>
      <c r="AP18" s="431"/>
      <c r="AQ18" s="431"/>
      <c r="AR18" s="431"/>
    </row>
    <row r="19" spans="1:44" x14ac:dyDescent="0.3">
      <c r="A19" s="43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row>
    <row r="20" spans="1:44" x14ac:dyDescent="0.3">
      <c r="A20" s="43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1"/>
      <c r="AR20" s="431"/>
    </row>
    <row r="21" spans="1:44" x14ac:dyDescent="0.3">
      <c r="A21" s="431"/>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1"/>
      <c r="AM21" s="431"/>
      <c r="AN21" s="431"/>
      <c r="AO21" s="431"/>
      <c r="AP21" s="431"/>
      <c r="AQ21" s="431"/>
      <c r="AR21" s="431"/>
    </row>
    <row r="22" spans="1:44" x14ac:dyDescent="0.3">
      <c r="A22" s="431"/>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row>
    <row r="23" spans="1:44" x14ac:dyDescent="0.3">
      <c r="A23" s="431"/>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1"/>
    </row>
    <row r="24" spans="1:44" x14ac:dyDescent="0.3">
      <c r="A24" s="431"/>
      <c r="B24" s="431"/>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1"/>
      <c r="AM24" s="431"/>
      <c r="AN24" s="431"/>
      <c r="AO24" s="431"/>
      <c r="AP24" s="431"/>
      <c r="AQ24" s="431"/>
      <c r="AR24" s="431"/>
    </row>
    <row r="25" spans="1:44" x14ac:dyDescent="0.3">
      <c r="A25" s="431"/>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c r="AM25" s="431"/>
      <c r="AN25" s="431"/>
      <c r="AO25" s="431"/>
      <c r="AP25" s="431"/>
      <c r="AQ25" s="431"/>
      <c r="AR25" s="431"/>
    </row>
    <row r="26" spans="1:44" x14ac:dyDescent="0.3">
      <c r="A26" s="431"/>
      <c r="B26" s="43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c r="AM26" s="431"/>
      <c r="AN26" s="431"/>
      <c r="AO26" s="431"/>
      <c r="AP26" s="431"/>
      <c r="AQ26" s="431"/>
      <c r="AR26" s="431"/>
    </row>
    <row r="27" spans="1:44" x14ac:dyDescent="0.3">
      <c r="A27" s="431"/>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row>
    <row r="28" spans="1:44" x14ac:dyDescent="0.3">
      <c r="A28" s="431"/>
      <c r="B28" s="431"/>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1"/>
      <c r="AQ28" s="431"/>
      <c r="AR28" s="431"/>
    </row>
    <row r="29" spans="1:44" x14ac:dyDescent="0.3">
      <c r="A29" s="431"/>
      <c r="B29" s="431"/>
      <c r="C29" s="431"/>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431"/>
    </row>
    <row r="30" spans="1:44" x14ac:dyDescent="0.3">
      <c r="A30" s="431"/>
      <c r="B30" s="431"/>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M30" s="431"/>
      <c r="AN30" s="431"/>
      <c r="AO30" s="431"/>
      <c r="AP30" s="431"/>
      <c r="AQ30" s="431"/>
      <c r="AR30" s="431"/>
    </row>
    <row r="31" spans="1:44" x14ac:dyDescent="0.3">
      <c r="A31" s="431"/>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c r="AN31" s="431"/>
      <c r="AO31" s="431"/>
      <c r="AP31" s="431"/>
      <c r="AQ31" s="431"/>
      <c r="AR31" s="431"/>
    </row>
    <row r="32" spans="1:44" x14ac:dyDescent="0.3">
      <c r="A32" s="431"/>
      <c r="B32" s="431"/>
      <c r="C32" s="431"/>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1"/>
      <c r="AM32" s="431"/>
      <c r="AN32" s="431"/>
      <c r="AO32" s="431"/>
      <c r="AP32" s="431"/>
      <c r="AQ32" s="431"/>
      <c r="AR32" s="431"/>
    </row>
    <row r="33" spans="1:44" x14ac:dyDescent="0.3">
      <c r="A33" s="431"/>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1"/>
      <c r="AL33" s="431"/>
      <c r="AM33" s="431"/>
      <c r="AN33" s="431"/>
      <c r="AO33" s="431"/>
      <c r="AP33" s="431"/>
      <c r="AQ33" s="431"/>
      <c r="AR33" s="431"/>
    </row>
    <row r="34" spans="1:44" x14ac:dyDescent="0.3">
      <c r="A34" s="431"/>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1"/>
      <c r="AP34" s="431"/>
      <c r="AQ34" s="431"/>
      <c r="AR34" s="431"/>
    </row>
    <row r="35" spans="1:44" x14ac:dyDescent="0.3">
      <c r="A35" s="431"/>
      <c r="B35" s="431"/>
      <c r="C35" s="431"/>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c r="AK35" s="431"/>
      <c r="AL35" s="431"/>
      <c r="AM35" s="431"/>
      <c r="AN35" s="431"/>
      <c r="AO35" s="431"/>
      <c r="AP35" s="431"/>
      <c r="AQ35" s="431"/>
      <c r="AR35" s="431"/>
    </row>
    <row r="36" spans="1:44" x14ac:dyDescent="0.3">
      <c r="A36" s="431"/>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M36" s="431"/>
      <c r="AN36" s="431"/>
      <c r="AO36" s="431"/>
      <c r="AP36" s="431"/>
      <c r="AQ36" s="431"/>
      <c r="AR36" s="431"/>
    </row>
    <row r="37" spans="1:44" x14ac:dyDescent="0.3">
      <c r="A37" s="431"/>
      <c r="B37" s="431"/>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c r="AO37" s="431"/>
      <c r="AP37" s="431"/>
      <c r="AQ37" s="431"/>
      <c r="AR37" s="431"/>
    </row>
    <row r="38" spans="1:44" x14ac:dyDescent="0.3">
      <c r="A38" s="431"/>
      <c r="B38" s="431"/>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row>
    <row r="39" spans="1:44" x14ac:dyDescent="0.3">
      <c r="A39" s="431"/>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1"/>
      <c r="AL39" s="431"/>
      <c r="AM39" s="431"/>
      <c r="AN39" s="431"/>
      <c r="AO39" s="431"/>
      <c r="AP39" s="431"/>
      <c r="AQ39" s="431"/>
      <c r="AR39" s="431"/>
    </row>
    <row r="40" spans="1:44" x14ac:dyDescent="0.3">
      <c r="A40" s="431"/>
      <c r="B40" s="431"/>
      <c r="C40" s="431"/>
      <c r="D40" s="431"/>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c r="AR40" s="431"/>
    </row>
    <row r="41" spans="1:44" x14ac:dyDescent="0.3">
      <c r="A41" s="431"/>
      <c r="B41" s="431"/>
      <c r="C41" s="431"/>
      <c r="D41" s="431"/>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c r="AG41" s="431"/>
      <c r="AH41" s="431"/>
      <c r="AI41" s="431"/>
      <c r="AJ41" s="431"/>
      <c r="AK41" s="431"/>
      <c r="AL41" s="431"/>
      <c r="AM41" s="431"/>
      <c r="AN41" s="431"/>
      <c r="AO41" s="431"/>
      <c r="AP41" s="431"/>
      <c r="AQ41" s="431"/>
      <c r="AR41" s="431"/>
    </row>
    <row r="42" spans="1:44" x14ac:dyDescent="0.3">
      <c r="A42" s="431"/>
      <c r="B42" s="431"/>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31"/>
      <c r="AM42" s="431"/>
      <c r="AN42" s="431"/>
      <c r="AO42" s="431"/>
      <c r="AP42" s="431"/>
      <c r="AQ42" s="431"/>
      <c r="AR42" s="431"/>
    </row>
    <row r="43" spans="1:44" x14ac:dyDescent="0.3">
      <c r="A43" s="431"/>
      <c r="B43" s="431"/>
      <c r="C43" s="431"/>
      <c r="D43" s="431"/>
      <c r="E43" s="431"/>
      <c r="F43" s="431"/>
      <c r="G43" s="431"/>
      <c r="H43" s="431"/>
      <c r="I43" s="431"/>
      <c r="J43" s="431"/>
      <c r="K43" s="431"/>
      <c r="L43" s="431"/>
      <c r="M43" s="431"/>
      <c r="N43" s="431"/>
      <c r="O43" s="431"/>
      <c r="P43" s="431"/>
      <c r="Q43" s="431"/>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row>
    <row r="44" spans="1:44" x14ac:dyDescent="0.3">
      <c r="A44" s="431"/>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431"/>
      <c r="AM44" s="431"/>
      <c r="AN44" s="431"/>
      <c r="AO44" s="431"/>
      <c r="AP44" s="431"/>
      <c r="AQ44" s="431"/>
      <c r="AR44" s="431"/>
    </row>
    <row r="45" spans="1:44" x14ac:dyDescent="0.3">
      <c r="A45" s="431"/>
      <c r="B45" s="431"/>
      <c r="C45" s="431"/>
      <c r="D45" s="431"/>
      <c r="E45" s="431"/>
      <c r="F45" s="431"/>
      <c r="G45" s="431"/>
      <c r="H45" s="431"/>
      <c r="I45" s="431"/>
      <c r="J45" s="431"/>
      <c r="K45" s="431"/>
      <c r="L45" s="431"/>
      <c r="M45" s="431"/>
      <c r="N45" s="431"/>
      <c r="O45" s="431"/>
      <c r="P45" s="431"/>
      <c r="Q45" s="431"/>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row>
    <row r="46" spans="1:44" x14ac:dyDescent="0.3">
      <c r="A46" s="431"/>
      <c r="B46" s="431"/>
      <c r="C46" s="431"/>
      <c r="D46" s="431"/>
      <c r="E46" s="431"/>
      <c r="F46" s="431"/>
      <c r="G46" s="431"/>
      <c r="H46" s="431"/>
      <c r="I46" s="431"/>
      <c r="J46" s="431"/>
      <c r="K46" s="431"/>
      <c r="L46" s="431"/>
      <c r="M46" s="431"/>
      <c r="N46" s="431"/>
      <c r="O46" s="431"/>
      <c r="P46" s="431"/>
      <c r="Q46" s="431"/>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row>
    <row r="47" spans="1:44" x14ac:dyDescent="0.3">
      <c r="A47" s="431"/>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1"/>
      <c r="AK47" s="431"/>
      <c r="AL47" s="431"/>
      <c r="AM47" s="431"/>
      <c r="AN47" s="431"/>
      <c r="AO47" s="431"/>
      <c r="AP47" s="431"/>
      <c r="AQ47" s="431"/>
      <c r="AR47" s="431"/>
    </row>
    <row r="48" spans="1:44" x14ac:dyDescent="0.3">
      <c r="A48" s="431"/>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1"/>
      <c r="AO48" s="431"/>
      <c r="AP48" s="431"/>
      <c r="AQ48" s="431"/>
      <c r="AR48" s="431"/>
    </row>
    <row r="49" spans="1:44" x14ac:dyDescent="0.3">
      <c r="A49" s="431"/>
      <c r="B49" s="431"/>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J49" s="431"/>
      <c r="AK49" s="431"/>
      <c r="AL49" s="431"/>
      <c r="AM49" s="431"/>
      <c r="AN49" s="431"/>
      <c r="AO49" s="431"/>
      <c r="AP49" s="431"/>
      <c r="AQ49" s="431"/>
      <c r="AR49" s="431"/>
    </row>
  </sheetData>
  <sheetProtection password="D3A8" sheet="1" objects="1" scenarios="1" selectLockedCells="1" selectUnlockedCells="1"/>
  <mergeCells count="3">
    <mergeCell ref="B1:L1"/>
    <mergeCell ref="B3:L7"/>
    <mergeCell ref="B9:L9"/>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79998168889431442"/>
    <pageSetUpPr fitToPage="1"/>
  </sheetPr>
  <dimension ref="A1:AL81"/>
  <sheetViews>
    <sheetView workbookViewId="0">
      <selection activeCell="F9" sqref="F9"/>
    </sheetView>
  </sheetViews>
  <sheetFormatPr defaultRowHeight="12.75" x14ac:dyDescent="0.2"/>
  <cols>
    <col min="1" max="1" width="8.85546875" customWidth="1"/>
    <col min="2" max="3" width="12.7109375" customWidth="1"/>
    <col min="4" max="4" width="76.7109375" customWidth="1"/>
    <col min="5" max="5" width="10.5703125" customWidth="1"/>
  </cols>
  <sheetData>
    <row r="1" spans="1:38" ht="13.5" thickBo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21.75" x14ac:dyDescent="0.45">
      <c r="A2" s="3"/>
      <c r="B2" s="636" t="s">
        <v>45</v>
      </c>
      <c r="C2" s="637" t="s">
        <v>46</v>
      </c>
      <c r="D2" s="638" t="s">
        <v>47</v>
      </c>
      <c r="E2" s="639" t="s">
        <v>48</v>
      </c>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8" thickBot="1" x14ac:dyDescent="0.25">
      <c r="A3" s="3"/>
      <c r="B3" s="643">
        <v>41944</v>
      </c>
      <c r="C3" s="503">
        <v>1</v>
      </c>
      <c r="D3" s="644" t="s">
        <v>399</v>
      </c>
      <c r="E3" s="645" t="s">
        <v>189</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18" thickBot="1" x14ac:dyDescent="0.4">
      <c r="A4" s="3"/>
      <c r="B4" s="646"/>
      <c r="C4" s="647"/>
      <c r="D4" s="647"/>
      <c r="E4" s="648"/>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row>
    <row r="13" spans="1:38"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row>
    <row r="18" spans="1:38"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row>
    <row r="19" spans="1:38"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8"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row>
    <row r="22" spans="1:38"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row>
    <row r="23" spans="1:38"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row>
    <row r="24" spans="1:38"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row>
    <row r="25" spans="1:38"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1:38"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row>
    <row r="27" spans="1:38"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1:38"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row>
    <row r="29" spans="1:38"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1:38"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row>
    <row r="32" spans="1:38"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row>
    <row r="33" spans="1:38"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row>
    <row r="34" spans="1:38"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8"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38"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row>
    <row r="37" spans="1:38"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38"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38"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row>
    <row r="40" spans="1:3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38"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row>
    <row r="43" spans="1:38"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38"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row>
    <row r="47" spans="1:38"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row>
    <row r="48" spans="1:38"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row>
    <row r="49" spans="1:38"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1:38"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1:38"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1:38"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row>
    <row r="53" spans="1:38"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row>
    <row r="54" spans="1:38"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row>
    <row r="55" spans="1:38"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row>
    <row r="56" spans="1:38"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row>
    <row r="57" spans="1:38"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row>
    <row r="58" spans="1:38"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row>
    <row r="59" spans="1:38"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row>
    <row r="60" spans="1:38"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row>
    <row r="61" spans="1:38"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row>
    <row r="62" spans="1:38"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row>
    <row r="63" spans="1:38"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row>
    <row r="64" spans="1:38"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row>
    <row r="65" spans="1:38"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row>
    <row r="66" spans="1:38"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row>
    <row r="67" spans="1:38"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row>
    <row r="68" spans="1:38"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row>
    <row r="69" spans="1:38"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row>
    <row r="70" spans="1:38"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row>
    <row r="71" spans="1:38"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row>
    <row r="72" spans="1:38"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row>
    <row r="73" spans="1:38"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row>
    <row r="74" spans="1:38"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row>
    <row r="75" spans="1:38"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row>
    <row r="76" spans="1:38"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row>
    <row r="77" spans="1:38"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row>
    <row r="78" spans="1:38"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row>
    <row r="79" spans="1:38"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row>
    <row r="80" spans="1:38"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row>
    <row r="81" spans="1:38"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row>
  </sheetData>
  <sheetProtection password="D3A8" sheet="1" objects="1" scenarios="1" selectLockedCells="1" selectUnlockedCells="1"/>
  <pageMargins left="0.70866141732283472" right="0.70866141732283472" top="0.74803149606299213" bottom="0.74803149606299213" header="0.31496062992125984" footer="0.31496062992125984"/>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73"/>
  <sheetViews>
    <sheetView workbookViewId="0">
      <selection activeCell="A4" sqref="A4"/>
    </sheetView>
  </sheetViews>
  <sheetFormatPr defaultColWidth="15.7109375" defaultRowHeight="12.75" x14ac:dyDescent="0.2"/>
  <cols>
    <col min="1" max="9" width="15.7109375" style="588"/>
    <col min="10" max="10" width="15.7109375" style="614"/>
    <col min="11" max="16384" width="15.7109375" style="588"/>
  </cols>
  <sheetData>
    <row r="1" spans="1:25" ht="15" x14ac:dyDescent="0.2">
      <c r="A1" s="585" t="s">
        <v>354</v>
      </c>
      <c r="B1" s="586"/>
      <c r="C1" s="586"/>
      <c r="D1" s="586"/>
      <c r="E1" s="586"/>
      <c r="F1" s="586"/>
      <c r="G1" s="586"/>
      <c r="H1" s="586"/>
      <c r="I1" s="586"/>
      <c r="J1" s="587"/>
      <c r="K1" s="586"/>
      <c r="L1" s="586"/>
      <c r="M1" s="586"/>
      <c r="N1" s="586"/>
      <c r="O1" s="586"/>
      <c r="P1" s="586"/>
      <c r="Q1" s="586"/>
      <c r="R1" s="586"/>
      <c r="S1" s="586"/>
      <c r="T1" s="586"/>
      <c r="U1" s="586"/>
      <c r="V1" s="586"/>
      <c r="W1" s="586"/>
      <c r="X1" s="586"/>
      <c r="Y1" s="586"/>
    </row>
    <row r="2" spans="1:25" ht="15" x14ac:dyDescent="0.2">
      <c r="A2" s="586"/>
      <c r="B2" s="586"/>
      <c r="C2" s="586"/>
      <c r="D2" s="586"/>
      <c r="E2" s="586"/>
      <c r="F2" s="586"/>
      <c r="G2" s="586"/>
      <c r="H2" s="586"/>
      <c r="I2" s="586"/>
      <c r="J2" s="587"/>
      <c r="K2" s="586"/>
      <c r="L2" s="586"/>
      <c r="M2" s="586"/>
      <c r="N2" s="586"/>
      <c r="O2" s="586"/>
      <c r="P2" s="586"/>
      <c r="Q2" s="586"/>
      <c r="R2" s="586"/>
      <c r="S2" s="586"/>
      <c r="T2" s="586"/>
      <c r="U2" s="586"/>
      <c r="V2" s="586"/>
      <c r="W2" s="586"/>
      <c r="X2" s="586"/>
      <c r="Y2" s="586"/>
    </row>
    <row r="3" spans="1:25" ht="60" x14ac:dyDescent="0.2">
      <c r="A3" s="589" t="s">
        <v>367</v>
      </c>
      <c r="B3" s="589" t="s">
        <v>91</v>
      </c>
      <c r="C3" s="589" t="s">
        <v>90</v>
      </c>
      <c r="D3" s="589" t="s">
        <v>87</v>
      </c>
      <c r="E3" s="589" t="s">
        <v>63</v>
      </c>
      <c r="F3" s="589" t="s">
        <v>355</v>
      </c>
      <c r="G3" s="589" t="s">
        <v>344</v>
      </c>
      <c r="H3" s="589" t="s">
        <v>92</v>
      </c>
      <c r="I3" s="589" t="s">
        <v>346</v>
      </c>
      <c r="J3" s="589" t="s">
        <v>347</v>
      </c>
      <c r="K3" s="589" t="s">
        <v>348</v>
      </c>
      <c r="L3" s="589" t="s">
        <v>349</v>
      </c>
      <c r="M3" s="589" t="s">
        <v>1</v>
      </c>
      <c r="N3" s="589" t="s">
        <v>350</v>
      </c>
      <c r="O3" s="589" t="s">
        <v>207</v>
      </c>
      <c r="P3" s="589" t="s">
        <v>351</v>
      </c>
      <c r="Q3" s="589" t="s">
        <v>88</v>
      </c>
    </row>
    <row r="4" spans="1:25" ht="15" customHeight="1" x14ac:dyDescent="0.2">
      <c r="A4" s="596" t="str">
        <f ca="1">IF('Project Compliance Tool'!Q15="","","P001")</f>
        <v/>
      </c>
      <c r="B4" s="615">
        <f>'Project Compliance Tool'!B15</f>
        <v>0</v>
      </c>
      <c r="C4" s="615">
        <f>'Project Compliance Tool'!C15</f>
        <v>0</v>
      </c>
      <c r="D4" s="596">
        <f>'Project Compliance Tool'!D15</f>
        <v>0</v>
      </c>
      <c r="E4" s="596">
        <f>'Project Compliance Tool'!E15</f>
        <v>0</v>
      </c>
      <c r="F4" s="596">
        <f>'Project Compliance Tool'!F15</f>
        <v>0</v>
      </c>
      <c r="G4" s="599">
        <f>'Project Compliance Tool'!G15</f>
        <v>0</v>
      </c>
      <c r="H4" s="616">
        <f>'Project Compliance Tool'!H15</f>
        <v>0</v>
      </c>
      <c r="I4" s="599" t="str">
        <f>'Project Compliance Tool'!K15</f>
        <v/>
      </c>
      <c r="J4" s="597" t="str">
        <f>'Project Compliance Tool'!L15</f>
        <v/>
      </c>
      <c r="K4" s="597">
        <f>IFERROR(SUM('Project 1 data input'!F6:F9),0)</f>
        <v>0</v>
      </c>
      <c r="L4" s="597" t="str">
        <f>'Project Compliance Tool'!M15</f>
        <v/>
      </c>
      <c r="M4" s="597" t="str">
        <f>'Project Compliance Tool'!N15</f>
        <v/>
      </c>
      <c r="N4" s="597">
        <f>IFERROR(L4*M4,0)</f>
        <v>0</v>
      </c>
      <c r="O4" s="597" t="str">
        <f>'Project Compliance Tool'!P15</f>
        <v/>
      </c>
      <c r="P4" s="599">
        <f>IFERROR(M4*I4,0)</f>
        <v>0</v>
      </c>
      <c r="Q4" s="597" t="str">
        <f ca="1">'Project Compliance Tool'!Q15</f>
        <v/>
      </c>
    </row>
    <row r="5" spans="1:25" ht="15" customHeight="1" x14ac:dyDescent="0.2">
      <c r="A5" s="601" t="str">
        <f ca="1">IF('Project Compliance Tool'!Q16="","","P002")</f>
        <v/>
      </c>
      <c r="B5" s="617">
        <f>'Project Compliance Tool'!B16</f>
        <v>0</v>
      </c>
      <c r="C5" s="617">
        <f>'Project Compliance Tool'!C16</f>
        <v>0</v>
      </c>
      <c r="D5" s="601">
        <f>'Project Compliance Tool'!D16</f>
        <v>0</v>
      </c>
      <c r="E5" s="601">
        <f>'Project Compliance Tool'!E16</f>
        <v>0</v>
      </c>
      <c r="F5" s="601">
        <f>'Project Compliance Tool'!F16</f>
        <v>0</v>
      </c>
      <c r="G5" s="604">
        <f>'Project Compliance Tool'!G16</f>
        <v>0</v>
      </c>
      <c r="H5" s="618">
        <f>'Project Compliance Tool'!H16</f>
        <v>0</v>
      </c>
      <c r="I5" s="604" t="str">
        <f>'Project Compliance Tool'!K16</f>
        <v/>
      </c>
      <c r="J5" s="602" t="str">
        <f>'Project Compliance Tool'!L16</f>
        <v/>
      </c>
      <c r="K5" s="602">
        <f>IFERROR(SUM('Project 2 data input'!F6:F9),0)</f>
        <v>0</v>
      </c>
      <c r="L5" s="602" t="str">
        <f>'Project Compliance Tool'!M16</f>
        <v/>
      </c>
      <c r="M5" s="602" t="str">
        <f>'Project Compliance Tool'!N16</f>
        <v/>
      </c>
      <c r="N5" s="602">
        <f>IFERROR(L5*M5,0)</f>
        <v>0</v>
      </c>
      <c r="O5" s="602" t="str">
        <f>'Project Compliance Tool'!P16</f>
        <v/>
      </c>
      <c r="P5" s="604">
        <f>IFERROR(M5*I5,0)</f>
        <v>0</v>
      </c>
      <c r="Q5" s="602" t="str">
        <f ca="1">'Project Compliance Tool'!Q16</f>
        <v/>
      </c>
    </row>
    <row r="6" spans="1:25" ht="15" customHeight="1" x14ac:dyDescent="0.2">
      <c r="A6" s="590" t="str">
        <f>IF('Project Compliance Tool'!Q17="","","P003")</f>
        <v/>
      </c>
      <c r="B6" s="591">
        <f>'Project Compliance Tool'!B17</f>
        <v>0</v>
      </c>
      <c r="C6" s="591">
        <f>'Project Compliance Tool'!C17</f>
        <v>0</v>
      </c>
      <c r="D6" s="590">
        <f>'Project Compliance Tool'!D17</f>
        <v>0</v>
      </c>
      <c r="E6" s="590">
        <f>'Project Compliance Tool'!E17</f>
        <v>0</v>
      </c>
      <c r="F6" s="590">
        <f>'Project Compliance Tool'!F17</f>
        <v>0</v>
      </c>
      <c r="G6" s="592">
        <f>'Project Compliance Tool'!G17</f>
        <v>0</v>
      </c>
      <c r="H6" s="593">
        <f>'Project Compliance Tool'!H17</f>
        <v>0</v>
      </c>
      <c r="I6" s="592" t="str">
        <f>'Project Compliance Tool'!K17</f>
        <v/>
      </c>
      <c r="J6" s="594" t="str">
        <f>'Project Compliance Tool'!L17</f>
        <v/>
      </c>
      <c r="K6" s="594">
        <f>IFERROR(SUM('Project 3 data input'!F6:F9),0)</f>
        <v>0</v>
      </c>
      <c r="L6" s="594" t="str">
        <f>'Project Compliance Tool'!M17</f>
        <v/>
      </c>
      <c r="M6" s="594" t="str">
        <f>'Project Compliance Tool'!N17</f>
        <v/>
      </c>
      <c r="N6" s="594">
        <f>IFERROR(L6*M6,0)</f>
        <v>0</v>
      </c>
      <c r="O6" s="594" t="str">
        <f>'Project Compliance Tool'!P17</f>
        <v/>
      </c>
      <c r="P6" s="592">
        <f>IFERROR(M6*I6,0)</f>
        <v>0</v>
      </c>
      <c r="Q6" s="594" t="str">
        <f>'Project Compliance Tool'!Q17</f>
        <v/>
      </c>
    </row>
    <row r="7" spans="1:25" ht="15" customHeight="1" x14ac:dyDescent="0.2">
      <c r="A7" s="606" t="str">
        <f>IF('Project Compliance Tool'!Q18="","","P004")</f>
        <v/>
      </c>
      <c r="B7" s="619">
        <f>'Project Compliance Tool'!B18</f>
        <v>0</v>
      </c>
      <c r="C7" s="619">
        <f>'Project Compliance Tool'!C18</f>
        <v>0</v>
      </c>
      <c r="D7" s="606">
        <f>'Project Compliance Tool'!D18</f>
        <v>0</v>
      </c>
      <c r="E7" s="606">
        <f>'Project Compliance Tool'!E18</f>
        <v>0</v>
      </c>
      <c r="F7" s="606">
        <f>'Project Compliance Tool'!F18</f>
        <v>0</v>
      </c>
      <c r="G7" s="609">
        <f>'Project Compliance Tool'!G18</f>
        <v>0</v>
      </c>
      <c r="H7" s="620">
        <f>'Project Compliance Tool'!H18</f>
        <v>0</v>
      </c>
      <c r="I7" s="609" t="str">
        <f>'Project Compliance Tool'!K18</f>
        <v/>
      </c>
      <c r="J7" s="607" t="str">
        <f>'Project Compliance Tool'!L18</f>
        <v/>
      </c>
      <c r="K7" s="607">
        <f>IFERROR(SUM('Project 4 data input'!F6:F9),0)</f>
        <v>0</v>
      </c>
      <c r="L7" s="607" t="str">
        <f>'Project Compliance Tool'!M18</f>
        <v/>
      </c>
      <c r="M7" s="607" t="str">
        <f>'Project Compliance Tool'!N18</f>
        <v/>
      </c>
      <c r="N7" s="607">
        <f>IFERROR(L7*M7,0)</f>
        <v>0</v>
      </c>
      <c r="O7" s="607" t="str">
        <f>'Project Compliance Tool'!P18</f>
        <v/>
      </c>
      <c r="P7" s="609">
        <f>IFERROR(M7*I7,0)</f>
        <v>0</v>
      </c>
      <c r="Q7" s="607" t="str">
        <f>'Project Compliance Tool'!Q18</f>
        <v/>
      </c>
    </row>
    <row r="8" spans="1:25" ht="15" customHeight="1" x14ac:dyDescent="0.2">
      <c r="A8" s="610" t="str">
        <f>IF('Project Compliance Tool'!Q19="","","P005")</f>
        <v/>
      </c>
      <c r="B8" s="621">
        <f>'Project Compliance Tool'!B19</f>
        <v>0</v>
      </c>
      <c r="C8" s="621">
        <f>'Project Compliance Tool'!C19</f>
        <v>0</v>
      </c>
      <c r="D8" s="610">
        <f>'Project Compliance Tool'!D19</f>
        <v>0</v>
      </c>
      <c r="E8" s="610">
        <f>'Project Compliance Tool'!E19</f>
        <v>0</v>
      </c>
      <c r="F8" s="610">
        <f>'Project Compliance Tool'!F19</f>
        <v>0</v>
      </c>
      <c r="G8" s="613">
        <f>'Project Compliance Tool'!G19</f>
        <v>0</v>
      </c>
      <c r="H8" s="622">
        <f>'Project Compliance Tool'!H19</f>
        <v>0</v>
      </c>
      <c r="I8" s="613" t="str">
        <f>'Project Compliance Tool'!K19</f>
        <v/>
      </c>
      <c r="J8" s="611" t="str">
        <f>'Project Compliance Tool'!L19</f>
        <v/>
      </c>
      <c r="K8" s="611">
        <f>IFERROR(SUM('Project 5 data input'!F6:F9),0)</f>
        <v>0</v>
      </c>
      <c r="L8" s="611" t="str">
        <f>'Project Compliance Tool'!M19</f>
        <v/>
      </c>
      <c r="M8" s="611" t="str">
        <f>'Project Compliance Tool'!N19</f>
        <v/>
      </c>
      <c r="N8" s="611">
        <f>IFERROR(L8*M8,0)</f>
        <v>0</v>
      </c>
      <c r="O8" s="611" t="str">
        <f>'Project Compliance Tool'!P19</f>
        <v/>
      </c>
      <c r="P8" s="613">
        <f>IFERROR(M8*I8,0)</f>
        <v>0</v>
      </c>
      <c r="Q8" s="611" t="str">
        <f>'Project Compliance Tool'!Q19</f>
        <v/>
      </c>
    </row>
    <row r="9" spans="1:25" ht="15" x14ac:dyDescent="0.2">
      <c r="A9" s="586"/>
      <c r="B9" s="586"/>
      <c r="C9" s="586"/>
      <c r="D9" s="586"/>
      <c r="E9" s="586"/>
      <c r="F9" s="586"/>
      <c r="G9" s="586"/>
      <c r="H9" s="586"/>
      <c r="I9" s="586"/>
      <c r="J9" s="587"/>
      <c r="K9" s="586"/>
      <c r="L9" s="586"/>
      <c r="M9" s="586"/>
      <c r="N9" s="586"/>
      <c r="O9" s="586"/>
      <c r="P9" s="586"/>
      <c r="Q9" s="586"/>
      <c r="R9" s="586"/>
      <c r="S9" s="586"/>
      <c r="T9" s="586"/>
      <c r="U9" s="586"/>
      <c r="V9" s="586"/>
      <c r="W9" s="586"/>
      <c r="X9" s="586"/>
      <c r="Y9" s="586"/>
    </row>
    <row r="10" spans="1:25" ht="15" x14ac:dyDescent="0.2">
      <c r="A10" s="586"/>
      <c r="B10" s="586"/>
      <c r="C10" s="586"/>
      <c r="D10" s="586"/>
      <c r="E10" s="586"/>
      <c r="F10" s="586"/>
      <c r="G10" s="586"/>
      <c r="H10" s="586"/>
      <c r="I10" s="586"/>
      <c r="J10" s="587"/>
      <c r="K10" s="586"/>
      <c r="L10" s="586"/>
      <c r="M10" s="586"/>
      <c r="N10" s="586"/>
      <c r="O10" s="586"/>
      <c r="P10" s="586"/>
      <c r="Q10" s="586"/>
      <c r="R10" s="586"/>
      <c r="S10" s="586"/>
      <c r="T10" s="586"/>
      <c r="U10" s="586"/>
      <c r="V10" s="586"/>
      <c r="W10" s="586"/>
      <c r="X10" s="586"/>
      <c r="Y10" s="586"/>
    </row>
    <row r="11" spans="1:25" ht="15" x14ac:dyDescent="0.2">
      <c r="A11" s="585" t="s">
        <v>356</v>
      </c>
      <c r="B11" s="586"/>
      <c r="C11" s="586"/>
      <c r="D11" s="586"/>
      <c r="E11" s="586"/>
      <c r="F11" s="586"/>
      <c r="G11" s="586"/>
      <c r="H11" s="586"/>
      <c r="I11" s="586"/>
      <c r="J11" s="587"/>
      <c r="K11" s="586"/>
      <c r="L11" s="586"/>
      <c r="M11" s="586"/>
      <c r="N11" s="586"/>
      <c r="O11" s="586"/>
      <c r="P11" s="586"/>
      <c r="Q11" s="586"/>
      <c r="R11" s="586"/>
      <c r="S11" s="586"/>
      <c r="T11" s="586"/>
      <c r="U11" s="586"/>
      <c r="V11" s="586"/>
      <c r="W11" s="586"/>
      <c r="X11" s="586"/>
      <c r="Y11" s="586"/>
    </row>
    <row r="12" spans="1:25" ht="15" x14ac:dyDescent="0.2">
      <c r="A12" s="586"/>
      <c r="B12" s="586"/>
      <c r="C12" s="586"/>
      <c r="D12" s="586"/>
      <c r="E12" s="586"/>
      <c r="F12" s="586"/>
      <c r="G12" s="586"/>
      <c r="H12" s="586"/>
      <c r="I12" s="586"/>
      <c r="J12" s="587"/>
      <c r="K12" s="586"/>
      <c r="L12" s="586"/>
      <c r="M12" s="586"/>
      <c r="N12" s="586"/>
      <c r="O12" s="586"/>
      <c r="P12" s="586"/>
      <c r="Q12" s="586"/>
      <c r="R12" s="586"/>
      <c r="S12" s="586"/>
      <c r="T12" s="586"/>
      <c r="U12" s="586"/>
      <c r="V12" s="586"/>
      <c r="W12" s="586"/>
      <c r="X12" s="586"/>
      <c r="Y12" s="586"/>
    </row>
    <row r="13" spans="1:25" ht="30" x14ac:dyDescent="0.2">
      <c r="A13" s="589" t="s">
        <v>357</v>
      </c>
      <c r="B13" s="589" t="s">
        <v>358</v>
      </c>
      <c r="C13" s="589" t="s">
        <v>359</v>
      </c>
      <c r="D13" s="589" t="s">
        <v>0</v>
      </c>
      <c r="E13" s="589" t="s">
        <v>42</v>
      </c>
      <c r="F13" s="589" t="s">
        <v>360</v>
      </c>
      <c r="G13" s="589" t="s">
        <v>361</v>
      </c>
      <c r="H13" s="589" t="s">
        <v>362</v>
      </c>
      <c r="I13" s="589" t="s">
        <v>345</v>
      </c>
      <c r="J13" s="595" t="s">
        <v>1</v>
      </c>
      <c r="K13" s="589" t="s">
        <v>363</v>
      </c>
      <c r="L13" s="589" t="s">
        <v>349</v>
      </c>
      <c r="M13" s="589" t="s">
        <v>364</v>
      </c>
      <c r="N13" s="589" t="s">
        <v>351</v>
      </c>
      <c r="O13" s="586"/>
      <c r="P13" s="589" t="s">
        <v>365</v>
      </c>
      <c r="Q13" s="589" t="s">
        <v>366</v>
      </c>
      <c r="R13" s="586"/>
      <c r="S13" s="586"/>
      <c r="T13" s="586"/>
      <c r="U13" s="586"/>
      <c r="V13" s="586"/>
      <c r="W13" s="586"/>
      <c r="X13" s="586"/>
      <c r="Y13" s="586"/>
    </row>
    <row r="14" spans="1:25" ht="15" customHeight="1" x14ac:dyDescent="0.2">
      <c r="A14" s="596" t="str">
        <f ca="1">IF($A$4="","",$A$4&amp;$Q14&amp;$P14)</f>
        <v/>
      </c>
      <c r="B14" s="596">
        <f>'Project 1 data input'!B6</f>
        <v>0</v>
      </c>
      <c r="C14" s="597">
        <f>'Project 1 data input'!E6</f>
        <v>0</v>
      </c>
      <c r="D14" s="597">
        <f>'Project Compliance Tool'!$I$15</f>
        <v>0</v>
      </c>
      <c r="E14" s="597">
        <f>'Project Compliance Tool'!$J$15</f>
        <v>0</v>
      </c>
      <c r="F14" s="598">
        <f>'Project 1 data input'!C6</f>
        <v>0</v>
      </c>
      <c r="G14" s="598">
        <f>'Project 1 data input'!D6</f>
        <v>0</v>
      </c>
      <c r="H14" s="598">
        <f>F14-G14</f>
        <v>0</v>
      </c>
      <c r="I14" s="598">
        <f>IFERROR(H14/F14,0)</f>
        <v>0</v>
      </c>
      <c r="J14" s="598" t="str">
        <f>'Project Compliance Tool'!$N$15</f>
        <v/>
      </c>
      <c r="K14" s="599">
        <f>IFERROR('Project 1 data input'!I6-'Project 1 data input'!J6,0)</f>
        <v>0</v>
      </c>
      <c r="L14" s="598">
        <f>IFERROR('Project 1 data input'!G6-'Project 1 data input'!H6,0)</f>
        <v>0</v>
      </c>
      <c r="M14" s="598">
        <f>IFERROR(L14*J14,0)</f>
        <v>0</v>
      </c>
      <c r="N14" s="599" t="str">
        <f>IFERROR(K14*J14,"")</f>
        <v/>
      </c>
      <c r="O14" s="586"/>
      <c r="P14" s="590">
        <v>1</v>
      </c>
      <c r="Q14" s="590" t="str">
        <f t="shared" ref="Q14:Q23" si="0">IF(R14=1,LEFT(B14,1),LEFT(B14,1)&amp;LEFT(S14,1))</f>
        <v>0</v>
      </c>
      <c r="R14" s="600">
        <f t="shared" ref="R14:R23" si="1">IF(LEN(TRIM(B14))=0,0,LEN(TRIM(B14))-LEN(SUBSTITUTE(B14," ",""))+1)</f>
        <v>1</v>
      </c>
      <c r="S14" s="600" t="e">
        <f t="shared" ref="S14:S23" si="2">RIGHT(B14,LEN(B14)-FIND("^^",SUBSTITUTE(B14," ",
"^^",LEN(B14)-LEN(SUBSTITUTE(B14," ","")))))</f>
        <v>#VALUE!</v>
      </c>
      <c r="T14" s="586"/>
      <c r="U14" s="586"/>
      <c r="V14" s="586"/>
      <c r="W14" s="586"/>
      <c r="X14" s="586"/>
      <c r="Y14" s="586"/>
    </row>
    <row r="15" spans="1:25" ht="15" customHeight="1" x14ac:dyDescent="0.2">
      <c r="A15" s="596" t="str">
        <f t="shared" ref="A15:A33" ca="1" si="3">IF($A$4="","",$A$4&amp;$Q15&amp;$P15)</f>
        <v/>
      </c>
      <c r="B15" s="596">
        <f>'Project 1 data input'!B7</f>
        <v>0</v>
      </c>
      <c r="C15" s="597">
        <f>'Project 1 data input'!E7</f>
        <v>0</v>
      </c>
      <c r="D15" s="597">
        <f>'Project Compliance Tool'!$I$15</f>
        <v>0</v>
      </c>
      <c r="E15" s="597">
        <f>'Project Compliance Tool'!$J$15</f>
        <v>0</v>
      </c>
      <c r="F15" s="598">
        <f>'Project 1 data input'!C7</f>
        <v>0</v>
      </c>
      <c r="G15" s="598">
        <f>'Project 1 data input'!D7</f>
        <v>0</v>
      </c>
      <c r="H15" s="598">
        <f t="shared" ref="H15:H33" si="4">F15-G15</f>
        <v>0</v>
      </c>
      <c r="I15" s="598">
        <f t="shared" ref="I15:I33" si="5">IFERROR(H15/F15,0)</f>
        <v>0</v>
      </c>
      <c r="J15" s="598" t="str">
        <f>'Project Compliance Tool'!$N$15</f>
        <v/>
      </c>
      <c r="K15" s="599">
        <f>IFERROR('Project 1 data input'!I7-'Project 1 data input'!J7,0)</f>
        <v>0</v>
      </c>
      <c r="L15" s="598">
        <f>IFERROR('Project 1 data input'!G7-'Project 1 data input'!H7,0)</f>
        <v>0</v>
      </c>
      <c r="M15" s="598">
        <f t="shared" ref="M15:M33" si="6">IFERROR(L15*J15,0)</f>
        <v>0</v>
      </c>
      <c r="N15" s="599" t="str">
        <f t="shared" ref="N15:N23" si="7">IFERROR(K15*J15,"")</f>
        <v/>
      </c>
      <c r="O15" s="586"/>
      <c r="P15" s="590">
        <v>2</v>
      </c>
      <c r="Q15" s="590" t="str">
        <f t="shared" si="0"/>
        <v>0</v>
      </c>
      <c r="R15" s="600">
        <f t="shared" si="1"/>
        <v>1</v>
      </c>
      <c r="S15" s="600" t="e">
        <f t="shared" si="2"/>
        <v>#VALUE!</v>
      </c>
      <c r="T15" s="586"/>
      <c r="U15" s="586"/>
      <c r="V15" s="586"/>
      <c r="W15" s="586"/>
      <c r="X15" s="586"/>
      <c r="Y15" s="586"/>
    </row>
    <row r="16" spans="1:25" ht="15" customHeight="1" x14ac:dyDescent="0.2">
      <c r="A16" s="596" t="str">
        <f t="shared" ca="1" si="3"/>
        <v/>
      </c>
      <c r="B16" s="596">
        <f>'Project 1 data input'!B8</f>
        <v>0</v>
      </c>
      <c r="C16" s="597">
        <f>'Project 1 data input'!E8</f>
        <v>0</v>
      </c>
      <c r="D16" s="597">
        <f>'Project Compliance Tool'!$I$15</f>
        <v>0</v>
      </c>
      <c r="E16" s="597">
        <f>'Project Compliance Tool'!$J$15</f>
        <v>0</v>
      </c>
      <c r="F16" s="598">
        <f>'Project 1 data input'!C8</f>
        <v>0</v>
      </c>
      <c r="G16" s="598">
        <f>'Project 1 data input'!D8</f>
        <v>0</v>
      </c>
      <c r="H16" s="598">
        <f t="shared" si="4"/>
        <v>0</v>
      </c>
      <c r="I16" s="598">
        <f t="shared" si="5"/>
        <v>0</v>
      </c>
      <c r="J16" s="598" t="str">
        <f>'Project Compliance Tool'!$N$15</f>
        <v/>
      </c>
      <c r="K16" s="599">
        <f>IFERROR('Project 1 data input'!I8-'Project 1 data input'!J8,0)</f>
        <v>0</v>
      </c>
      <c r="L16" s="598">
        <f>IFERROR('Project 1 data input'!G8-'Project 1 data input'!H8,0)</f>
        <v>0</v>
      </c>
      <c r="M16" s="598">
        <f t="shared" si="6"/>
        <v>0</v>
      </c>
      <c r="N16" s="599" t="str">
        <f t="shared" si="7"/>
        <v/>
      </c>
      <c r="O16" s="586"/>
      <c r="P16" s="590">
        <v>3</v>
      </c>
      <c r="Q16" s="590" t="str">
        <f t="shared" si="0"/>
        <v>0</v>
      </c>
      <c r="R16" s="600">
        <f t="shared" si="1"/>
        <v>1</v>
      </c>
      <c r="S16" s="600" t="e">
        <f t="shared" si="2"/>
        <v>#VALUE!</v>
      </c>
      <c r="T16" s="586"/>
      <c r="U16" s="586"/>
      <c r="V16" s="586"/>
      <c r="W16" s="586"/>
      <c r="X16" s="586"/>
      <c r="Y16" s="586"/>
    </row>
    <row r="17" spans="1:25" ht="15" customHeight="1" x14ac:dyDescent="0.2">
      <c r="A17" s="596" t="str">
        <f t="shared" ca="1" si="3"/>
        <v/>
      </c>
      <c r="B17" s="596">
        <f>'Project 1 data input'!B9</f>
        <v>0</v>
      </c>
      <c r="C17" s="597">
        <f>'Project 1 data input'!E9</f>
        <v>0</v>
      </c>
      <c r="D17" s="597">
        <f>'Project Compliance Tool'!$I$15</f>
        <v>0</v>
      </c>
      <c r="E17" s="597">
        <f>'Project Compliance Tool'!$J$15</f>
        <v>0</v>
      </c>
      <c r="F17" s="598">
        <f>'Project 1 data input'!C9</f>
        <v>0</v>
      </c>
      <c r="G17" s="598">
        <f>'Project 1 data input'!D9</f>
        <v>0</v>
      </c>
      <c r="H17" s="598">
        <f t="shared" si="4"/>
        <v>0</v>
      </c>
      <c r="I17" s="598">
        <f t="shared" si="5"/>
        <v>0</v>
      </c>
      <c r="J17" s="598" t="str">
        <f>'Project Compliance Tool'!$N$15</f>
        <v/>
      </c>
      <c r="K17" s="599">
        <f>IFERROR('Project 1 data input'!I9-'Project 1 data input'!J9,0)</f>
        <v>0</v>
      </c>
      <c r="L17" s="598">
        <f>IFERROR('Project 1 data input'!G9-'Project 1 data input'!H9,0)</f>
        <v>0</v>
      </c>
      <c r="M17" s="598">
        <f t="shared" si="6"/>
        <v>0</v>
      </c>
      <c r="N17" s="599" t="str">
        <f t="shared" si="7"/>
        <v/>
      </c>
      <c r="O17" s="586"/>
      <c r="P17" s="590">
        <v>4</v>
      </c>
      <c r="Q17" s="590" t="str">
        <f t="shared" si="0"/>
        <v>0</v>
      </c>
      <c r="R17" s="600">
        <f t="shared" si="1"/>
        <v>1</v>
      </c>
      <c r="S17" s="600" t="e">
        <f t="shared" si="2"/>
        <v>#VALUE!</v>
      </c>
      <c r="T17" s="586"/>
      <c r="U17" s="586"/>
      <c r="V17" s="586"/>
      <c r="W17" s="586"/>
      <c r="X17" s="586"/>
      <c r="Y17" s="586"/>
    </row>
    <row r="18" spans="1:25" ht="15" customHeight="1" x14ac:dyDescent="0.2">
      <c r="A18" s="601" t="str">
        <f t="shared" ca="1" si="3"/>
        <v/>
      </c>
      <c r="B18" s="601">
        <f>'Project 2 data input'!B6</f>
        <v>0</v>
      </c>
      <c r="C18" s="602">
        <f>'Project 2 data input'!E6</f>
        <v>0</v>
      </c>
      <c r="D18" s="602">
        <f>'Project Compliance Tool'!$I$16</f>
        <v>0</v>
      </c>
      <c r="E18" s="602">
        <f>'Project Compliance Tool'!$J$16</f>
        <v>0</v>
      </c>
      <c r="F18" s="603">
        <f>'Project 2 data input'!C6</f>
        <v>0</v>
      </c>
      <c r="G18" s="603">
        <f>'Project 2 data input'!D6</f>
        <v>0</v>
      </c>
      <c r="H18" s="603">
        <f t="shared" si="4"/>
        <v>0</v>
      </c>
      <c r="I18" s="603">
        <f t="shared" si="5"/>
        <v>0</v>
      </c>
      <c r="J18" s="603" t="str">
        <f>'Project Compliance Tool'!$N$16</f>
        <v/>
      </c>
      <c r="K18" s="604">
        <f>IFERROR('Project 2 data input'!I6-'Project 2 data input'!J6,0)</f>
        <v>0</v>
      </c>
      <c r="L18" s="603">
        <f>IFERROR('Project 2 data input'!G6-'Project 2 data input'!H6,0)</f>
        <v>0</v>
      </c>
      <c r="M18" s="603">
        <f t="shared" si="6"/>
        <v>0</v>
      </c>
      <c r="N18" s="604" t="str">
        <f t="shared" si="7"/>
        <v/>
      </c>
      <c r="O18" s="586"/>
      <c r="P18" s="590">
        <v>1</v>
      </c>
      <c r="Q18" s="590" t="str">
        <f t="shared" si="0"/>
        <v>0</v>
      </c>
      <c r="R18" s="600">
        <f t="shared" si="1"/>
        <v>1</v>
      </c>
      <c r="S18" s="600" t="e">
        <f t="shared" si="2"/>
        <v>#VALUE!</v>
      </c>
      <c r="T18" s="586"/>
      <c r="U18" s="586"/>
      <c r="V18" s="586"/>
      <c r="W18" s="586"/>
      <c r="X18" s="586"/>
      <c r="Y18" s="586"/>
    </row>
    <row r="19" spans="1:25" ht="15" customHeight="1" x14ac:dyDescent="0.2">
      <c r="A19" s="601" t="str">
        <f t="shared" ca="1" si="3"/>
        <v/>
      </c>
      <c r="B19" s="601">
        <f>'Project 2 data input'!B7</f>
        <v>0</v>
      </c>
      <c r="C19" s="602">
        <f>'Project 2 data input'!E7</f>
        <v>0</v>
      </c>
      <c r="D19" s="602">
        <f>'Project Compliance Tool'!$I$16</f>
        <v>0</v>
      </c>
      <c r="E19" s="602">
        <f>'Project Compliance Tool'!$J$16</f>
        <v>0</v>
      </c>
      <c r="F19" s="603">
        <f>'Project 2 data input'!C7</f>
        <v>0</v>
      </c>
      <c r="G19" s="603">
        <f>'Project 2 data input'!D7</f>
        <v>0</v>
      </c>
      <c r="H19" s="603">
        <f t="shared" si="4"/>
        <v>0</v>
      </c>
      <c r="I19" s="603">
        <f t="shared" si="5"/>
        <v>0</v>
      </c>
      <c r="J19" s="603" t="str">
        <f>'Project Compliance Tool'!$N$16</f>
        <v/>
      </c>
      <c r="K19" s="604">
        <f>IFERROR('Project 2 data input'!I7-'Project 2 data input'!J7,0)</f>
        <v>0</v>
      </c>
      <c r="L19" s="603">
        <f>IFERROR('Project 2 data input'!G7-'Project 2 data input'!H7,0)</f>
        <v>0</v>
      </c>
      <c r="M19" s="603">
        <f t="shared" si="6"/>
        <v>0</v>
      </c>
      <c r="N19" s="604" t="str">
        <f t="shared" si="7"/>
        <v/>
      </c>
      <c r="O19" s="586"/>
      <c r="P19" s="590">
        <v>2</v>
      </c>
      <c r="Q19" s="590" t="str">
        <f t="shared" si="0"/>
        <v>0</v>
      </c>
      <c r="R19" s="600">
        <f t="shared" si="1"/>
        <v>1</v>
      </c>
      <c r="S19" s="600" t="e">
        <f t="shared" si="2"/>
        <v>#VALUE!</v>
      </c>
      <c r="T19" s="586"/>
      <c r="U19" s="586"/>
      <c r="V19" s="586"/>
      <c r="W19" s="586"/>
      <c r="X19" s="586"/>
      <c r="Y19" s="586"/>
    </row>
    <row r="20" spans="1:25" ht="15" customHeight="1" x14ac:dyDescent="0.2">
      <c r="A20" s="601" t="str">
        <f t="shared" ca="1" si="3"/>
        <v/>
      </c>
      <c r="B20" s="601">
        <f>'Project 2 data input'!B8</f>
        <v>0</v>
      </c>
      <c r="C20" s="602">
        <f>'Project 2 data input'!E8</f>
        <v>0</v>
      </c>
      <c r="D20" s="602">
        <f>'Project Compliance Tool'!$I$16</f>
        <v>0</v>
      </c>
      <c r="E20" s="602">
        <f>'Project Compliance Tool'!$J$16</f>
        <v>0</v>
      </c>
      <c r="F20" s="603">
        <f>'Project 2 data input'!C8</f>
        <v>0</v>
      </c>
      <c r="G20" s="603">
        <f>'Project 2 data input'!D8</f>
        <v>0</v>
      </c>
      <c r="H20" s="603">
        <f t="shared" si="4"/>
        <v>0</v>
      </c>
      <c r="I20" s="603">
        <f t="shared" si="5"/>
        <v>0</v>
      </c>
      <c r="J20" s="603" t="str">
        <f>'Project Compliance Tool'!$N$16</f>
        <v/>
      </c>
      <c r="K20" s="604">
        <f>IFERROR('Project 2 data input'!I8-'Project 2 data input'!J8,0)</f>
        <v>0</v>
      </c>
      <c r="L20" s="603">
        <f>IFERROR('Project 2 data input'!G8-'Project 2 data input'!H8,0)</f>
        <v>0</v>
      </c>
      <c r="M20" s="603">
        <f t="shared" si="6"/>
        <v>0</v>
      </c>
      <c r="N20" s="604" t="str">
        <f t="shared" si="7"/>
        <v/>
      </c>
      <c r="O20" s="586"/>
      <c r="P20" s="590">
        <v>3</v>
      </c>
      <c r="Q20" s="590" t="str">
        <f t="shared" si="0"/>
        <v>0</v>
      </c>
      <c r="R20" s="600">
        <f t="shared" si="1"/>
        <v>1</v>
      </c>
      <c r="S20" s="600" t="e">
        <f t="shared" si="2"/>
        <v>#VALUE!</v>
      </c>
      <c r="T20" s="586"/>
      <c r="U20" s="586"/>
      <c r="V20" s="586"/>
      <c r="W20" s="586"/>
      <c r="X20" s="586"/>
      <c r="Y20" s="586"/>
    </row>
    <row r="21" spans="1:25" ht="15" customHeight="1" x14ac:dyDescent="0.2">
      <c r="A21" s="601" t="str">
        <f t="shared" ca="1" si="3"/>
        <v/>
      </c>
      <c r="B21" s="601">
        <f>'Project 2 data input'!B9</f>
        <v>0</v>
      </c>
      <c r="C21" s="602">
        <f>'Project 2 data input'!E9</f>
        <v>0</v>
      </c>
      <c r="D21" s="602">
        <f>'Project Compliance Tool'!$I$16</f>
        <v>0</v>
      </c>
      <c r="E21" s="602">
        <f>'Project Compliance Tool'!$J$16</f>
        <v>0</v>
      </c>
      <c r="F21" s="603">
        <f>'Project 2 data input'!C9</f>
        <v>0</v>
      </c>
      <c r="G21" s="603">
        <f>'Project 2 data input'!D9</f>
        <v>0</v>
      </c>
      <c r="H21" s="603">
        <f t="shared" si="4"/>
        <v>0</v>
      </c>
      <c r="I21" s="603">
        <f t="shared" si="5"/>
        <v>0</v>
      </c>
      <c r="J21" s="603" t="str">
        <f>'Project Compliance Tool'!$N$16</f>
        <v/>
      </c>
      <c r="K21" s="604">
        <f>IFERROR('Project 2 data input'!I9-'Project 2 data input'!J9,0)</f>
        <v>0</v>
      </c>
      <c r="L21" s="603">
        <f>IFERROR('Project 2 data input'!G9-'Project 2 data input'!H9,0)</f>
        <v>0</v>
      </c>
      <c r="M21" s="603">
        <f t="shared" si="6"/>
        <v>0</v>
      </c>
      <c r="N21" s="604" t="str">
        <f t="shared" si="7"/>
        <v/>
      </c>
      <c r="O21" s="586"/>
      <c r="P21" s="590">
        <v>4</v>
      </c>
      <c r="Q21" s="590" t="str">
        <f t="shared" si="0"/>
        <v>0</v>
      </c>
      <c r="R21" s="600">
        <f t="shared" si="1"/>
        <v>1</v>
      </c>
      <c r="S21" s="600" t="e">
        <f t="shared" si="2"/>
        <v>#VALUE!</v>
      </c>
      <c r="T21" s="586"/>
      <c r="U21" s="586"/>
      <c r="V21" s="586"/>
      <c r="W21" s="586"/>
      <c r="X21" s="586"/>
      <c r="Y21" s="586"/>
    </row>
    <row r="22" spans="1:25" ht="15" customHeight="1" x14ac:dyDescent="0.2">
      <c r="A22" s="590" t="str">
        <f t="shared" ca="1" si="3"/>
        <v/>
      </c>
      <c r="B22" s="590">
        <f>'Project 3 data input'!B6</f>
        <v>0</v>
      </c>
      <c r="C22" s="594">
        <f>'Project 3 data input'!E6</f>
        <v>0</v>
      </c>
      <c r="D22" s="594">
        <f>'Project Compliance Tool'!$I$17</f>
        <v>0</v>
      </c>
      <c r="E22" s="594">
        <f>'Project Compliance Tool'!$J$17</f>
        <v>0</v>
      </c>
      <c r="F22" s="605">
        <f>'Project 3 data input'!C6</f>
        <v>0</v>
      </c>
      <c r="G22" s="605">
        <f>'Project 3 data input'!D6</f>
        <v>0</v>
      </c>
      <c r="H22" s="605">
        <f t="shared" si="4"/>
        <v>0</v>
      </c>
      <c r="I22" s="605">
        <f t="shared" si="5"/>
        <v>0</v>
      </c>
      <c r="J22" s="605" t="str">
        <f>'Project Compliance Tool'!$N$17</f>
        <v/>
      </c>
      <c r="K22" s="592">
        <f>IFERROR('Project 3 data input'!I6-'Project 3 data input'!J6,0)</f>
        <v>0</v>
      </c>
      <c r="L22" s="605">
        <f>IFERROR('Project 3 data input'!G6-'Project 3 data input'!H6,0)</f>
        <v>0</v>
      </c>
      <c r="M22" s="605">
        <f t="shared" si="6"/>
        <v>0</v>
      </c>
      <c r="N22" s="592" t="str">
        <f t="shared" si="7"/>
        <v/>
      </c>
      <c r="O22" s="586"/>
      <c r="P22" s="590">
        <v>1</v>
      </c>
      <c r="Q22" s="590" t="str">
        <f t="shared" si="0"/>
        <v>0</v>
      </c>
      <c r="R22" s="600">
        <f t="shared" si="1"/>
        <v>1</v>
      </c>
      <c r="S22" s="600" t="e">
        <f t="shared" si="2"/>
        <v>#VALUE!</v>
      </c>
      <c r="T22" s="586"/>
      <c r="U22" s="586"/>
      <c r="V22" s="586"/>
      <c r="W22" s="586"/>
      <c r="X22" s="586"/>
      <c r="Y22" s="586"/>
    </row>
    <row r="23" spans="1:25" ht="15" customHeight="1" x14ac:dyDescent="0.2">
      <c r="A23" s="590" t="str">
        <f t="shared" ca="1" si="3"/>
        <v/>
      </c>
      <c r="B23" s="590">
        <f>'Project 3 data input'!B7</f>
        <v>0</v>
      </c>
      <c r="C23" s="594">
        <f>'Project 3 data input'!E7</f>
        <v>0</v>
      </c>
      <c r="D23" s="594">
        <f>'Project Compliance Tool'!$I$17</f>
        <v>0</v>
      </c>
      <c r="E23" s="594">
        <f>'Project Compliance Tool'!$J$17</f>
        <v>0</v>
      </c>
      <c r="F23" s="605">
        <f>'Project 3 data input'!C7</f>
        <v>0</v>
      </c>
      <c r="G23" s="605">
        <f>'Project 3 data input'!D7</f>
        <v>0</v>
      </c>
      <c r="H23" s="605">
        <f t="shared" si="4"/>
        <v>0</v>
      </c>
      <c r="I23" s="605">
        <f t="shared" si="5"/>
        <v>0</v>
      </c>
      <c r="J23" s="605" t="str">
        <f>'Project Compliance Tool'!$N$17</f>
        <v/>
      </c>
      <c r="K23" s="592">
        <f>IFERROR('Project 3 data input'!I7-'Project 3 data input'!J7,0)</f>
        <v>0</v>
      </c>
      <c r="L23" s="605">
        <f>IFERROR('Project 3 data input'!G7-'Project 3 data input'!H7,0)</f>
        <v>0</v>
      </c>
      <c r="M23" s="605">
        <f t="shared" si="6"/>
        <v>0</v>
      </c>
      <c r="N23" s="592" t="str">
        <f t="shared" si="7"/>
        <v/>
      </c>
      <c r="O23" s="586"/>
      <c r="P23" s="590">
        <v>2</v>
      </c>
      <c r="Q23" s="590" t="str">
        <f t="shared" si="0"/>
        <v>0</v>
      </c>
      <c r="R23" s="600">
        <f t="shared" si="1"/>
        <v>1</v>
      </c>
      <c r="S23" s="600" t="e">
        <f t="shared" si="2"/>
        <v>#VALUE!</v>
      </c>
      <c r="T23" s="586"/>
      <c r="U23" s="586"/>
      <c r="V23" s="586"/>
      <c r="W23" s="586"/>
      <c r="X23" s="586"/>
      <c r="Y23" s="586"/>
    </row>
    <row r="24" spans="1:25" ht="15" customHeight="1" x14ac:dyDescent="0.2">
      <c r="A24" s="590" t="str">
        <f t="shared" ca="1" si="3"/>
        <v/>
      </c>
      <c r="B24" s="590">
        <f>'Project 3 data input'!B8</f>
        <v>0</v>
      </c>
      <c r="C24" s="594">
        <f>'Project 3 data input'!E8</f>
        <v>0</v>
      </c>
      <c r="D24" s="594">
        <f>'Project Compliance Tool'!$I$17</f>
        <v>0</v>
      </c>
      <c r="E24" s="594">
        <f>'Project Compliance Tool'!$J$17</f>
        <v>0</v>
      </c>
      <c r="F24" s="605">
        <f>'Project 3 data input'!C8</f>
        <v>0</v>
      </c>
      <c r="G24" s="605">
        <f>'Project 3 data input'!D8</f>
        <v>0</v>
      </c>
      <c r="H24" s="605">
        <f t="shared" si="4"/>
        <v>0</v>
      </c>
      <c r="I24" s="605">
        <f t="shared" si="5"/>
        <v>0</v>
      </c>
      <c r="J24" s="605" t="str">
        <f>'Project Compliance Tool'!$N$17</f>
        <v/>
      </c>
      <c r="K24" s="592">
        <f>IFERROR('Project 3 data input'!I8-'Project 3 data input'!J8,0)</f>
        <v>0</v>
      </c>
      <c r="L24" s="605">
        <f>IFERROR('Project 3 data input'!G8-'Project 3 data input'!H8,0)</f>
        <v>0</v>
      </c>
      <c r="M24" s="605">
        <f t="shared" si="6"/>
        <v>0</v>
      </c>
      <c r="N24" s="592" t="str">
        <f t="shared" ref="N24:N33" si="8">IFERROR(K24*J24,"")</f>
        <v/>
      </c>
      <c r="O24" s="586"/>
      <c r="P24" s="590">
        <v>3</v>
      </c>
      <c r="Q24" s="590" t="str">
        <f t="shared" ref="Q24:Q33" si="9">IF(R24=1,LEFT(B24,1),LEFT(B24,1)&amp;LEFT(S24,1))</f>
        <v>0</v>
      </c>
      <c r="R24" s="600">
        <f t="shared" ref="R24:R33" si="10">IF(LEN(TRIM(B24))=0,0,LEN(TRIM(B24))-LEN(SUBSTITUTE(B24," ",""))+1)</f>
        <v>1</v>
      </c>
      <c r="S24" s="600" t="e">
        <f t="shared" ref="S24:S33" si="11">RIGHT(B24,LEN(B24)-FIND("^^",SUBSTITUTE(B24," ",
"^^",LEN(B24)-LEN(SUBSTITUTE(B24," ","")))))</f>
        <v>#VALUE!</v>
      </c>
      <c r="T24" s="586"/>
      <c r="U24" s="586"/>
      <c r="V24" s="586"/>
      <c r="W24" s="586"/>
      <c r="X24" s="586"/>
      <c r="Y24" s="586"/>
    </row>
    <row r="25" spans="1:25" ht="15" customHeight="1" x14ac:dyDescent="0.2">
      <c r="A25" s="590" t="str">
        <f t="shared" ca="1" si="3"/>
        <v/>
      </c>
      <c r="B25" s="590">
        <f>'Project 3 data input'!B9</f>
        <v>0</v>
      </c>
      <c r="C25" s="594">
        <f>'Project 3 data input'!E9</f>
        <v>0</v>
      </c>
      <c r="D25" s="594">
        <f>'Project Compliance Tool'!$I$17</f>
        <v>0</v>
      </c>
      <c r="E25" s="594">
        <f>'Project Compliance Tool'!$J$17</f>
        <v>0</v>
      </c>
      <c r="F25" s="605">
        <f>'Project 3 data input'!C9</f>
        <v>0</v>
      </c>
      <c r="G25" s="605">
        <f>'Project 3 data input'!D9</f>
        <v>0</v>
      </c>
      <c r="H25" s="605">
        <f t="shared" si="4"/>
        <v>0</v>
      </c>
      <c r="I25" s="605">
        <f t="shared" si="5"/>
        <v>0</v>
      </c>
      <c r="J25" s="605" t="str">
        <f>'Project Compliance Tool'!$N$17</f>
        <v/>
      </c>
      <c r="K25" s="592">
        <f>IFERROR('Project 3 data input'!I9-'Project 3 data input'!J9,0)</f>
        <v>0</v>
      </c>
      <c r="L25" s="605">
        <f>IFERROR('Project 3 data input'!G9-'Project 3 data input'!H9,0)</f>
        <v>0</v>
      </c>
      <c r="M25" s="605">
        <f t="shared" si="6"/>
        <v>0</v>
      </c>
      <c r="N25" s="592" t="str">
        <f t="shared" si="8"/>
        <v/>
      </c>
      <c r="O25" s="586"/>
      <c r="P25" s="590">
        <v>4</v>
      </c>
      <c r="Q25" s="590" t="str">
        <f t="shared" si="9"/>
        <v>0</v>
      </c>
      <c r="R25" s="600">
        <f t="shared" si="10"/>
        <v>1</v>
      </c>
      <c r="S25" s="600" t="e">
        <f t="shared" si="11"/>
        <v>#VALUE!</v>
      </c>
    </row>
    <row r="26" spans="1:25" ht="15" customHeight="1" x14ac:dyDescent="0.2">
      <c r="A26" s="606" t="str">
        <f t="shared" ca="1" si="3"/>
        <v/>
      </c>
      <c r="B26" s="606">
        <f>'Project 4 data input'!B6</f>
        <v>0</v>
      </c>
      <c r="C26" s="607">
        <f>'Project 4 data input'!E6</f>
        <v>0</v>
      </c>
      <c r="D26" s="607">
        <f>'Project Compliance Tool'!$I$18</f>
        <v>0</v>
      </c>
      <c r="E26" s="607">
        <f>'Project Compliance Tool'!$J$18</f>
        <v>0</v>
      </c>
      <c r="F26" s="608">
        <f>'Project 4 data input'!C6</f>
        <v>0</v>
      </c>
      <c r="G26" s="608">
        <f>'Project 4 data input'!D6</f>
        <v>0</v>
      </c>
      <c r="H26" s="608">
        <f t="shared" si="4"/>
        <v>0</v>
      </c>
      <c r="I26" s="608">
        <f t="shared" si="5"/>
        <v>0</v>
      </c>
      <c r="J26" s="608" t="str">
        <f>'Project Compliance Tool'!$N$18</f>
        <v/>
      </c>
      <c r="K26" s="609">
        <f>IFERROR('Project 4 data input'!I6-'Project 4 data input'!J6,0)</f>
        <v>0</v>
      </c>
      <c r="L26" s="608">
        <f>IFERROR('Project 4 data input'!G6-'Project 4 data input'!H6,0)</f>
        <v>0</v>
      </c>
      <c r="M26" s="608">
        <f t="shared" si="6"/>
        <v>0</v>
      </c>
      <c r="N26" s="609" t="str">
        <f t="shared" si="8"/>
        <v/>
      </c>
      <c r="O26" s="586"/>
      <c r="P26" s="590">
        <v>1</v>
      </c>
      <c r="Q26" s="590" t="str">
        <f t="shared" si="9"/>
        <v>0</v>
      </c>
      <c r="R26" s="600">
        <f t="shared" si="10"/>
        <v>1</v>
      </c>
      <c r="S26" s="600" t="e">
        <f t="shared" si="11"/>
        <v>#VALUE!</v>
      </c>
    </row>
    <row r="27" spans="1:25" ht="15" customHeight="1" x14ac:dyDescent="0.2">
      <c r="A27" s="606" t="str">
        <f t="shared" ca="1" si="3"/>
        <v/>
      </c>
      <c r="B27" s="606">
        <f>'Project 4 data input'!B7</f>
        <v>0</v>
      </c>
      <c r="C27" s="607">
        <f>'Project 4 data input'!E7</f>
        <v>0</v>
      </c>
      <c r="D27" s="607">
        <f>'Project Compliance Tool'!$I$18</f>
        <v>0</v>
      </c>
      <c r="E27" s="607">
        <f>'Project Compliance Tool'!$J$18</f>
        <v>0</v>
      </c>
      <c r="F27" s="608">
        <f>'Project 4 data input'!C7</f>
        <v>0</v>
      </c>
      <c r="G27" s="608">
        <f>'Project 4 data input'!D7</f>
        <v>0</v>
      </c>
      <c r="H27" s="608">
        <f t="shared" si="4"/>
        <v>0</v>
      </c>
      <c r="I27" s="608">
        <f t="shared" si="5"/>
        <v>0</v>
      </c>
      <c r="J27" s="608" t="str">
        <f>'Project Compliance Tool'!$N$18</f>
        <v/>
      </c>
      <c r="K27" s="609">
        <f>IFERROR('Project 4 data input'!I7-'Project 4 data input'!J7,0)</f>
        <v>0</v>
      </c>
      <c r="L27" s="608">
        <f>IFERROR('Project 4 data input'!G7-'Project 4 data input'!H7,0)</f>
        <v>0</v>
      </c>
      <c r="M27" s="608">
        <f t="shared" si="6"/>
        <v>0</v>
      </c>
      <c r="N27" s="609" t="str">
        <f t="shared" si="8"/>
        <v/>
      </c>
      <c r="O27" s="586"/>
      <c r="P27" s="590">
        <v>2</v>
      </c>
      <c r="Q27" s="590" t="str">
        <f t="shared" si="9"/>
        <v>0</v>
      </c>
      <c r="R27" s="600">
        <f t="shared" si="10"/>
        <v>1</v>
      </c>
      <c r="S27" s="600" t="e">
        <f t="shared" si="11"/>
        <v>#VALUE!</v>
      </c>
    </row>
    <row r="28" spans="1:25" ht="15" customHeight="1" x14ac:dyDescent="0.2">
      <c r="A28" s="606" t="str">
        <f t="shared" ca="1" si="3"/>
        <v/>
      </c>
      <c r="B28" s="606">
        <f>'Project 4 data input'!B8</f>
        <v>0</v>
      </c>
      <c r="C28" s="607">
        <f>'Project 4 data input'!E8</f>
        <v>0</v>
      </c>
      <c r="D28" s="607">
        <f>'Project Compliance Tool'!$I$18</f>
        <v>0</v>
      </c>
      <c r="E28" s="607">
        <f>'Project Compliance Tool'!$J$18</f>
        <v>0</v>
      </c>
      <c r="F28" s="608">
        <f>'Project 4 data input'!C8</f>
        <v>0</v>
      </c>
      <c r="G28" s="608">
        <f>'Project 4 data input'!D8</f>
        <v>0</v>
      </c>
      <c r="H28" s="608">
        <f t="shared" si="4"/>
        <v>0</v>
      </c>
      <c r="I28" s="608">
        <f t="shared" si="5"/>
        <v>0</v>
      </c>
      <c r="J28" s="608" t="str">
        <f>'Project Compliance Tool'!$N$18</f>
        <v/>
      </c>
      <c r="K28" s="609">
        <f>IFERROR('Project 4 data input'!I8-'Project 4 data input'!J8,0)</f>
        <v>0</v>
      </c>
      <c r="L28" s="608">
        <f>IFERROR('Project 4 data input'!G8-'Project 4 data input'!H8,0)</f>
        <v>0</v>
      </c>
      <c r="M28" s="608">
        <f t="shared" si="6"/>
        <v>0</v>
      </c>
      <c r="N28" s="609" t="str">
        <f t="shared" si="8"/>
        <v/>
      </c>
      <c r="O28" s="586"/>
      <c r="P28" s="590">
        <v>3</v>
      </c>
      <c r="Q28" s="590" t="str">
        <f t="shared" si="9"/>
        <v>0</v>
      </c>
      <c r="R28" s="600">
        <f t="shared" si="10"/>
        <v>1</v>
      </c>
      <c r="S28" s="600" t="e">
        <f t="shared" si="11"/>
        <v>#VALUE!</v>
      </c>
    </row>
    <row r="29" spans="1:25" ht="15" customHeight="1" x14ac:dyDescent="0.2">
      <c r="A29" s="606" t="str">
        <f t="shared" ca="1" si="3"/>
        <v/>
      </c>
      <c r="B29" s="606">
        <f>'Project 4 data input'!B9</f>
        <v>0</v>
      </c>
      <c r="C29" s="607">
        <f>'Project 4 data input'!E9</f>
        <v>0</v>
      </c>
      <c r="D29" s="607">
        <f>'Project Compliance Tool'!$I$18</f>
        <v>0</v>
      </c>
      <c r="E29" s="607">
        <f>'Project Compliance Tool'!$J$18</f>
        <v>0</v>
      </c>
      <c r="F29" s="608">
        <f>'Project 4 data input'!C9</f>
        <v>0</v>
      </c>
      <c r="G29" s="608">
        <f>'Project 4 data input'!D9</f>
        <v>0</v>
      </c>
      <c r="H29" s="608">
        <f t="shared" si="4"/>
        <v>0</v>
      </c>
      <c r="I29" s="608">
        <f t="shared" si="5"/>
        <v>0</v>
      </c>
      <c r="J29" s="608" t="str">
        <f>'Project Compliance Tool'!$N$18</f>
        <v/>
      </c>
      <c r="K29" s="609">
        <f>IFERROR('Project 4 data input'!I9-'Project 4 data input'!J9,0)</f>
        <v>0</v>
      </c>
      <c r="L29" s="608">
        <f>IFERROR('Project 4 data input'!G9-'Project 4 data input'!H9,0)</f>
        <v>0</v>
      </c>
      <c r="M29" s="608">
        <f t="shared" si="6"/>
        <v>0</v>
      </c>
      <c r="N29" s="609" t="str">
        <f t="shared" si="8"/>
        <v/>
      </c>
      <c r="O29" s="586"/>
      <c r="P29" s="590">
        <v>4</v>
      </c>
      <c r="Q29" s="590" t="str">
        <f t="shared" si="9"/>
        <v>0</v>
      </c>
      <c r="R29" s="600">
        <f t="shared" si="10"/>
        <v>1</v>
      </c>
      <c r="S29" s="600" t="e">
        <f t="shared" si="11"/>
        <v>#VALUE!</v>
      </c>
    </row>
    <row r="30" spans="1:25" ht="15" customHeight="1" x14ac:dyDescent="0.2">
      <c r="A30" s="610" t="str">
        <f t="shared" ca="1" si="3"/>
        <v/>
      </c>
      <c r="B30" s="610">
        <f>'Project 5 data input'!B6</f>
        <v>0</v>
      </c>
      <c r="C30" s="611">
        <f>'Project 5 data input'!E6</f>
        <v>0</v>
      </c>
      <c r="D30" s="611">
        <f>'Project Compliance Tool'!$I$19</f>
        <v>0</v>
      </c>
      <c r="E30" s="611">
        <f>'Project Compliance Tool'!$J$19</f>
        <v>0</v>
      </c>
      <c r="F30" s="612">
        <f>'Project 5 data input'!C6</f>
        <v>0</v>
      </c>
      <c r="G30" s="612">
        <f>'Project 5 data input'!D6</f>
        <v>0</v>
      </c>
      <c r="H30" s="612">
        <f t="shared" si="4"/>
        <v>0</v>
      </c>
      <c r="I30" s="612">
        <f t="shared" si="5"/>
        <v>0</v>
      </c>
      <c r="J30" s="612" t="str">
        <f>'Project Compliance Tool'!$N$19</f>
        <v/>
      </c>
      <c r="K30" s="613">
        <f>IFERROR('Project 5 data input'!I6-'Project 5 data input'!J6,0)</f>
        <v>0</v>
      </c>
      <c r="L30" s="612">
        <f>IFERROR('Project 5 data input'!G6-'Project 5 data input'!H6,0)</f>
        <v>0</v>
      </c>
      <c r="M30" s="612">
        <f t="shared" si="6"/>
        <v>0</v>
      </c>
      <c r="N30" s="613" t="str">
        <f t="shared" si="8"/>
        <v/>
      </c>
      <c r="O30" s="586"/>
      <c r="P30" s="590">
        <v>1</v>
      </c>
      <c r="Q30" s="590" t="str">
        <f t="shared" si="9"/>
        <v>0</v>
      </c>
      <c r="R30" s="600">
        <f t="shared" si="10"/>
        <v>1</v>
      </c>
      <c r="S30" s="600" t="e">
        <f t="shared" si="11"/>
        <v>#VALUE!</v>
      </c>
    </row>
    <row r="31" spans="1:25" ht="15" customHeight="1" x14ac:dyDescent="0.2">
      <c r="A31" s="610" t="str">
        <f t="shared" ca="1" si="3"/>
        <v/>
      </c>
      <c r="B31" s="610">
        <f>'Project 5 data input'!B7</f>
        <v>0</v>
      </c>
      <c r="C31" s="611">
        <f>'Project 5 data input'!E7</f>
        <v>0</v>
      </c>
      <c r="D31" s="611">
        <f>'Project Compliance Tool'!$I$19</f>
        <v>0</v>
      </c>
      <c r="E31" s="611">
        <f>'Project Compliance Tool'!$J$19</f>
        <v>0</v>
      </c>
      <c r="F31" s="612">
        <f>'Project 5 data input'!C7</f>
        <v>0</v>
      </c>
      <c r="G31" s="612">
        <f>'Project 5 data input'!D7</f>
        <v>0</v>
      </c>
      <c r="H31" s="612">
        <f t="shared" si="4"/>
        <v>0</v>
      </c>
      <c r="I31" s="612">
        <f t="shared" si="5"/>
        <v>0</v>
      </c>
      <c r="J31" s="612" t="str">
        <f>'Project Compliance Tool'!$N$19</f>
        <v/>
      </c>
      <c r="K31" s="613">
        <f>IFERROR('Project 5 data input'!I7-'Project 5 data input'!J7,0)</f>
        <v>0</v>
      </c>
      <c r="L31" s="612">
        <f>IFERROR('Project 5 data input'!G7-'Project 5 data input'!H7,0)</f>
        <v>0</v>
      </c>
      <c r="M31" s="612">
        <f t="shared" si="6"/>
        <v>0</v>
      </c>
      <c r="N31" s="613" t="str">
        <f t="shared" si="8"/>
        <v/>
      </c>
      <c r="O31" s="586"/>
      <c r="P31" s="590">
        <v>2</v>
      </c>
      <c r="Q31" s="590" t="str">
        <f t="shared" si="9"/>
        <v>0</v>
      </c>
      <c r="R31" s="600">
        <f t="shared" si="10"/>
        <v>1</v>
      </c>
      <c r="S31" s="600" t="e">
        <f t="shared" si="11"/>
        <v>#VALUE!</v>
      </c>
    </row>
    <row r="32" spans="1:25" ht="15" customHeight="1" x14ac:dyDescent="0.2">
      <c r="A32" s="610" t="str">
        <f t="shared" ca="1" si="3"/>
        <v/>
      </c>
      <c r="B32" s="610">
        <f>'Project 5 data input'!B8</f>
        <v>0</v>
      </c>
      <c r="C32" s="611">
        <f>'Project 5 data input'!E8</f>
        <v>0</v>
      </c>
      <c r="D32" s="611">
        <f>'Project Compliance Tool'!$I$19</f>
        <v>0</v>
      </c>
      <c r="E32" s="611">
        <f>'Project Compliance Tool'!$J$19</f>
        <v>0</v>
      </c>
      <c r="F32" s="612">
        <f>'Project 5 data input'!C8</f>
        <v>0</v>
      </c>
      <c r="G32" s="612">
        <f>'Project 5 data input'!D8</f>
        <v>0</v>
      </c>
      <c r="H32" s="612">
        <f t="shared" si="4"/>
        <v>0</v>
      </c>
      <c r="I32" s="612">
        <f t="shared" si="5"/>
        <v>0</v>
      </c>
      <c r="J32" s="612" t="str">
        <f>'Project Compliance Tool'!$N$19</f>
        <v/>
      </c>
      <c r="K32" s="613">
        <f>IFERROR('Project 5 data input'!I8-'Project 5 data input'!J8,0)</f>
        <v>0</v>
      </c>
      <c r="L32" s="612">
        <f>IFERROR('Project 5 data input'!G8-'Project 5 data input'!H8,0)</f>
        <v>0</v>
      </c>
      <c r="M32" s="612">
        <f t="shared" si="6"/>
        <v>0</v>
      </c>
      <c r="N32" s="613" t="str">
        <f t="shared" si="8"/>
        <v/>
      </c>
      <c r="O32" s="586"/>
      <c r="P32" s="590">
        <v>3</v>
      </c>
      <c r="Q32" s="590" t="str">
        <f t="shared" si="9"/>
        <v>0</v>
      </c>
      <c r="R32" s="600">
        <f t="shared" si="10"/>
        <v>1</v>
      </c>
      <c r="S32" s="600" t="e">
        <f t="shared" si="11"/>
        <v>#VALUE!</v>
      </c>
    </row>
    <row r="33" spans="1:19" ht="15" customHeight="1" x14ac:dyDescent="0.2">
      <c r="A33" s="610" t="str">
        <f t="shared" ca="1" si="3"/>
        <v/>
      </c>
      <c r="B33" s="610">
        <f>'Project 5 data input'!B9</f>
        <v>0</v>
      </c>
      <c r="C33" s="611">
        <f>'Project 5 data input'!E9</f>
        <v>0</v>
      </c>
      <c r="D33" s="611">
        <f>'Project Compliance Tool'!$I$19</f>
        <v>0</v>
      </c>
      <c r="E33" s="611">
        <f>'Project Compliance Tool'!$J$19</f>
        <v>0</v>
      </c>
      <c r="F33" s="612">
        <f>'Project 5 data input'!C9</f>
        <v>0</v>
      </c>
      <c r="G33" s="612">
        <f>'Project 5 data input'!D9</f>
        <v>0</v>
      </c>
      <c r="H33" s="612">
        <f t="shared" si="4"/>
        <v>0</v>
      </c>
      <c r="I33" s="612">
        <f t="shared" si="5"/>
        <v>0</v>
      </c>
      <c r="J33" s="612" t="str">
        <f>'Project Compliance Tool'!$N$19</f>
        <v/>
      </c>
      <c r="K33" s="613">
        <f>IFERROR('Project 5 data input'!I9-'Project 5 data input'!J9,0)</f>
        <v>0</v>
      </c>
      <c r="L33" s="612">
        <f>IFERROR('Project 5 data input'!G9-'Project 5 data input'!H9,0)</f>
        <v>0</v>
      </c>
      <c r="M33" s="612">
        <f t="shared" si="6"/>
        <v>0</v>
      </c>
      <c r="N33" s="613" t="str">
        <f t="shared" si="8"/>
        <v/>
      </c>
      <c r="O33" s="586"/>
      <c r="P33" s="590">
        <v>4</v>
      </c>
      <c r="Q33" s="590" t="str">
        <f t="shared" si="9"/>
        <v>0</v>
      </c>
      <c r="R33" s="600">
        <f t="shared" si="10"/>
        <v>1</v>
      </c>
      <c r="S33" s="600" t="e">
        <f t="shared" si="11"/>
        <v>#VALUE!</v>
      </c>
    </row>
    <row r="34" spans="1:19" ht="15" customHeight="1" x14ac:dyDescent="0.2"/>
    <row r="35" spans="1:19" ht="15" customHeight="1" x14ac:dyDescent="0.2"/>
    <row r="36" spans="1:19" ht="15" customHeight="1" x14ac:dyDescent="0.2"/>
    <row r="37" spans="1:19" ht="15" customHeight="1" x14ac:dyDescent="0.2"/>
    <row r="38" spans="1:19" ht="15" customHeight="1" x14ac:dyDescent="0.2"/>
    <row r="39" spans="1:19" ht="15" customHeight="1" x14ac:dyDescent="0.2"/>
    <row r="40" spans="1:19" ht="15" customHeight="1" x14ac:dyDescent="0.2"/>
    <row r="41" spans="1:19" ht="15" customHeight="1" x14ac:dyDescent="0.2"/>
    <row r="42" spans="1:19" ht="15" customHeight="1" x14ac:dyDescent="0.2"/>
    <row r="43" spans="1:19" ht="15" customHeight="1" x14ac:dyDescent="0.2"/>
    <row r="44" spans="1:19" ht="15" customHeight="1" x14ac:dyDescent="0.2"/>
    <row r="45" spans="1:19" ht="15" customHeight="1" x14ac:dyDescent="0.2"/>
    <row r="46" spans="1:19" ht="15" customHeight="1" x14ac:dyDescent="0.2"/>
    <row r="47" spans="1:19" ht="15" customHeight="1" x14ac:dyDescent="0.2"/>
    <row r="48" spans="1:19"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pageSetUpPr fitToPage="1"/>
  </sheetPr>
  <dimension ref="B1:Q61"/>
  <sheetViews>
    <sheetView showRowColHeaders="0" tabSelected="1" zoomScaleNormal="100" workbookViewId="0">
      <selection activeCell="A3" sqref="A3"/>
    </sheetView>
  </sheetViews>
  <sheetFormatPr defaultRowHeight="12.75" x14ac:dyDescent="0.2"/>
  <cols>
    <col min="1" max="1" width="3.7109375" style="4" customWidth="1"/>
    <col min="2" max="2" width="2.5703125" style="4" customWidth="1"/>
    <col min="3" max="16384" width="9.140625" style="4"/>
  </cols>
  <sheetData>
    <row r="1" spans="2:17" ht="15" customHeight="1" thickBot="1" x14ac:dyDescent="0.25"/>
    <row r="2" spans="2:17" ht="15" customHeight="1" thickBot="1" x14ac:dyDescent="0.25">
      <c r="B2" s="138"/>
      <c r="C2" s="650"/>
      <c r="D2" s="650"/>
      <c r="E2" s="650"/>
      <c r="F2" s="650"/>
      <c r="G2" s="650"/>
      <c r="H2" s="650"/>
      <c r="I2" s="650"/>
      <c r="J2" s="650"/>
      <c r="K2" s="650"/>
      <c r="L2" s="650"/>
      <c r="M2" s="650"/>
      <c r="N2" s="650"/>
      <c r="O2" s="650"/>
      <c r="P2" s="651"/>
    </row>
    <row r="3" spans="2:17" ht="93.75" customHeight="1" x14ac:dyDescent="0.3">
      <c r="B3" s="139"/>
      <c r="C3" s="110"/>
      <c r="D3" s="110"/>
      <c r="E3" s="110"/>
      <c r="F3" s="110"/>
      <c r="G3" s="110"/>
      <c r="H3" s="110"/>
      <c r="I3" s="110"/>
      <c r="J3" s="110"/>
      <c r="K3" s="110"/>
      <c r="L3" s="110"/>
      <c r="M3" s="110"/>
      <c r="N3" s="110"/>
      <c r="O3" s="110"/>
      <c r="P3" s="113"/>
      <c r="Q3" s="11"/>
    </row>
    <row r="4" spans="2:17" ht="30.75" x14ac:dyDescent="0.3">
      <c r="B4" s="139"/>
      <c r="C4" s="655" t="s">
        <v>177</v>
      </c>
      <c r="D4" s="655"/>
      <c r="E4" s="655"/>
      <c r="F4" s="655"/>
      <c r="G4" s="655"/>
      <c r="H4" s="655"/>
      <c r="I4" s="655"/>
      <c r="J4" s="655"/>
      <c r="K4" s="655"/>
      <c r="L4" s="655"/>
      <c r="M4" s="110"/>
      <c r="N4" s="110"/>
      <c r="O4" s="110"/>
      <c r="P4" s="113"/>
      <c r="Q4" s="11"/>
    </row>
    <row r="5" spans="2:17" ht="20.100000000000001" customHeight="1" x14ac:dyDescent="0.3">
      <c r="B5" s="139"/>
      <c r="C5" s="140"/>
      <c r="D5" s="140"/>
      <c r="E5" s="140"/>
      <c r="F5" s="140"/>
      <c r="G5" s="110"/>
      <c r="H5" s="110"/>
      <c r="I5" s="110"/>
      <c r="J5" s="110"/>
      <c r="K5" s="110"/>
      <c r="L5" s="110"/>
      <c r="M5" s="110"/>
      <c r="N5" s="110"/>
      <c r="O5" s="110"/>
      <c r="P5" s="113"/>
      <c r="Q5" s="11"/>
    </row>
    <row r="6" spans="2:17" ht="38.25" customHeight="1" x14ac:dyDescent="0.3">
      <c r="B6" s="139"/>
      <c r="C6" s="141" t="s">
        <v>164</v>
      </c>
      <c r="D6" s="142"/>
      <c r="E6" s="142"/>
      <c r="F6" s="142"/>
      <c r="G6" s="142"/>
      <c r="H6" s="142"/>
      <c r="I6" s="142"/>
      <c r="J6" s="142"/>
      <c r="K6" s="142"/>
      <c r="L6" s="142"/>
      <c r="M6" s="110"/>
      <c r="N6" s="142"/>
      <c r="O6" s="142"/>
      <c r="P6" s="113"/>
      <c r="Q6" s="11"/>
    </row>
    <row r="7" spans="2:17" ht="38.25" customHeight="1" x14ac:dyDescent="0.4">
      <c r="B7" s="139"/>
      <c r="C7" s="652" t="s">
        <v>176</v>
      </c>
      <c r="D7" s="652"/>
      <c r="E7" s="652"/>
      <c r="F7" s="652"/>
      <c r="G7" s="652"/>
      <c r="H7" s="652"/>
      <c r="I7" s="652"/>
      <c r="J7" s="652"/>
      <c r="K7" s="652"/>
      <c r="L7" s="652"/>
      <c r="M7" s="652"/>
      <c r="N7" s="652"/>
      <c r="O7" s="652"/>
      <c r="P7" s="143"/>
      <c r="Q7" s="12"/>
    </row>
    <row r="8" spans="2:17" ht="19.5" x14ac:dyDescent="0.4">
      <c r="B8" s="139"/>
      <c r="C8" s="144"/>
      <c r="D8" s="144"/>
      <c r="E8" s="144"/>
      <c r="F8" s="144"/>
      <c r="G8" s="144"/>
      <c r="H8" s="144"/>
      <c r="I8" s="144"/>
      <c r="J8" s="144"/>
      <c r="K8" s="144"/>
      <c r="L8" s="144"/>
      <c r="M8" s="144"/>
      <c r="N8" s="144"/>
      <c r="O8" s="144"/>
      <c r="P8" s="143"/>
      <c r="Q8" s="12"/>
    </row>
    <row r="9" spans="2:17" ht="19.5" x14ac:dyDescent="0.4">
      <c r="B9" s="139"/>
      <c r="C9" s="654" t="s">
        <v>166</v>
      </c>
      <c r="D9" s="654"/>
      <c r="E9" s="654"/>
      <c r="F9" s="654"/>
      <c r="G9" s="654"/>
      <c r="H9" s="654"/>
      <c r="I9" s="654"/>
      <c r="J9" s="654"/>
      <c r="K9" s="654"/>
      <c r="L9" s="654"/>
      <c r="M9" s="654"/>
      <c r="N9" s="654"/>
      <c r="O9" s="654"/>
      <c r="P9" s="143"/>
      <c r="Q9" s="12"/>
    </row>
    <row r="10" spans="2:17" ht="19.5" x14ac:dyDescent="0.4">
      <c r="B10" s="139"/>
      <c r="C10" s="144"/>
      <c r="D10" s="144"/>
      <c r="E10" s="144"/>
      <c r="F10" s="144"/>
      <c r="G10" s="144"/>
      <c r="H10" s="144"/>
      <c r="I10" s="144"/>
      <c r="J10" s="144"/>
      <c r="K10" s="144"/>
      <c r="L10" s="144"/>
      <c r="M10" s="144"/>
      <c r="N10" s="144"/>
      <c r="O10" s="144"/>
      <c r="P10" s="143"/>
      <c r="Q10" s="12"/>
    </row>
    <row r="11" spans="2:17" ht="19.5" x14ac:dyDescent="0.4">
      <c r="B11" s="139"/>
      <c r="C11" s="144"/>
      <c r="D11" s="144"/>
      <c r="E11" s="144"/>
      <c r="F11" s="144"/>
      <c r="G11" s="144"/>
      <c r="H11" s="144"/>
      <c r="I11" s="144"/>
      <c r="J11" s="144"/>
      <c r="K11" s="144"/>
      <c r="L11" s="144"/>
      <c r="M11" s="144"/>
      <c r="N11" s="144"/>
      <c r="O11" s="144"/>
      <c r="P11" s="143"/>
      <c r="Q11" s="12"/>
    </row>
    <row r="12" spans="2:17" ht="19.5" x14ac:dyDescent="0.4">
      <c r="B12" s="139"/>
      <c r="C12" s="144"/>
      <c r="D12" s="144"/>
      <c r="E12" s="144"/>
      <c r="F12" s="144"/>
      <c r="G12" s="144"/>
      <c r="H12" s="144"/>
      <c r="I12" s="144"/>
      <c r="J12" s="144"/>
      <c r="K12" s="144"/>
      <c r="L12" s="144"/>
      <c r="M12" s="144"/>
      <c r="N12" s="144"/>
      <c r="O12" s="144"/>
      <c r="P12" s="143"/>
      <c r="Q12" s="12"/>
    </row>
    <row r="13" spans="2:17" ht="19.5" x14ac:dyDescent="0.4">
      <c r="B13" s="139"/>
      <c r="C13" s="144"/>
      <c r="D13" s="144"/>
      <c r="E13" s="144"/>
      <c r="F13" s="144"/>
      <c r="G13" s="144"/>
      <c r="H13" s="144"/>
      <c r="I13" s="144"/>
      <c r="J13" s="144"/>
      <c r="K13" s="144"/>
      <c r="L13" s="144"/>
      <c r="M13" s="144"/>
      <c r="N13" s="144"/>
      <c r="O13" s="144"/>
      <c r="P13" s="143"/>
      <c r="Q13" s="12"/>
    </row>
    <row r="14" spans="2:17" ht="19.5" x14ac:dyDescent="0.4">
      <c r="B14" s="139"/>
      <c r="C14" s="144"/>
      <c r="D14" s="144"/>
      <c r="E14" s="144"/>
      <c r="F14" s="144"/>
      <c r="G14" s="144"/>
      <c r="H14" s="144"/>
      <c r="I14" s="144"/>
      <c r="J14" s="144"/>
      <c r="K14" s="144"/>
      <c r="L14" s="144"/>
      <c r="M14" s="144"/>
      <c r="N14" s="144"/>
      <c r="O14" s="144"/>
      <c r="P14" s="143"/>
      <c r="Q14" s="12"/>
    </row>
    <row r="15" spans="2:17" ht="19.5" x14ac:dyDescent="0.4">
      <c r="B15" s="139"/>
      <c r="C15" s="144"/>
      <c r="D15" s="144"/>
      <c r="E15" s="144"/>
      <c r="F15" s="144"/>
      <c r="G15" s="144"/>
      <c r="H15" s="144"/>
      <c r="I15" s="144"/>
      <c r="J15" s="144"/>
      <c r="K15" s="144"/>
      <c r="L15" s="144"/>
      <c r="M15" s="144"/>
      <c r="N15" s="144"/>
      <c r="O15" s="144"/>
      <c r="P15" s="143"/>
      <c r="Q15" s="12"/>
    </row>
    <row r="16" spans="2:17" ht="93.75" customHeight="1" x14ac:dyDescent="0.4">
      <c r="B16" s="139"/>
      <c r="C16" s="652" t="s">
        <v>172</v>
      </c>
      <c r="D16" s="652"/>
      <c r="E16" s="652"/>
      <c r="F16" s="652"/>
      <c r="G16" s="652"/>
      <c r="H16" s="652"/>
      <c r="I16" s="652"/>
      <c r="J16" s="652"/>
      <c r="K16" s="652"/>
      <c r="L16" s="652"/>
      <c r="M16" s="652"/>
      <c r="N16" s="652"/>
      <c r="O16" s="652"/>
      <c r="P16" s="145"/>
      <c r="Q16" s="12"/>
    </row>
    <row r="17" spans="2:17" ht="19.5" x14ac:dyDescent="0.4">
      <c r="B17" s="139"/>
      <c r="C17" s="146"/>
      <c r="D17" s="144"/>
      <c r="E17" s="144"/>
      <c r="F17" s="144"/>
      <c r="G17" s="144"/>
      <c r="H17" s="144"/>
      <c r="I17" s="144"/>
      <c r="J17" s="144"/>
      <c r="K17" s="144"/>
      <c r="L17" s="144"/>
      <c r="M17" s="144"/>
      <c r="N17" s="144"/>
      <c r="O17" s="144"/>
      <c r="P17" s="143"/>
      <c r="Q17" s="12"/>
    </row>
    <row r="18" spans="2:17" ht="19.5" x14ac:dyDescent="0.4">
      <c r="B18" s="139"/>
      <c r="C18" s="144"/>
      <c r="D18" s="144"/>
      <c r="E18" s="144"/>
      <c r="F18" s="144"/>
      <c r="G18" s="144"/>
      <c r="H18" s="144"/>
      <c r="I18" s="144"/>
      <c r="J18" s="144"/>
      <c r="K18" s="144"/>
      <c r="L18" s="144"/>
      <c r="M18" s="144"/>
      <c r="N18" s="144"/>
      <c r="O18" s="144"/>
      <c r="P18" s="143"/>
      <c r="Q18" s="12"/>
    </row>
    <row r="19" spans="2:17" ht="19.5" x14ac:dyDescent="0.4">
      <c r="B19" s="139"/>
      <c r="C19" s="144"/>
      <c r="D19" s="144"/>
      <c r="E19" s="144"/>
      <c r="F19" s="144"/>
      <c r="G19" s="144"/>
      <c r="H19" s="144"/>
      <c r="I19" s="144"/>
      <c r="J19" s="144"/>
      <c r="K19" s="144"/>
      <c r="L19" s="144"/>
      <c r="M19" s="144"/>
      <c r="N19" s="144"/>
      <c r="O19" s="144"/>
      <c r="P19" s="143"/>
      <c r="Q19" s="12"/>
    </row>
    <row r="20" spans="2:17" ht="19.5" x14ac:dyDescent="0.4">
      <c r="B20" s="139"/>
      <c r="C20" s="144"/>
      <c r="D20" s="144"/>
      <c r="E20" s="144"/>
      <c r="F20" s="144"/>
      <c r="G20" s="144"/>
      <c r="H20" s="144"/>
      <c r="I20" s="144"/>
      <c r="J20" s="144"/>
      <c r="K20" s="144"/>
      <c r="L20" s="144"/>
      <c r="M20" s="144"/>
      <c r="N20" s="144"/>
      <c r="O20" s="144"/>
      <c r="P20" s="143"/>
      <c r="Q20" s="12"/>
    </row>
    <row r="21" spans="2:17" ht="19.5" x14ac:dyDescent="0.4">
      <c r="B21" s="139"/>
      <c r="C21" s="144"/>
      <c r="D21" s="144"/>
      <c r="E21" s="144"/>
      <c r="F21" s="144"/>
      <c r="G21" s="144"/>
      <c r="H21" s="144"/>
      <c r="I21" s="144"/>
      <c r="J21" s="144"/>
      <c r="K21" s="144"/>
      <c r="L21" s="144"/>
      <c r="M21" s="144"/>
      <c r="N21" s="144"/>
      <c r="O21" s="144"/>
      <c r="P21" s="143"/>
      <c r="Q21" s="12"/>
    </row>
    <row r="22" spans="2:17" ht="19.5" x14ac:dyDescent="0.4">
      <c r="B22" s="139"/>
      <c r="C22" s="144"/>
      <c r="D22" s="144"/>
      <c r="E22" s="144"/>
      <c r="F22" s="144"/>
      <c r="G22" s="144"/>
      <c r="H22" s="144"/>
      <c r="I22" s="144"/>
      <c r="J22" s="144"/>
      <c r="K22" s="144"/>
      <c r="L22" s="144"/>
      <c r="M22" s="144"/>
      <c r="N22" s="144"/>
      <c r="O22" s="144"/>
      <c r="P22" s="143"/>
      <c r="Q22" s="12"/>
    </row>
    <row r="23" spans="2:17" ht="19.5" x14ac:dyDescent="0.4">
      <c r="B23" s="139"/>
      <c r="C23" s="144"/>
      <c r="D23" s="144"/>
      <c r="E23" s="144"/>
      <c r="F23" s="144"/>
      <c r="G23" s="144"/>
      <c r="H23" s="144"/>
      <c r="I23" s="144"/>
      <c r="J23" s="144"/>
      <c r="K23" s="144"/>
      <c r="L23" s="144"/>
      <c r="M23" s="144"/>
      <c r="N23" s="144"/>
      <c r="O23" s="144"/>
      <c r="P23" s="143"/>
      <c r="Q23" s="12"/>
    </row>
    <row r="24" spans="2:17" ht="19.5" x14ac:dyDescent="0.4">
      <c r="B24" s="139"/>
      <c r="C24" s="144"/>
      <c r="D24" s="144"/>
      <c r="E24" s="144"/>
      <c r="F24" s="144"/>
      <c r="G24" s="144"/>
      <c r="H24" s="144"/>
      <c r="I24" s="144"/>
      <c r="J24" s="144"/>
      <c r="K24" s="144"/>
      <c r="L24" s="144"/>
      <c r="M24" s="144"/>
      <c r="N24" s="144"/>
      <c r="O24" s="144"/>
      <c r="P24" s="143"/>
      <c r="Q24" s="12"/>
    </row>
    <row r="25" spans="2:17" ht="19.5" x14ac:dyDescent="0.4">
      <c r="B25" s="139"/>
      <c r="C25" s="144"/>
      <c r="D25" s="144"/>
      <c r="E25" s="144"/>
      <c r="F25" s="144"/>
      <c r="G25" s="144"/>
      <c r="H25" s="144"/>
      <c r="I25" s="144"/>
      <c r="J25" s="144"/>
      <c r="K25" s="144"/>
      <c r="L25" s="144"/>
      <c r="M25" s="144"/>
      <c r="N25" s="144"/>
      <c r="O25" s="144"/>
      <c r="P25" s="143"/>
      <c r="Q25" s="12"/>
    </row>
    <row r="26" spans="2:17" ht="19.5" x14ac:dyDescent="0.4">
      <c r="B26" s="139"/>
      <c r="C26" s="144"/>
      <c r="D26" s="144"/>
      <c r="E26" s="144"/>
      <c r="F26" s="144"/>
      <c r="G26" s="144"/>
      <c r="H26" s="144"/>
      <c r="I26" s="144"/>
      <c r="J26" s="144"/>
      <c r="K26" s="144"/>
      <c r="L26" s="144"/>
      <c r="M26" s="144"/>
      <c r="N26" s="144"/>
      <c r="O26" s="144"/>
      <c r="P26" s="143"/>
      <c r="Q26" s="12"/>
    </row>
    <row r="27" spans="2:17" ht="19.5" x14ac:dyDescent="0.4">
      <c r="B27" s="139"/>
      <c r="C27" s="144"/>
      <c r="D27" s="144"/>
      <c r="E27" s="144"/>
      <c r="F27" s="144"/>
      <c r="G27" s="144"/>
      <c r="H27" s="144"/>
      <c r="I27" s="144"/>
      <c r="J27" s="144"/>
      <c r="K27" s="144"/>
      <c r="L27" s="144"/>
      <c r="M27" s="144"/>
      <c r="N27" s="144"/>
      <c r="O27" s="144"/>
      <c r="P27" s="143"/>
      <c r="Q27" s="12"/>
    </row>
    <row r="28" spans="2:17" ht="19.5" x14ac:dyDescent="0.4">
      <c r="B28" s="139"/>
      <c r="C28" s="144"/>
      <c r="D28" s="144"/>
      <c r="E28" s="144"/>
      <c r="F28" s="144"/>
      <c r="G28" s="144"/>
      <c r="H28" s="144"/>
      <c r="I28" s="144"/>
      <c r="J28" s="144"/>
      <c r="K28" s="144"/>
      <c r="L28" s="144"/>
      <c r="M28" s="144"/>
      <c r="N28" s="144"/>
      <c r="O28" s="144"/>
      <c r="P28" s="143"/>
      <c r="Q28" s="12"/>
    </row>
    <row r="29" spans="2:17" ht="42" customHeight="1" x14ac:dyDescent="0.4">
      <c r="B29" s="139"/>
      <c r="C29" s="652" t="s">
        <v>171</v>
      </c>
      <c r="D29" s="652"/>
      <c r="E29" s="652"/>
      <c r="F29" s="652"/>
      <c r="G29" s="652"/>
      <c r="H29" s="652"/>
      <c r="I29" s="652"/>
      <c r="J29" s="652"/>
      <c r="K29" s="652"/>
      <c r="L29" s="652"/>
      <c r="M29" s="652"/>
      <c r="N29" s="652"/>
      <c r="O29" s="652"/>
      <c r="P29" s="147"/>
      <c r="Q29" s="12"/>
    </row>
    <row r="30" spans="2:17" ht="19.5" x14ac:dyDescent="0.4">
      <c r="B30" s="139"/>
      <c r="C30" s="144"/>
      <c r="D30" s="144"/>
      <c r="E30" s="144"/>
      <c r="F30" s="144"/>
      <c r="G30" s="144"/>
      <c r="H30" s="144"/>
      <c r="I30" s="144"/>
      <c r="J30" s="144"/>
      <c r="K30" s="144"/>
      <c r="L30" s="144"/>
      <c r="M30" s="144"/>
      <c r="N30" s="144"/>
      <c r="O30" s="144"/>
      <c r="P30" s="143"/>
      <c r="Q30" s="12"/>
    </row>
    <row r="31" spans="2:17" ht="19.5" x14ac:dyDescent="0.4">
      <c r="B31" s="139"/>
      <c r="C31" s="144"/>
      <c r="D31" s="144"/>
      <c r="E31" s="144"/>
      <c r="F31" s="144"/>
      <c r="G31" s="144"/>
      <c r="H31" s="144"/>
      <c r="I31" s="144"/>
      <c r="J31" s="144"/>
      <c r="K31" s="144"/>
      <c r="L31" s="144"/>
      <c r="M31" s="144"/>
      <c r="N31" s="144"/>
      <c r="O31" s="144"/>
      <c r="P31" s="143"/>
      <c r="Q31" s="12"/>
    </row>
    <row r="32" spans="2:17" ht="19.5" x14ac:dyDescent="0.4">
      <c r="B32" s="139"/>
      <c r="C32" s="144"/>
      <c r="D32" s="144"/>
      <c r="E32" s="144"/>
      <c r="F32" s="144"/>
      <c r="G32" s="144"/>
      <c r="H32" s="144"/>
      <c r="I32" s="144"/>
      <c r="J32" s="144"/>
      <c r="K32" s="144"/>
      <c r="L32" s="144"/>
      <c r="M32" s="144"/>
      <c r="N32" s="144"/>
      <c r="O32" s="144"/>
      <c r="P32" s="143"/>
      <c r="Q32" s="12"/>
    </row>
    <row r="33" spans="2:17" ht="19.5" x14ac:dyDescent="0.4">
      <c r="B33" s="139"/>
      <c r="C33" s="144"/>
      <c r="D33" s="144"/>
      <c r="E33" s="144"/>
      <c r="F33" s="144"/>
      <c r="G33" s="144"/>
      <c r="H33" s="144"/>
      <c r="I33" s="144"/>
      <c r="J33" s="144"/>
      <c r="K33" s="144"/>
      <c r="L33" s="144"/>
      <c r="M33" s="144"/>
      <c r="N33" s="144"/>
      <c r="O33" s="144"/>
      <c r="P33" s="143"/>
      <c r="Q33" s="12"/>
    </row>
    <row r="34" spans="2:17" ht="19.5" x14ac:dyDescent="0.4">
      <c r="B34" s="139"/>
      <c r="C34" s="144"/>
      <c r="D34" s="144"/>
      <c r="E34" s="144"/>
      <c r="F34" s="144"/>
      <c r="G34" s="144"/>
      <c r="H34" s="144"/>
      <c r="I34" s="144"/>
      <c r="J34" s="144"/>
      <c r="K34" s="144"/>
      <c r="L34" s="144"/>
      <c r="M34" s="144"/>
      <c r="N34" s="144"/>
      <c r="O34" s="144"/>
      <c r="P34" s="143"/>
      <c r="Q34" s="12"/>
    </row>
    <row r="35" spans="2:17" ht="19.5" x14ac:dyDescent="0.4">
      <c r="B35" s="139"/>
      <c r="C35" s="144"/>
      <c r="D35" s="144"/>
      <c r="E35" s="144"/>
      <c r="F35" s="144"/>
      <c r="G35" s="144"/>
      <c r="H35" s="144"/>
      <c r="I35" s="144"/>
      <c r="J35" s="144"/>
      <c r="K35" s="144"/>
      <c r="L35" s="144"/>
      <c r="M35" s="144"/>
      <c r="N35" s="144"/>
      <c r="O35" s="144"/>
      <c r="P35" s="143"/>
      <c r="Q35" s="12"/>
    </row>
    <row r="36" spans="2:17" ht="19.5" x14ac:dyDescent="0.4">
      <c r="B36" s="139"/>
      <c r="C36" s="144"/>
      <c r="D36" s="144"/>
      <c r="E36" s="144"/>
      <c r="F36" s="144"/>
      <c r="G36" s="144"/>
      <c r="H36" s="144"/>
      <c r="I36" s="144"/>
      <c r="J36" s="144"/>
      <c r="K36" s="144"/>
      <c r="L36" s="144"/>
      <c r="M36" s="144"/>
      <c r="N36" s="144"/>
      <c r="O36" s="144"/>
      <c r="P36" s="143"/>
      <c r="Q36" s="12"/>
    </row>
    <row r="37" spans="2:17" ht="24.95" customHeight="1" x14ac:dyDescent="0.4">
      <c r="B37" s="139"/>
      <c r="C37" s="144"/>
      <c r="D37" s="144"/>
      <c r="E37" s="144"/>
      <c r="F37" s="144"/>
      <c r="G37" s="144"/>
      <c r="H37" s="144"/>
      <c r="I37" s="144"/>
      <c r="J37" s="144"/>
      <c r="K37" s="144"/>
      <c r="L37" s="144"/>
      <c r="M37" s="144"/>
      <c r="N37" s="144"/>
      <c r="O37" s="144"/>
      <c r="P37" s="143"/>
      <c r="Q37" s="12"/>
    </row>
    <row r="38" spans="2:17" ht="44.25" customHeight="1" x14ac:dyDescent="0.4">
      <c r="B38" s="139"/>
      <c r="C38" s="652" t="s">
        <v>169</v>
      </c>
      <c r="D38" s="652"/>
      <c r="E38" s="652"/>
      <c r="F38" s="652"/>
      <c r="G38" s="652"/>
      <c r="H38" s="652"/>
      <c r="I38" s="652"/>
      <c r="J38" s="652"/>
      <c r="K38" s="652"/>
      <c r="L38" s="652"/>
      <c r="M38" s="652"/>
      <c r="N38" s="652"/>
      <c r="O38" s="652"/>
      <c r="P38" s="145"/>
      <c r="Q38" s="13"/>
    </row>
    <row r="39" spans="2:17" ht="19.5" x14ac:dyDescent="0.4">
      <c r="B39" s="139"/>
      <c r="C39" s="144"/>
      <c r="D39" s="144"/>
      <c r="E39" s="144"/>
      <c r="F39" s="144"/>
      <c r="G39" s="144"/>
      <c r="H39" s="144"/>
      <c r="I39" s="144"/>
      <c r="J39" s="144"/>
      <c r="K39" s="144"/>
      <c r="L39" s="144"/>
      <c r="M39" s="144"/>
      <c r="N39" s="144"/>
      <c r="O39" s="144"/>
      <c r="P39" s="143"/>
      <c r="Q39" s="12"/>
    </row>
    <row r="40" spans="2:17" ht="19.5" x14ac:dyDescent="0.4">
      <c r="B40" s="139"/>
      <c r="C40" s="144"/>
      <c r="D40" s="144"/>
      <c r="E40" s="144"/>
      <c r="F40" s="144"/>
      <c r="G40" s="144"/>
      <c r="H40" s="144"/>
      <c r="I40" s="144"/>
      <c r="J40" s="144"/>
      <c r="K40" s="144"/>
      <c r="L40" s="144"/>
      <c r="M40" s="144"/>
      <c r="N40" s="144"/>
      <c r="O40" s="144"/>
      <c r="P40" s="143"/>
      <c r="Q40" s="12"/>
    </row>
    <row r="41" spans="2:17" ht="19.5" x14ac:dyDescent="0.4">
      <c r="B41" s="139"/>
      <c r="C41" s="144"/>
      <c r="D41" s="144"/>
      <c r="E41" s="144"/>
      <c r="F41" s="144"/>
      <c r="G41" s="144"/>
      <c r="H41" s="144"/>
      <c r="I41" s="144"/>
      <c r="J41" s="144"/>
      <c r="K41" s="144"/>
      <c r="L41" s="144"/>
      <c r="M41" s="144"/>
      <c r="N41" s="144"/>
      <c r="O41" s="144"/>
      <c r="P41" s="143"/>
      <c r="Q41" s="12"/>
    </row>
    <row r="42" spans="2:17" ht="19.5" x14ac:dyDescent="0.4">
      <c r="B42" s="139"/>
      <c r="C42" s="144"/>
      <c r="D42" s="144"/>
      <c r="E42" s="144"/>
      <c r="F42" s="144"/>
      <c r="G42" s="144"/>
      <c r="H42" s="144"/>
      <c r="I42" s="144"/>
      <c r="J42" s="144"/>
      <c r="K42" s="144"/>
      <c r="L42" s="144"/>
      <c r="M42" s="144"/>
      <c r="N42" s="144"/>
      <c r="O42" s="144"/>
      <c r="P42" s="143"/>
      <c r="Q42" s="12"/>
    </row>
    <row r="43" spans="2:17" ht="19.5" x14ac:dyDescent="0.4">
      <c r="B43" s="139"/>
      <c r="C43" s="144"/>
      <c r="D43" s="144"/>
      <c r="E43" s="144"/>
      <c r="F43" s="144"/>
      <c r="G43" s="144"/>
      <c r="H43" s="144"/>
      <c r="I43" s="144"/>
      <c r="J43" s="144"/>
      <c r="K43" s="144"/>
      <c r="L43" s="144"/>
      <c r="M43" s="144"/>
      <c r="N43" s="144"/>
      <c r="O43" s="144"/>
      <c r="P43" s="143"/>
      <c r="Q43" s="12"/>
    </row>
    <row r="44" spans="2:17" ht="19.5" x14ac:dyDescent="0.4">
      <c r="B44" s="139"/>
      <c r="C44" s="144"/>
      <c r="D44" s="144"/>
      <c r="E44" s="144"/>
      <c r="F44" s="144"/>
      <c r="G44" s="144"/>
      <c r="H44" s="144"/>
      <c r="I44" s="144"/>
      <c r="J44" s="144"/>
      <c r="K44" s="144"/>
      <c r="L44" s="144"/>
      <c r="M44" s="144"/>
      <c r="N44" s="144"/>
      <c r="O44" s="144"/>
      <c r="P44" s="143"/>
      <c r="Q44" s="12"/>
    </row>
    <row r="45" spans="2:17" ht="42" customHeight="1" x14ac:dyDescent="0.4">
      <c r="B45" s="139"/>
      <c r="C45" s="652" t="s">
        <v>165</v>
      </c>
      <c r="D45" s="652"/>
      <c r="E45" s="652"/>
      <c r="F45" s="652"/>
      <c r="G45" s="652"/>
      <c r="H45" s="652"/>
      <c r="I45" s="652"/>
      <c r="J45" s="652"/>
      <c r="K45" s="652"/>
      <c r="L45" s="652"/>
      <c r="M45" s="652"/>
      <c r="N45" s="652"/>
      <c r="O45" s="652"/>
      <c r="P45" s="145"/>
      <c r="Q45" s="13"/>
    </row>
    <row r="46" spans="2:17" ht="19.5" x14ac:dyDescent="0.4">
      <c r="B46" s="139"/>
      <c r="C46" s="144"/>
      <c r="D46" s="144"/>
      <c r="E46" s="144"/>
      <c r="F46" s="144"/>
      <c r="G46" s="144"/>
      <c r="H46" s="144"/>
      <c r="I46" s="144"/>
      <c r="J46" s="144"/>
      <c r="K46" s="144"/>
      <c r="L46" s="144"/>
      <c r="M46" s="144"/>
      <c r="N46" s="144"/>
      <c r="O46" s="144"/>
      <c r="P46" s="143"/>
      <c r="Q46" s="12"/>
    </row>
    <row r="47" spans="2:17" ht="19.5" x14ac:dyDescent="0.4">
      <c r="B47" s="139"/>
      <c r="C47" s="144"/>
      <c r="D47" s="144"/>
      <c r="E47" s="144"/>
      <c r="F47" s="144"/>
      <c r="G47" s="144"/>
      <c r="H47" s="144"/>
      <c r="I47" s="144"/>
      <c r="J47" s="144"/>
      <c r="K47" s="144"/>
      <c r="L47" s="144"/>
      <c r="M47" s="144"/>
      <c r="N47" s="144"/>
      <c r="O47" s="144"/>
      <c r="P47" s="143"/>
      <c r="Q47" s="12"/>
    </row>
    <row r="48" spans="2:17" ht="19.5" x14ac:dyDescent="0.4">
      <c r="B48" s="139"/>
      <c r="C48" s="144"/>
      <c r="D48" s="144"/>
      <c r="E48" s="144"/>
      <c r="F48" s="144"/>
      <c r="G48" s="144"/>
      <c r="H48" s="144"/>
      <c r="I48" s="144"/>
      <c r="J48" s="144"/>
      <c r="K48" s="144"/>
      <c r="L48" s="144"/>
      <c r="M48" s="144"/>
      <c r="N48" s="144"/>
      <c r="O48" s="144"/>
      <c r="P48" s="143"/>
      <c r="Q48" s="12"/>
    </row>
    <row r="49" spans="2:17" ht="19.5" x14ac:dyDescent="0.4">
      <c r="B49" s="139"/>
      <c r="C49" s="144"/>
      <c r="D49" s="144"/>
      <c r="E49" s="144"/>
      <c r="F49" s="144"/>
      <c r="G49" s="144"/>
      <c r="H49" s="144"/>
      <c r="I49" s="144"/>
      <c r="J49" s="144"/>
      <c r="K49" s="144"/>
      <c r="L49" s="144"/>
      <c r="M49" s="144"/>
      <c r="N49" s="144"/>
      <c r="O49" s="144"/>
      <c r="P49" s="143"/>
      <c r="Q49" s="12"/>
    </row>
    <row r="50" spans="2:17" ht="19.5" x14ac:dyDescent="0.4">
      <c r="B50" s="139"/>
      <c r="C50" s="144"/>
      <c r="D50" s="144"/>
      <c r="E50" s="144"/>
      <c r="F50" s="144"/>
      <c r="G50" s="144"/>
      <c r="H50" s="144"/>
      <c r="I50" s="144"/>
      <c r="J50" s="144"/>
      <c r="K50" s="144"/>
      <c r="L50" s="144"/>
      <c r="M50" s="144"/>
      <c r="N50" s="144"/>
      <c r="O50" s="144"/>
      <c r="P50" s="143"/>
      <c r="Q50" s="12"/>
    </row>
    <row r="51" spans="2:17" ht="19.5" x14ac:dyDescent="0.4">
      <c r="B51" s="139"/>
      <c r="C51" s="144"/>
      <c r="D51" s="144"/>
      <c r="E51" s="144"/>
      <c r="F51" s="144"/>
      <c r="G51" s="144"/>
      <c r="H51" s="144"/>
      <c r="I51" s="144"/>
      <c r="J51" s="144"/>
      <c r="K51" s="144"/>
      <c r="L51" s="144"/>
      <c r="M51" s="144"/>
      <c r="N51" s="144"/>
      <c r="O51" s="144"/>
      <c r="P51" s="143"/>
      <c r="Q51" s="12"/>
    </row>
    <row r="52" spans="2:17" ht="19.5" x14ac:dyDescent="0.4">
      <c r="B52" s="139"/>
      <c r="C52" s="144"/>
      <c r="D52" s="144"/>
      <c r="E52" s="144"/>
      <c r="F52" s="144"/>
      <c r="G52" s="144"/>
      <c r="H52" s="144"/>
      <c r="I52" s="144"/>
      <c r="J52" s="144"/>
      <c r="K52" s="144"/>
      <c r="L52" s="144"/>
      <c r="M52" s="144"/>
      <c r="N52" s="144"/>
      <c r="O52" s="144"/>
      <c r="P52" s="143"/>
      <c r="Q52" s="12"/>
    </row>
    <row r="53" spans="2:17" ht="19.5" x14ac:dyDescent="0.4">
      <c r="B53" s="139"/>
      <c r="C53" s="144"/>
      <c r="D53" s="144"/>
      <c r="E53" s="144"/>
      <c r="F53" s="144"/>
      <c r="G53" s="144"/>
      <c r="H53" s="144"/>
      <c r="I53" s="144"/>
      <c r="J53" s="144"/>
      <c r="K53" s="144"/>
      <c r="L53" s="144"/>
      <c r="M53" s="144"/>
      <c r="N53" s="144"/>
      <c r="O53" s="144"/>
      <c r="P53" s="143"/>
      <c r="Q53" s="12"/>
    </row>
    <row r="54" spans="2:17" ht="19.5" x14ac:dyDescent="0.4">
      <c r="B54" s="139"/>
      <c r="C54" s="144"/>
      <c r="D54" s="144"/>
      <c r="E54" s="144"/>
      <c r="F54" s="144"/>
      <c r="G54" s="144"/>
      <c r="H54" s="144"/>
      <c r="I54" s="144"/>
      <c r="J54" s="144"/>
      <c r="K54" s="144"/>
      <c r="L54" s="144"/>
      <c r="M54" s="144"/>
      <c r="N54" s="144"/>
      <c r="O54" s="144"/>
      <c r="P54" s="143"/>
      <c r="Q54" s="12"/>
    </row>
    <row r="55" spans="2:17" ht="19.5" x14ac:dyDescent="0.4">
      <c r="B55" s="139"/>
      <c r="C55" s="144"/>
      <c r="D55" s="144"/>
      <c r="E55" s="144"/>
      <c r="F55" s="144"/>
      <c r="G55" s="144"/>
      <c r="H55" s="144"/>
      <c r="I55" s="144"/>
      <c r="J55" s="144"/>
      <c r="K55" s="144"/>
      <c r="L55" s="144"/>
      <c r="M55" s="144"/>
      <c r="N55" s="144"/>
      <c r="O55" s="144"/>
      <c r="P55" s="143"/>
      <c r="Q55" s="12"/>
    </row>
    <row r="56" spans="2:17" ht="19.5" x14ac:dyDescent="0.4">
      <c r="B56" s="139"/>
      <c r="C56" s="144"/>
      <c r="D56" s="144"/>
      <c r="E56" s="144"/>
      <c r="F56" s="144"/>
      <c r="G56" s="144"/>
      <c r="H56" s="144"/>
      <c r="I56" s="144"/>
      <c r="J56" s="144"/>
      <c r="K56" s="144"/>
      <c r="L56" s="144"/>
      <c r="M56" s="144"/>
      <c r="N56" s="144"/>
      <c r="O56" s="144"/>
      <c r="P56" s="143"/>
      <c r="Q56" s="12"/>
    </row>
    <row r="57" spans="2:17" ht="19.5" x14ac:dyDescent="0.4">
      <c r="B57" s="139"/>
      <c r="C57" s="144"/>
      <c r="D57" s="144"/>
      <c r="E57" s="144"/>
      <c r="F57" s="144"/>
      <c r="G57" s="144"/>
      <c r="H57" s="144"/>
      <c r="I57" s="144"/>
      <c r="J57" s="144"/>
      <c r="K57" s="144"/>
      <c r="L57" s="144"/>
      <c r="M57" s="144"/>
      <c r="N57" s="144"/>
      <c r="O57" s="144"/>
      <c r="P57" s="143"/>
      <c r="Q57" s="12"/>
    </row>
    <row r="58" spans="2:17" ht="19.5" x14ac:dyDescent="0.4">
      <c r="B58" s="139"/>
      <c r="C58" s="144"/>
      <c r="D58" s="144"/>
      <c r="E58" s="144"/>
      <c r="F58" s="144"/>
      <c r="G58" s="144"/>
      <c r="H58" s="144"/>
      <c r="I58" s="144"/>
      <c r="J58" s="144"/>
      <c r="K58" s="144"/>
      <c r="L58" s="144"/>
      <c r="M58" s="144"/>
      <c r="N58" s="144"/>
      <c r="O58" s="144"/>
      <c r="P58" s="143"/>
      <c r="Q58" s="12"/>
    </row>
    <row r="59" spans="2:17" ht="19.5" x14ac:dyDescent="0.4">
      <c r="B59" s="139"/>
      <c r="C59" s="144"/>
      <c r="D59" s="144"/>
      <c r="E59" s="144"/>
      <c r="F59" s="144"/>
      <c r="G59" s="144"/>
      <c r="H59" s="144"/>
      <c r="I59" s="144"/>
      <c r="J59" s="144"/>
      <c r="K59" s="144"/>
      <c r="L59" s="144"/>
      <c r="M59" s="144"/>
      <c r="N59" s="144"/>
      <c r="O59" s="144"/>
      <c r="P59" s="143"/>
      <c r="Q59" s="12"/>
    </row>
    <row r="60" spans="2:17" ht="85.5" customHeight="1" thickBot="1" x14ac:dyDescent="0.45">
      <c r="B60" s="139"/>
      <c r="C60" s="144"/>
      <c r="D60" s="144"/>
      <c r="E60" s="144"/>
      <c r="F60" s="144"/>
      <c r="G60" s="144"/>
      <c r="H60" s="144"/>
      <c r="I60" s="144"/>
      <c r="J60" s="144"/>
      <c r="K60" s="144"/>
      <c r="L60" s="144"/>
      <c r="M60" s="144"/>
      <c r="N60" s="144"/>
      <c r="O60" s="144"/>
      <c r="P60" s="143"/>
      <c r="Q60" s="12"/>
    </row>
    <row r="61" spans="2:17" ht="15" customHeight="1" thickBot="1" x14ac:dyDescent="0.45">
      <c r="B61" s="653"/>
      <c r="C61" s="650"/>
      <c r="D61" s="650"/>
      <c r="E61" s="650"/>
      <c r="F61" s="650"/>
      <c r="G61" s="650"/>
      <c r="H61" s="650"/>
      <c r="I61" s="650"/>
      <c r="J61" s="650"/>
      <c r="K61" s="650"/>
      <c r="L61" s="650"/>
      <c r="M61" s="650"/>
      <c r="N61" s="650"/>
      <c r="O61" s="650"/>
      <c r="P61" s="651"/>
      <c r="Q61" s="12"/>
    </row>
  </sheetData>
  <sheetProtection password="D3A8" sheet="1" objects="1" scenarios="1" selectLockedCells="1" selectUnlockedCells="1"/>
  <mergeCells count="9">
    <mergeCell ref="C2:P2"/>
    <mergeCell ref="C38:O38"/>
    <mergeCell ref="B61:P61"/>
    <mergeCell ref="C7:O7"/>
    <mergeCell ref="C9:O9"/>
    <mergeCell ref="C29:O29"/>
    <mergeCell ref="C45:O45"/>
    <mergeCell ref="C4:L4"/>
    <mergeCell ref="C16:O16"/>
  </mergeCells>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AF46"/>
  <sheetViews>
    <sheetView showGridLines="0" showRowColHeaders="0" zoomScale="85" zoomScaleNormal="85" workbookViewId="0">
      <selection activeCell="B15" sqref="B15"/>
    </sheetView>
  </sheetViews>
  <sheetFormatPr defaultRowHeight="15" x14ac:dyDescent="0.3"/>
  <cols>
    <col min="1" max="1" width="4.42578125" style="14" customWidth="1"/>
    <col min="2" max="3" width="11.7109375" style="15" customWidth="1"/>
    <col min="4" max="4" width="16.7109375" style="16" customWidth="1"/>
    <col min="5" max="5" width="9" style="17" customWidth="1"/>
    <col min="6" max="6" width="25.28515625" style="18" customWidth="1"/>
    <col min="7" max="7" width="13" style="19" customWidth="1"/>
    <col min="8" max="8" width="14.42578125" style="19" customWidth="1"/>
    <col min="9" max="9" width="25.5703125" style="20" customWidth="1"/>
    <col min="10" max="10" width="40.5703125" style="21" customWidth="1"/>
    <col min="11" max="11" width="15.7109375" style="22" customWidth="1"/>
    <col min="12" max="13" width="15.7109375" style="11" customWidth="1"/>
    <col min="14" max="14" width="15.7109375" style="14" customWidth="1"/>
    <col min="15" max="15" width="15.7109375" style="11" customWidth="1"/>
    <col min="16" max="16" width="15.7109375" style="23" customWidth="1"/>
    <col min="17" max="17" width="20.5703125" style="11" customWidth="1"/>
    <col min="18" max="18" width="12.140625" style="11" hidden="1" customWidth="1"/>
    <col min="19" max="19" width="6.85546875" style="11" hidden="1" customWidth="1"/>
    <col min="20" max="20" width="9.140625" style="11" hidden="1" customWidth="1"/>
    <col min="21" max="21" width="8.85546875" style="11" hidden="1" customWidth="1"/>
    <col min="22" max="28" width="24.7109375" style="11" hidden="1" customWidth="1"/>
    <col min="29" max="32" width="9.140625" style="11" hidden="1" customWidth="1"/>
    <col min="33" max="34" width="9.140625" style="11" customWidth="1"/>
    <col min="35" max="16384" width="9.140625" style="11"/>
  </cols>
  <sheetData>
    <row r="1" spans="1:32" ht="13.5" customHeight="1" thickBot="1" x14ac:dyDescent="0.35"/>
    <row r="2" spans="1:32" ht="15" customHeight="1" thickBot="1" x14ac:dyDescent="0.35">
      <c r="A2" s="151"/>
      <c r="B2" s="128"/>
      <c r="C2" s="128"/>
      <c r="D2" s="129"/>
      <c r="E2" s="130"/>
      <c r="F2" s="131"/>
      <c r="G2" s="132"/>
      <c r="H2" s="132"/>
      <c r="I2" s="133"/>
      <c r="J2" s="131"/>
      <c r="K2" s="134"/>
      <c r="L2" s="133"/>
      <c r="M2" s="133"/>
      <c r="N2" s="135"/>
      <c r="O2" s="133"/>
      <c r="P2" s="136"/>
      <c r="Q2" s="137"/>
    </row>
    <row r="3" spans="1:32" ht="20.100000000000001" customHeight="1" x14ac:dyDescent="0.3">
      <c r="A3" s="152"/>
      <c r="B3" s="157"/>
      <c r="C3" s="158"/>
      <c r="D3" s="159"/>
      <c r="E3" s="160"/>
      <c r="F3" s="99"/>
      <c r="G3" s="161"/>
      <c r="H3" s="161"/>
      <c r="I3" s="101"/>
      <c r="J3" s="99"/>
      <c r="K3" s="100"/>
      <c r="L3" s="101"/>
      <c r="M3" s="101"/>
      <c r="N3" s="102"/>
      <c r="O3" s="101"/>
      <c r="P3" s="103"/>
      <c r="Q3" s="104"/>
    </row>
    <row r="4" spans="1:32" ht="30.75" customHeight="1" x14ac:dyDescent="0.6">
      <c r="A4" s="153"/>
      <c r="B4" s="669" t="s">
        <v>101</v>
      </c>
      <c r="C4" s="670"/>
      <c r="D4" s="677"/>
      <c r="E4" s="677"/>
      <c r="F4" s="677"/>
      <c r="G4" s="126"/>
      <c r="H4" s="127" t="s">
        <v>18</v>
      </c>
      <c r="I4" s="126"/>
      <c r="J4" s="108"/>
      <c r="K4" s="678" t="s">
        <v>206</v>
      </c>
      <c r="L4" s="679"/>
      <c r="M4" s="573"/>
      <c r="N4" s="574" t="str">
        <f>IF($D$5="Recycling Fund","Client Additional Fund:","")</f>
        <v/>
      </c>
      <c r="O4" s="481"/>
      <c r="P4" s="488"/>
      <c r="Q4" s="113"/>
    </row>
    <row r="5" spans="1:32" ht="30.75" customHeight="1" x14ac:dyDescent="0.6">
      <c r="A5" s="154"/>
      <c r="B5" s="669" t="s">
        <v>196</v>
      </c>
      <c r="C5" s="670"/>
      <c r="D5" s="671" t="s">
        <v>389</v>
      </c>
      <c r="E5" s="671"/>
      <c r="F5" s="671"/>
      <c r="G5" s="105"/>
      <c r="H5" s="106" t="s">
        <v>388</v>
      </c>
      <c r="I5" s="107"/>
      <c r="J5" s="108"/>
      <c r="K5" s="649" t="s">
        <v>204</v>
      </c>
      <c r="L5" s="584" t="str">
        <f>IF($D$5="","",$AD$15&amp;" years")</f>
        <v>5 years</v>
      </c>
      <c r="M5" s="489" t="str">
        <f>IF($D$5="Recycling Fund",$AD$16&amp;" years","")</f>
        <v/>
      </c>
      <c r="N5" s="487" t="str">
        <f>IF($D$5="Recycling Fund","10 years","")</f>
        <v/>
      </c>
      <c r="O5" s="481"/>
      <c r="P5" s="489"/>
      <c r="Q5" s="113"/>
    </row>
    <row r="6" spans="1:32" ht="30.75" customHeight="1" x14ac:dyDescent="0.45">
      <c r="A6" s="154"/>
      <c r="B6" s="669" t="s">
        <v>197</v>
      </c>
      <c r="C6" s="670"/>
      <c r="D6" s="671" t="s">
        <v>390</v>
      </c>
      <c r="E6" s="671"/>
      <c r="F6" s="671"/>
      <c r="G6" s="105"/>
      <c r="H6" s="482" t="s">
        <v>342</v>
      </c>
      <c r="I6" s="105"/>
      <c r="J6" s="108"/>
      <c r="K6" s="649" t="s">
        <v>400</v>
      </c>
      <c r="L6" s="584" t="str">
        <f>IF($D$5="","","£"&amp;$AE$15)</f>
        <v>£100</v>
      </c>
      <c r="M6" s="489" t="str">
        <f>IF($D$5="Recycling Fund","£"&amp;$AE$16,"")</f>
        <v/>
      </c>
      <c r="N6" s="487" t="str">
        <f>IF($D$5="Recycling Fund","£400","")</f>
        <v/>
      </c>
      <c r="O6" s="481"/>
      <c r="P6" s="489"/>
      <c r="Q6" s="113"/>
    </row>
    <row r="7" spans="1:32" ht="20.100000000000001" customHeight="1" x14ac:dyDescent="0.3">
      <c r="A7" s="155"/>
      <c r="B7" s="162"/>
      <c r="C7" s="668"/>
      <c r="D7" s="668"/>
      <c r="E7" s="668"/>
      <c r="F7" s="150"/>
      <c r="G7" s="114"/>
      <c r="H7" s="481"/>
      <c r="I7" s="110"/>
      <c r="J7" s="108"/>
      <c r="K7" s="109"/>
      <c r="L7" s="110"/>
      <c r="M7" s="110"/>
      <c r="N7" s="111"/>
      <c r="O7" s="110"/>
      <c r="P7" s="112"/>
      <c r="Q7" s="113"/>
    </row>
    <row r="8" spans="1:32" ht="19.5" customHeight="1" thickBot="1" x14ac:dyDescent="0.35">
      <c r="A8" s="156"/>
      <c r="B8" s="163"/>
      <c r="C8" s="115"/>
      <c r="D8" s="116"/>
      <c r="E8" s="117"/>
      <c r="F8" s="118"/>
      <c r="G8" s="119"/>
      <c r="H8" s="119"/>
      <c r="I8" s="120"/>
      <c r="J8" s="121"/>
      <c r="K8" s="122"/>
      <c r="L8" s="120"/>
      <c r="M8" s="120"/>
      <c r="N8" s="123"/>
      <c r="O8" s="120"/>
      <c r="P8" s="124"/>
      <c r="Q8" s="125"/>
    </row>
    <row r="9" spans="1:32" s="32" customFormat="1" ht="18" customHeight="1" x14ac:dyDescent="0.2">
      <c r="A9" s="83"/>
      <c r="B9" s="148" t="s">
        <v>39</v>
      </c>
      <c r="C9" s="94"/>
      <c r="D9" s="95"/>
      <c r="E9" s="96"/>
      <c r="F9" s="97"/>
      <c r="G9" s="684" t="s">
        <v>93</v>
      </c>
      <c r="H9" s="680" t="s">
        <v>92</v>
      </c>
      <c r="I9" s="24"/>
      <c r="J9" s="25"/>
      <c r="K9" s="26"/>
      <c r="L9" s="27"/>
      <c r="M9" s="28"/>
      <c r="N9" s="29"/>
      <c r="O9" s="30"/>
      <c r="P9" s="30"/>
      <c r="Q9" s="31"/>
    </row>
    <row r="10" spans="1:32" s="32" customFormat="1" ht="42" customHeight="1" thickBot="1" x14ac:dyDescent="0.25">
      <c r="A10" s="33" t="s">
        <v>49</v>
      </c>
      <c r="B10" s="34" t="s">
        <v>91</v>
      </c>
      <c r="C10" s="35" t="s">
        <v>90</v>
      </c>
      <c r="D10" s="36" t="s">
        <v>87</v>
      </c>
      <c r="E10" s="37" t="s">
        <v>63</v>
      </c>
      <c r="F10" s="38" t="s">
        <v>118</v>
      </c>
      <c r="G10" s="685"/>
      <c r="H10" s="681"/>
      <c r="I10" s="39" t="s">
        <v>0</v>
      </c>
      <c r="J10" s="39" t="s">
        <v>42</v>
      </c>
      <c r="K10" s="40" t="s">
        <v>43</v>
      </c>
      <c r="L10" s="41" t="s">
        <v>62</v>
      </c>
      <c r="M10" s="42" t="s">
        <v>178</v>
      </c>
      <c r="N10" s="42" t="s">
        <v>1</v>
      </c>
      <c r="O10" s="43" t="s">
        <v>179</v>
      </c>
      <c r="P10" s="43" t="s">
        <v>180</v>
      </c>
      <c r="Q10" s="44" t="s">
        <v>88</v>
      </c>
    </row>
    <row r="11" spans="1:32" s="32" customFormat="1" ht="30" customHeight="1" thickBot="1" x14ac:dyDescent="0.25">
      <c r="A11" s="45">
        <v>1</v>
      </c>
      <c r="B11" s="46">
        <v>40940</v>
      </c>
      <c r="C11" s="46">
        <v>41120</v>
      </c>
      <c r="D11" s="47" t="s">
        <v>40</v>
      </c>
      <c r="E11" s="48">
        <v>30</v>
      </c>
      <c r="F11" s="47" t="s">
        <v>117</v>
      </c>
      <c r="G11" s="49">
        <v>85000</v>
      </c>
      <c r="H11" s="50">
        <v>1</v>
      </c>
      <c r="I11" s="51" t="s">
        <v>24</v>
      </c>
      <c r="J11" s="52" t="s">
        <v>5</v>
      </c>
      <c r="K11" s="53">
        <v>26940</v>
      </c>
      <c r="L11" s="54">
        <v>3.16</v>
      </c>
      <c r="M11" s="55">
        <v>175.49</v>
      </c>
      <c r="N11" s="55">
        <v>6.84</v>
      </c>
      <c r="O11" s="55">
        <f>IF(N11="","",M11*N11)</f>
        <v>1200.3516</v>
      </c>
      <c r="P11" s="55">
        <f>IF(O11="","",G11/O11)</f>
        <v>70.812585245856297</v>
      </c>
      <c r="Q11" s="253" t="s">
        <v>170</v>
      </c>
    </row>
    <row r="12" spans="1:32" ht="15" customHeight="1" thickBot="1" x14ac:dyDescent="0.35">
      <c r="A12" s="56"/>
      <c r="B12" s="57"/>
      <c r="C12" s="57"/>
      <c r="D12" s="58"/>
      <c r="E12" s="59"/>
      <c r="F12" s="60"/>
      <c r="G12" s="61"/>
      <c r="H12" s="61"/>
      <c r="I12" s="98"/>
      <c r="J12" s="62"/>
      <c r="K12" s="63"/>
      <c r="L12" s="64"/>
      <c r="M12" s="65"/>
      <c r="N12" s="66"/>
      <c r="O12" s="67"/>
      <c r="P12" s="68"/>
      <c r="Q12" s="69"/>
    </row>
    <row r="13" spans="1:32" s="32" customFormat="1" ht="18" customHeight="1" x14ac:dyDescent="0.2">
      <c r="A13" s="83"/>
      <c r="B13" s="149" t="s">
        <v>41</v>
      </c>
      <c r="C13" s="444"/>
      <c r="D13" s="445"/>
      <c r="E13" s="446"/>
      <c r="F13" s="447"/>
      <c r="G13" s="686" t="s">
        <v>93</v>
      </c>
      <c r="H13" s="682" t="s">
        <v>92</v>
      </c>
      <c r="I13" s="448"/>
      <c r="J13" s="70"/>
      <c r="K13" s="71"/>
      <c r="L13" s="72"/>
      <c r="M13" s="73"/>
      <c r="N13" s="74"/>
      <c r="O13" s="75"/>
      <c r="P13" s="75"/>
      <c r="Q13" s="76"/>
      <c r="R13" s="672" t="str">
        <f>'Extra look-up'!F2</f>
        <v>Work-type list name</v>
      </c>
      <c r="S13" s="672" t="str">
        <f>'Extra look-up'!H2</f>
        <v>Consistency check</v>
      </c>
      <c r="V13" s="673" t="s">
        <v>88</v>
      </c>
      <c r="W13" s="673"/>
      <c r="X13" s="673"/>
      <c r="Y13" s="673"/>
      <c r="Z13" s="673"/>
      <c r="AA13" s="673"/>
      <c r="AB13" s="673"/>
      <c r="AF13" s="32" t="s">
        <v>208</v>
      </c>
    </row>
    <row r="14" spans="1:32" s="32" customFormat="1" ht="42.75" customHeight="1" thickBot="1" x14ac:dyDescent="0.25">
      <c r="A14" s="33" t="s">
        <v>49</v>
      </c>
      <c r="B14" s="35" t="s">
        <v>91</v>
      </c>
      <c r="C14" s="449" t="s">
        <v>90</v>
      </c>
      <c r="D14" s="450" t="s">
        <v>87</v>
      </c>
      <c r="E14" s="451" t="s">
        <v>63</v>
      </c>
      <c r="F14" s="450" t="s">
        <v>118</v>
      </c>
      <c r="G14" s="687"/>
      <c r="H14" s="683"/>
      <c r="I14" s="452" t="s">
        <v>0</v>
      </c>
      <c r="J14" s="39" t="s">
        <v>42</v>
      </c>
      <c r="K14" s="40" t="s">
        <v>43</v>
      </c>
      <c r="L14" s="41" t="s">
        <v>62</v>
      </c>
      <c r="M14" s="42" t="s">
        <v>178</v>
      </c>
      <c r="N14" s="42" t="s">
        <v>1</v>
      </c>
      <c r="O14" s="43" t="s">
        <v>179</v>
      </c>
      <c r="P14" s="43" t="s">
        <v>180</v>
      </c>
      <c r="Q14" s="44" t="s">
        <v>88</v>
      </c>
      <c r="R14" s="672"/>
      <c r="S14" s="672"/>
      <c r="U14" s="32" t="s">
        <v>198</v>
      </c>
      <c r="V14" s="484" t="s">
        <v>199</v>
      </c>
      <c r="W14" s="484" t="s">
        <v>200</v>
      </c>
      <c r="X14" s="484" t="s">
        <v>389</v>
      </c>
      <c r="Y14" s="484" t="s">
        <v>201</v>
      </c>
      <c r="Z14" s="484" t="s">
        <v>202</v>
      </c>
      <c r="AA14" s="484" t="s">
        <v>203</v>
      </c>
      <c r="AB14" s="484" t="s">
        <v>343</v>
      </c>
      <c r="AD14" s="485" t="s">
        <v>204</v>
      </c>
      <c r="AE14" s="485" t="s">
        <v>205</v>
      </c>
      <c r="AF14" s="32" t="s">
        <v>380</v>
      </c>
    </row>
    <row r="15" spans="1:32" s="32" customFormat="1" ht="30" customHeight="1" x14ac:dyDescent="0.2">
      <c r="A15" s="77">
        <v>1</v>
      </c>
      <c r="B15" s="453"/>
      <c r="C15" s="454"/>
      <c r="D15" s="455"/>
      <c r="E15" s="456"/>
      <c r="F15" s="455"/>
      <c r="G15" s="475"/>
      <c r="H15" s="457"/>
      <c r="I15" s="458"/>
      <c r="J15" s="459"/>
      <c r="K15" s="460" t="str">
        <f>IF(OR('Project 1 data input'!$I$13="",'Project 1 data input'!$J$13=0),"",'Project 1 data input'!$I$13-'Project 1 data input'!$J$13)</f>
        <v/>
      </c>
      <c r="L15" s="461" t="str">
        <f>IF(OR(G15="",K15=""),"",G15/K15)</f>
        <v/>
      </c>
      <c r="M15" s="462" t="str">
        <f>IF(ISERROR('Project 1 data input'!G$10-'Project 1 data input'!H$10),"",('Project 1 data input'!G$10-'Project 1 data input'!H$10))</f>
        <v/>
      </c>
      <c r="N15" s="463" t="str">
        <f>IF(J15="","",IF(VLOOKUP(J15,'Eligible Technologies'!C:D,2,FALSE)&lt;E15,VLOOKUP(J15,'Eligible Technologies'!C:D,2,FALSE),E15))</f>
        <v/>
      </c>
      <c r="O15" s="463" t="str">
        <f>IF(ISERROR(M15*N15),"",M15*N15)</f>
        <v/>
      </c>
      <c r="P15" s="463" t="str">
        <f>IF(ISERROR(G15/O15),"",G15/O15)</f>
        <v/>
      </c>
      <c r="Q15" s="479" t="str">
        <f ca="1">IF('Extra look-up'!$H6="Work Type","Check Work Type",IF(AND($P15&lt;&gt;"",$D$5=""),"Please select a programme",IF(AND(P15="",E15="",G15="",J15=""),"",IF(OR(P15="",E15="",G15="",J15=""),"Check all fields complete",HLOOKUP($D$5,$V$14:$AA$19,U15,FALSE)))))</f>
        <v/>
      </c>
      <c r="R15" s="32" t="str">
        <f>'Extra look-up'!F3</f>
        <v/>
      </c>
      <c r="S15" s="32" t="str">
        <f ca="1">'Extra look-up'!H3</f>
        <v>OK</v>
      </c>
      <c r="U15" s="32">
        <v>2</v>
      </c>
      <c r="V15" s="484" t="str">
        <f ca="1">IF('Extra look-up'!$H3="Work Type","Work Type",IF($O15="","",IF(OR($H15&lt;=0,$H15&gt;1),"Enter % of cost",IF(AND($P15&lt;=100,$L15&lt;=5,$O15&gt;0),"Compliant",IF(AND(K15,L15,M15,N15,O15,P15)&lt;&gt;"",AB15,"")))))</f>
        <v/>
      </c>
      <c r="W15" s="484" t="str">
        <f ca="1">IF('Extra look-up'!$H3="Work Type","Work Type",IF($O15="","",IF(OR($H15&lt;=0,$H15&gt;1),"Enter % of cost",IF(AND($P15&lt;=100,$L15&lt;=5,$O15&gt;0),"Compliant","Non-Compliant"))))</f>
        <v/>
      </c>
      <c r="X15" s="484" t="str">
        <f ca="1">IF('Extra look-up'!$H3="Work Type","Work Type",IF($O15="","",IF(OR($H15&lt;=0,$H15&gt;1),"Enter % of cost",IF(AND($P15&lt;=100,$L15&lt;=5,$O15&gt;0),"Compliant","Non-Compliant"))))</f>
        <v/>
      </c>
      <c r="Y15" s="484" t="str">
        <f ca="1">IF('Extra look-up'!$H3="Work Type","Work Type",IF($O15="","",IF(OR($H15&lt;=0,$H15&gt;1),"Enter % of cost",IF(AND($P15&lt;=200,$L15&lt;=8,$O15&gt;0),"Compliant","Non-Compliant"))))</f>
        <v/>
      </c>
      <c r="Z15" s="484" t="str">
        <f ca="1">IF('Extra look-up'!$H3="Work Type","Work Type",IF($O15="","",IF(OR($H15&lt;=0,$H15&gt;1),"Enter % of cost",IF(AND($P15&lt;=200,$L15&lt;=8,$O15&gt;0),"Compliant","Non-Compliant"))))</f>
        <v/>
      </c>
      <c r="AA15" s="484" t="str">
        <f ca="1">IF('Extra look-up'!$H3="Work Type","Work Type",IF($O15="","",IF(OR($H15&lt;=0,$H15&gt;1),"Enter % of cost",IF(AND($P15&lt;=200,$L15&lt;=8,$O15&gt;0),"Compliant","Non-Compliant"))))</f>
        <v/>
      </c>
      <c r="AB15" s="484" t="str">
        <f>IF(AND($P15&lt;=100,$L15&lt;=5,$O15&gt;0),"Compliant",IF(AND($P15&lt;=50,$L15&lt;=7.5,$O15&gt;0),"Compliant",IF(AND($P15&lt;=400,$L15&lt;=10,$O15&gt;0),"Client additional only","Non-Compliant")))</f>
        <v>Non-Compliant</v>
      </c>
      <c r="AD15" s="486">
        <f>IF(OR($D$5="SEELS Academies and Schools",$D$5="SEELS Wales",$D$5="SEELS Scotland"),8,IF(OR($D$5="Recycling Fund",$D$5="SEELS England",$D$5="Salix College Energy Fund"),5,""))</f>
        <v>5</v>
      </c>
      <c r="AE15" s="486">
        <f>IF(OR($D$5="SEELS Academies and Schools",$D$5="SEELS Wales",$D$5="SEELS Scotland"),200,IF(OR($D$5="Recycling Fund",$D$5="SEELS England",$D$5="Salix College Energy Fund"),100,""))</f>
        <v>100</v>
      </c>
      <c r="AF15" s="32" t="s">
        <v>381</v>
      </c>
    </row>
    <row r="16" spans="1:32" s="32" customFormat="1" ht="30" customHeight="1" x14ac:dyDescent="0.2">
      <c r="A16" s="78">
        <v>2</v>
      </c>
      <c r="B16" s="464"/>
      <c r="C16" s="465"/>
      <c r="D16" s="466"/>
      <c r="E16" s="467"/>
      <c r="F16" s="466"/>
      <c r="G16" s="476"/>
      <c r="H16" s="468"/>
      <c r="I16" s="469"/>
      <c r="J16" s="459"/>
      <c r="K16" s="460" t="str">
        <f>IF(OR('Project 2 data input'!$I$13="",'Project 2 data input'!$J$13=0),"",'Project 2 data input'!$I$13-'Project 2 data input'!$J$13)</f>
        <v/>
      </c>
      <c r="L16" s="461" t="str">
        <f>IF(OR(G16="",K16=""),"",G16/K16)</f>
        <v/>
      </c>
      <c r="M16" s="462" t="str">
        <f>IF(ISERROR('Project 2 data input'!G$10-'Project 2 data input'!H$10),"",('Project 2 data input'!G$10-'Project 2 data input'!H$10))</f>
        <v/>
      </c>
      <c r="N16" s="463" t="str">
        <f>IF(J16="","",IF(VLOOKUP(J16,'Eligible Technologies'!C:D,2,FALSE)&lt;E16,VLOOKUP(J16,'Eligible Technologies'!C:D,2,FALSE),E16))</f>
        <v/>
      </c>
      <c r="O16" s="463" t="str">
        <f>IF(ISERROR(M16*N16),"",M16*N16)</f>
        <v/>
      </c>
      <c r="P16" s="463" t="str">
        <f>IF(ISERROR(G16/O16),"",G16/O16)</f>
        <v/>
      </c>
      <c r="Q16" s="479" t="str">
        <f ca="1">IF('Extra look-up'!$H7="Work Type","Check Work Type",IF(AND($P16&lt;&gt;"",$D$5=""),"Please select a programme",IF(AND(P16="",E16="",G16="",J16=""),"",IF(OR(P16="",E16="",G16="",J16=""),"Check all fields complete",HLOOKUP($D$5,$V$14:$AA$19,U16,FALSE)))))</f>
        <v/>
      </c>
      <c r="R16" s="32" t="str">
        <f>'Extra look-up'!F4</f>
        <v/>
      </c>
      <c r="S16" s="32" t="str">
        <f ca="1">'Extra look-up'!H4</f>
        <v>OK</v>
      </c>
      <c r="U16" s="32">
        <v>3</v>
      </c>
      <c r="V16" s="484" t="str">
        <f ca="1">IF('Extra look-up'!$H4="Work Type","Work Type",IF($O16="","",IF(OR($H16&lt;=0,$H16&gt;1),"Enter % of cost",IF(AND($P16&lt;=100,$L16&lt;=5,$O16&gt;0),"Compliant",IF(AND(K16,L16,M16,N16,O16,P16)&lt;&gt;"",AB16,"")))))</f>
        <v/>
      </c>
      <c r="W16" s="484" t="str">
        <f ca="1">IF('Extra look-up'!$H4="Work Type","Work Type",IF($O16="","",IF(OR($H16&lt;=0,$H16&gt;1),"Enter % of cost",IF(AND($P16&lt;=100,$L16&lt;=5,$O16&gt;0),"Compliant","Non-Compliant"))))</f>
        <v/>
      </c>
      <c r="X16" s="484" t="str">
        <f ca="1">IF('Extra look-up'!$H4="Work Type","Work Type",IF($O16="","",IF(OR($H16&lt;=0,$H16&gt;1),"Enter % of cost",IF(AND($P16&lt;=100,$L16&lt;=5,$O16&gt;0),"Compliant","Non-Compliant"))))</f>
        <v/>
      </c>
      <c r="Y16" s="484" t="str">
        <f ca="1">IF('Extra look-up'!$H4="Work Type","Work Type",IF($O16="","",IF(OR($H16&lt;=0,$H16&gt;1),"Enter % of cost",IF(AND($P16&lt;=200,$L16&lt;=8,$O16&gt;0),"Compliant","Non-Compliant"))))</f>
        <v/>
      </c>
      <c r="Z16" s="484" t="str">
        <f ca="1">IF('Extra look-up'!$H4="Work Type","Work Type",IF($O16="","",IF(OR($H16&lt;=0,$H16&gt;1),"Enter % of cost",IF(AND($P16&lt;=200,$L16&lt;=8,$O16&gt;0),"Compliant","Non-Compliant"))))</f>
        <v/>
      </c>
      <c r="AA16" s="484" t="str">
        <f ca="1">IF('Extra look-up'!$H4="Work Type","Work Type",IF($O16="","",IF(OR($H16&lt;=0,$H16&gt;1),"Enter % of cost",IF(AND($P16&lt;=200,$L16&lt;=8,$O16&gt;0),"Compliant","Non-Compliant"))))</f>
        <v/>
      </c>
      <c r="AB16" s="484" t="str">
        <f>IF(AND($P16&lt;=100,$L16&lt;=5,$O16&gt;0),"Compliant",IF(AND($P16&lt;=50,$L16&lt;=7.5,$O16&gt;0),"Compliant",IF(AND($P16&lt;=400,$L16&lt;=10,$O16&gt;0),"Client additional only","Non-Compliant")))</f>
        <v>Non-Compliant</v>
      </c>
      <c r="AD16" s="486" t="str">
        <f>IF($D$5="Recycling Fund",7.5,"")</f>
        <v/>
      </c>
      <c r="AE16" s="486" t="str">
        <f>IF($D$5="Recycling Fund",50,"")</f>
        <v/>
      </c>
      <c r="AF16" s="32" t="s">
        <v>382</v>
      </c>
    </row>
    <row r="17" spans="1:32" s="32" customFormat="1" ht="30.75" customHeight="1" x14ac:dyDescent="0.2">
      <c r="A17" s="79">
        <v>3</v>
      </c>
      <c r="B17" s="464"/>
      <c r="C17" s="465"/>
      <c r="D17" s="466"/>
      <c r="E17" s="467"/>
      <c r="F17" s="466"/>
      <c r="G17" s="476"/>
      <c r="H17" s="468"/>
      <c r="I17" s="469"/>
      <c r="J17" s="459"/>
      <c r="K17" s="460" t="str">
        <f>IF(OR('Project 3 data input'!$I$13="",'Project 3 data input'!$J$13=0),"",'Project 3 data input'!$I$13-'Project 3 data input'!$J$13)</f>
        <v/>
      </c>
      <c r="L17" s="461" t="str">
        <f>IF(OR(G17="",K17=""),"",G17/K17)</f>
        <v/>
      </c>
      <c r="M17" s="462" t="str">
        <f>IF(ISERROR('Project 3 data input'!G$10-'Project 3 data input'!H$10),"",('Project 3 data input'!G$10-'Project 3 data input'!H$10))</f>
        <v/>
      </c>
      <c r="N17" s="463" t="str">
        <f>IF(J17="","",IF(VLOOKUP(J17,'Eligible Technologies'!C:D,2,FALSE)&lt;E17,VLOOKUP(J17,'Eligible Technologies'!C:D,2,FALSE),E17))</f>
        <v/>
      </c>
      <c r="O17" s="463" t="str">
        <f>IF(ISERROR(M17*N17),"",M17*N17)</f>
        <v/>
      </c>
      <c r="P17" s="463" t="str">
        <f>IF(ISERROR(G17/O17),"",G17/O17)</f>
        <v/>
      </c>
      <c r="Q17" s="479" t="str">
        <f>IF('Extra look-up'!$H8="Work Type","Check Work Type",IF(AND($P17&lt;&gt;"",$D$5=""),"Please select a programme",IF(AND(P17="",E17="",G17="",J17=""),"",IF(OR(P17="",E17="",G17="",J17=""),"Check all fields complete",HLOOKUP($D$5,$V$14:$AA$19,U17,FALSE)))))</f>
        <v/>
      </c>
      <c r="R17" s="32" t="str">
        <f>'Extra look-up'!F5</f>
        <v/>
      </c>
      <c r="S17" s="32" t="str">
        <f ca="1">'Extra look-up'!H5</f>
        <v>OK</v>
      </c>
      <c r="U17" s="32">
        <v>4</v>
      </c>
      <c r="V17" s="484" t="str">
        <f ca="1">IF('Extra look-up'!$H5="Work Type","Work Type",IF($O17="","",IF(OR($H17&lt;=0,$H17&gt;1),"Enter % of cost",IF(AND($P17&lt;=100,$L17&lt;=5,$O17&gt;0),"Compliant",IF(AND(K17,L17,M17,N17,O17,P17)&lt;&gt;"",AB17,"")))))</f>
        <v/>
      </c>
      <c r="W17" s="484" t="str">
        <f ca="1">IF('Extra look-up'!$H5="Work Type","Work Type",IF($O17="","",IF(OR($H17&lt;=0,$H17&gt;1),"Enter % of cost",IF(AND($P17&lt;=100,$L17&lt;=5,$O17&gt;0),"Compliant","Non-Compliant"))))</f>
        <v/>
      </c>
      <c r="X17" s="484" t="str">
        <f ca="1">IF('Extra look-up'!$H5="Work Type","Work Type",IF($O17="","",IF(OR($H17&lt;=0,$H17&gt;1),"Enter % of cost",IF(AND($P17&lt;=100,$L17&lt;=5,$O17&gt;0),"Compliant","Non-Compliant"))))</f>
        <v/>
      </c>
      <c r="Y17" s="484" t="str">
        <f ca="1">IF('Extra look-up'!$H5="Work Type","Work Type",IF($O17="","",IF(OR($H17&lt;=0,$H17&gt;1),"Enter % of cost",IF(AND($P17&lt;=200,$L17&lt;=8,$O17&gt;0),"Compliant","Non-Compliant"))))</f>
        <v/>
      </c>
      <c r="Z17" s="484" t="str">
        <f ca="1">IF('Extra look-up'!$H5="Work Type","Work Type",IF($O17="","",IF(OR($H17&lt;=0,$H17&gt;1),"Enter % of cost",IF(AND($P17&lt;=200,$L17&lt;=8,$O17&gt;0),"Compliant","Non-Compliant"))))</f>
        <v/>
      </c>
      <c r="AA17" s="484" t="str">
        <f ca="1">IF('Extra look-up'!$H5="Work Type","Work Type",IF($O17="","",IF(OR($H17&lt;=0,$H17&gt;1),"Enter % of cost",IF(AND($P17&lt;=200,$L17&lt;=8,$O17&gt;0),"Compliant","Non-Compliant"))))</f>
        <v/>
      </c>
      <c r="AB17" s="484" t="str">
        <f>IF(AND($P17&lt;=100,$L17&lt;=5,$O17&gt;0),"Compliant",IF(AND($P17&lt;=50,$L17&lt;=7.5,$O17&gt;0),"Compliant",IF(AND($P17&lt;=400,$L17&lt;=10,$O17&gt;0),"Client additional only","Non-Compliant")))</f>
        <v>Non-Compliant</v>
      </c>
      <c r="AF17" s="32" t="s">
        <v>209</v>
      </c>
    </row>
    <row r="18" spans="1:32" s="32" customFormat="1" ht="30" customHeight="1" x14ac:dyDescent="0.2">
      <c r="A18" s="80">
        <v>4</v>
      </c>
      <c r="B18" s="464"/>
      <c r="C18" s="465"/>
      <c r="D18" s="466"/>
      <c r="E18" s="467"/>
      <c r="F18" s="466"/>
      <c r="G18" s="476"/>
      <c r="H18" s="468"/>
      <c r="I18" s="469"/>
      <c r="J18" s="459"/>
      <c r="K18" s="460" t="str">
        <f>IF(OR('Project 4 data input'!$I$13="",'Project 4 data input'!$J$13=0),"",'Project 4 data input'!$I$13-'Project 4 data input'!$J$13)</f>
        <v/>
      </c>
      <c r="L18" s="461" t="str">
        <f>IF(OR(G18="",K18=""),"",G18/K18)</f>
        <v/>
      </c>
      <c r="M18" s="462" t="str">
        <f>IF(ISERROR('Project 4 data input'!G$10-'Project 4 data input'!H$10),"",('Project 4 data input'!G$10-'Project 4 data input'!H$10))</f>
        <v/>
      </c>
      <c r="N18" s="463" t="str">
        <f>IF(J18="","",IF(VLOOKUP(J18,'Eligible Technologies'!C:D,2,FALSE)&lt;E18,VLOOKUP(J18,'Eligible Technologies'!C:D,2,FALSE),E18))</f>
        <v/>
      </c>
      <c r="O18" s="463" t="str">
        <f>IF(ISERROR(M18*N18),"",M18*N18)</f>
        <v/>
      </c>
      <c r="P18" s="463" t="str">
        <f>IF(ISERROR(G18/O18),"",G18/O18)</f>
        <v/>
      </c>
      <c r="Q18" s="479" t="str">
        <f>IF('Extra look-up'!$H9="Work Type","Check Work Type",IF(AND($P18&lt;&gt;"",$D$5=""),"Please select a programme",IF(AND(P18="",E18="",G18="",J18=""),"",IF(OR(P18="",E18="",G18="",J18=""),"Check all fields complete",HLOOKUP($D$5,$V$14:$AA$19,U18,FALSE)))))</f>
        <v/>
      </c>
      <c r="R18" s="32" t="str">
        <f>'Extra look-up'!F6</f>
        <v/>
      </c>
      <c r="S18" s="32" t="str">
        <f ca="1">'Extra look-up'!H6</f>
        <v>OK</v>
      </c>
      <c r="U18" s="32">
        <v>5</v>
      </c>
      <c r="V18" s="484" t="str">
        <f ca="1">IF('Extra look-up'!$H6="Work Type","Work Type",IF($O18="","",IF(OR($H18&lt;=0,$H18&gt;1),"Enter % of cost",IF(AND($P18&lt;=100,$L18&lt;=5,$O18&gt;0),"Compliant",IF(AND(K18,L18,M18,N18,O18,P18)&lt;&gt;"",AB18,"")))))</f>
        <v/>
      </c>
      <c r="W18" s="484" t="str">
        <f ca="1">IF('Extra look-up'!$H6="Work Type","Work Type",IF($O18="","",IF(OR($H18&lt;=0,$H18&gt;1),"Enter % of cost",IF(AND($P18&lt;=100,$L18&lt;=5,$O18&gt;0),"Compliant","Non-Compliant"))))</f>
        <v/>
      </c>
      <c r="X18" s="484" t="str">
        <f ca="1">IF('Extra look-up'!$H6="Work Type","Work Type",IF($O18="","",IF(OR($H18&lt;=0,$H18&gt;1),"Enter % of cost",IF(AND($P18&lt;=100,$L18&lt;=5,$O18&gt;0),"Compliant","Non-Compliant"))))</f>
        <v/>
      </c>
      <c r="Y18" s="484" t="str">
        <f ca="1">IF('Extra look-up'!$H6="Work Type","Work Type",IF($O18="","",IF(OR($H18&lt;=0,$H18&gt;1),"Enter % of cost",IF(AND($P18&lt;=200,$L18&lt;=8,$O18&gt;0),"Compliant","Non-Compliant"))))</f>
        <v/>
      </c>
      <c r="Z18" s="484" t="str">
        <f ca="1">IF('Extra look-up'!$H6="Work Type","Work Type",IF($O18="","",IF(OR($H18&lt;=0,$H18&gt;1),"Enter % of cost",IF(AND($P18&lt;=200,$L18&lt;=8,$O18&gt;0),"Compliant","Non-Compliant"))))</f>
        <v/>
      </c>
      <c r="AA18" s="484" t="str">
        <f ca="1">IF('Extra look-up'!$H6="Work Type","Work Type",IF($O18="","",IF(OR($H18&lt;=0,$H18&gt;1),"Enter % of cost",IF(AND($P18&lt;=200,$L18&lt;=8,$O18&gt;0),"Compliant","Non-Compliant"))))</f>
        <v/>
      </c>
      <c r="AB18" s="484" t="str">
        <f>IF(AND($P18&lt;=100,$L18&lt;=5,$O18&gt;0),"Compliant",IF(AND($P18&lt;=50,$L18&lt;=7.5,$O18&gt;0),"Compliant",IF(AND($P18&lt;=400,$L18&lt;=10,$O18&gt;0),"Client additional only","Non-Compliant")))</f>
        <v>Non-Compliant</v>
      </c>
      <c r="AF18" s="32" t="s">
        <v>210</v>
      </c>
    </row>
    <row r="19" spans="1:32" s="32" customFormat="1" ht="30" customHeight="1" thickBot="1" x14ac:dyDescent="0.25">
      <c r="A19" s="81">
        <v>5</v>
      </c>
      <c r="B19" s="464"/>
      <c r="C19" s="470"/>
      <c r="D19" s="471"/>
      <c r="E19" s="472"/>
      <c r="F19" s="471"/>
      <c r="G19" s="477"/>
      <c r="H19" s="473"/>
      <c r="I19" s="474"/>
      <c r="J19" s="459"/>
      <c r="K19" s="460" t="str">
        <f>IF(OR('Project 5 data input'!$I$13="",'Project 5 data input'!$J$13=0),"",'Project 5 data input'!$I$13-'Project 5 data input'!$J$13)</f>
        <v/>
      </c>
      <c r="L19" s="461" t="str">
        <f>IF(OR(G19="",K19=""),"",G19/K19)</f>
        <v/>
      </c>
      <c r="M19" s="462" t="str">
        <f>IF(ISERROR('Project 5 data input'!G$10-'Project 5 data input'!H$10),"",('Project 5 data input'!G$10-'Project 5 data input'!H$10))</f>
        <v/>
      </c>
      <c r="N19" s="463" t="str">
        <f>IF(J19="","",IF(VLOOKUP(J19,'Eligible Technologies'!C:D,2,FALSE)&lt;E19,VLOOKUP(J19,'Eligible Technologies'!C:D,2,FALSE),E19))</f>
        <v/>
      </c>
      <c r="O19" s="463" t="str">
        <f>IF(ISERROR(M19*N19),"",M19*N19)</f>
        <v/>
      </c>
      <c r="P19" s="463" t="str">
        <f>IF(ISERROR(G19/O19),"",G19/O19)</f>
        <v/>
      </c>
      <c r="Q19" s="479" t="str">
        <f>IF('Extra look-up'!$H10="Work Type","Check Work Type",IF(AND($P19&lt;&gt;"",$D$5=""),"Please select a programme",IF(AND(P19="",E19="",G19="",J19=""),"",IF(OR(P19="",E19="",G19="",J19=""),"Check all fields complete",HLOOKUP($D$5,$V$14:$AA$19,U19,FALSE)))))</f>
        <v/>
      </c>
      <c r="R19" s="32" t="str">
        <f>'Extra look-up'!F7</f>
        <v/>
      </c>
      <c r="S19" s="32" t="str">
        <f ca="1">'Extra look-up'!H7</f>
        <v>OK</v>
      </c>
      <c r="U19" s="32">
        <v>6</v>
      </c>
      <c r="V19" s="484" t="str">
        <f ca="1">IF('Extra look-up'!$H7="Work Type","Work Type",IF($O19="","",IF(OR($H19&lt;=0,$H19&gt;1),"Enter % of cost",IF(AND($P19&lt;=100,$L19&lt;=5,$O19&gt;0),"Compliant",IF(AND(K19,L19,M19,N19,O19,P19)&lt;&gt;"",AB19,"")))))</f>
        <v/>
      </c>
      <c r="W19" s="484" t="str">
        <f ca="1">IF('Extra look-up'!$H7="Work Type","Work Type",IF($O19="","",IF(OR($H19&lt;=0,$H19&gt;1),"Enter % of cost",IF(AND($P19&lt;=100,$L19&lt;=5,$O19&gt;0),"Compliant","Non-Compliant"))))</f>
        <v/>
      </c>
      <c r="X19" s="484" t="str">
        <f ca="1">IF('Extra look-up'!$H7="Work Type","Work Type",IF($O19="","",IF(OR($H19&lt;=0,$H19&gt;1),"Enter % of cost",IF(AND($P19&lt;=100,$L19&lt;=5,$O19&gt;0),"Compliant","Non-Compliant"))))</f>
        <v/>
      </c>
      <c r="Y19" s="484" t="str">
        <f ca="1">IF('Extra look-up'!$H7="Work Type","Work Type",IF($O19="","",IF(OR($H19&lt;=0,$H19&gt;1),"Enter % of cost",IF(AND($P19&lt;=200,$L19&lt;=8,$O19&gt;0),"Compliant","Non-Compliant"))))</f>
        <v/>
      </c>
      <c r="Z19" s="484" t="str">
        <f ca="1">IF('Extra look-up'!$H7="Work Type","Work Type",IF($O19="","",IF(OR($H19&lt;=0,$H19&gt;1),"Enter % of cost",IF(AND($P19&lt;=200,$L19&lt;=8,$O19&gt;0),"Compliant","Non-Compliant"))))</f>
        <v/>
      </c>
      <c r="AA19" s="484" t="str">
        <f ca="1">IF('Extra look-up'!$H7="Work Type","Work Type",IF($O19="","",IF(OR($H19&lt;=0,$H19&gt;1),"Enter % of cost",IF(AND($P19&lt;=200,$L19&lt;=8,$O19&gt;0),"Compliant","Non-Compliant"))))</f>
        <v/>
      </c>
      <c r="AB19" s="484" t="str">
        <f>IF(AND($P19&lt;=100,$L19&lt;=5,$O19&gt;0),"Compliant",IF(AND($P19&lt;=50,$L19&lt;=7.5,$O19&gt;0),"Compliant",IF(AND($P19&lt;=400,$L19&lt;=10,$O19&gt;0),"Client additional only","Non-Compliant")))</f>
        <v>Non-Compliant</v>
      </c>
      <c r="AF19" s="32" t="s">
        <v>211</v>
      </c>
    </row>
    <row r="20" spans="1:32" s="32" customFormat="1" ht="25.5" customHeight="1" thickBot="1" x14ac:dyDescent="0.25">
      <c r="A20" s="82" t="s">
        <v>44</v>
      </c>
      <c r="B20" s="84"/>
      <c r="C20" s="85"/>
      <c r="D20" s="86"/>
      <c r="E20" s="87"/>
      <c r="F20" s="86"/>
      <c r="G20" s="478">
        <f>SUM(G15:G19)</f>
        <v>0</v>
      </c>
      <c r="H20" s="88"/>
      <c r="I20" s="89"/>
      <c r="J20" s="90"/>
      <c r="K20" s="91">
        <f>SUM(K15:K19)</f>
        <v>0</v>
      </c>
      <c r="L20" s="92" t="str">
        <f>IF(OR(K20&lt;=0,K20=""),"",G20/K20)</f>
        <v/>
      </c>
      <c r="M20" s="93">
        <f>SUM(M15:M19)</f>
        <v>0</v>
      </c>
      <c r="N20" s="93"/>
      <c r="O20" s="93">
        <f>SUM(O15:O19)</f>
        <v>0</v>
      </c>
      <c r="P20" s="93"/>
      <c r="Q20" s="480"/>
      <c r="AF20" s="32" t="s">
        <v>212</v>
      </c>
    </row>
    <row r="21" spans="1:32" ht="15" customHeight="1" thickBot="1" x14ac:dyDescent="0.35">
      <c r="A21" s="490"/>
      <c r="B21" s="164"/>
      <c r="C21" s="165"/>
      <c r="D21" s="164"/>
      <c r="E21" s="166"/>
      <c r="F21" s="167"/>
      <c r="G21" s="168"/>
      <c r="H21" s="168"/>
      <c r="I21" s="169"/>
      <c r="J21" s="167"/>
      <c r="K21" s="170"/>
      <c r="L21" s="169"/>
      <c r="M21" s="169"/>
      <c r="N21" s="171"/>
      <c r="O21" s="169"/>
      <c r="P21" s="172"/>
      <c r="Q21" s="173"/>
      <c r="AF21" s="11" t="s">
        <v>213</v>
      </c>
    </row>
    <row r="22" spans="1:32" ht="36.75" customHeight="1" thickBot="1" x14ac:dyDescent="0.35">
      <c r="A22" s="491"/>
      <c r="B22" s="674" t="str">
        <f>IF(OR($D$5="Recycling Fund",$D$5=""),"",$B$29)</f>
        <v>Application Steps</v>
      </c>
      <c r="C22" s="675"/>
      <c r="D22" s="675"/>
      <c r="E22" s="675"/>
      <c r="F22" s="675"/>
      <c r="G22" s="675"/>
      <c r="H22" s="675"/>
      <c r="I22" s="675"/>
      <c r="J22" s="675"/>
      <c r="K22" s="675"/>
      <c r="L22" s="675"/>
      <c r="M22" s="675"/>
      <c r="N22" s="675"/>
      <c r="O22" s="675"/>
      <c r="P22" s="675"/>
      <c r="Q22" s="676"/>
      <c r="AF22" s="11" t="s">
        <v>214</v>
      </c>
    </row>
    <row r="23" spans="1:32" ht="159.75" customHeight="1" thickBot="1" x14ac:dyDescent="0.35">
      <c r="A23" s="492"/>
      <c r="B23" s="688" t="str">
        <f>IF(OR($D$5="Recycling Fund",$D$5=""),"",$B$30)</f>
        <v>This is Step 1 of the 3 step application process. Please complete the above Project Compliance Tool for all projects you are seeking Salix funding for. If you have more than 5 projects you wish to apply for, please use additional Project Compliance Tools.
Once you have completed Step 1, the next Step 2 is to support your application with the following information where applicable:
i. For individual projects over £100k, a completed Salix buisness case;
ii. For individual projects over £25k, supporting information in the form of savings calculations and cost basis etc;
iii. For all voltage managment projects, a completed Salix Voltage Management Tool.
The final step of the application process is to upload the compliance tool and supporting information to the Salix Finance website by using the loan application suite. This simple application process gathers the information we require to begin processing 
the application(s) for funding.</v>
      </c>
      <c r="C23" s="688"/>
      <c r="D23" s="688"/>
      <c r="E23" s="688"/>
      <c r="F23" s="688"/>
      <c r="G23" s="688"/>
      <c r="H23" s="688"/>
      <c r="I23" s="688"/>
      <c r="J23" s="688"/>
      <c r="K23" s="688"/>
      <c r="L23" s="688"/>
      <c r="M23" s="688"/>
      <c r="N23" s="688"/>
      <c r="O23" s="688"/>
      <c r="P23" s="688"/>
      <c r="Q23" s="689"/>
      <c r="R23" s="180"/>
      <c r="AF23" s="11" t="s">
        <v>215</v>
      </c>
    </row>
    <row r="24" spans="1:32" ht="30.75" customHeight="1" x14ac:dyDescent="0.3">
      <c r="A24" s="174"/>
      <c r="B24" s="666" t="s">
        <v>21</v>
      </c>
      <c r="C24" s="667"/>
      <c r="D24" s="182"/>
      <c r="E24" s="182"/>
      <c r="F24" s="182"/>
      <c r="G24" s="182"/>
      <c r="H24" s="182"/>
      <c r="I24" s="182"/>
      <c r="J24" s="182"/>
      <c r="K24" s="182"/>
      <c r="L24" s="182"/>
      <c r="M24" s="182"/>
      <c r="N24" s="182"/>
      <c r="O24" s="182"/>
      <c r="P24" s="182"/>
      <c r="Q24" s="183"/>
      <c r="R24" s="180"/>
      <c r="AF24" s="11" t="s">
        <v>216</v>
      </c>
    </row>
    <row r="25" spans="1:32" ht="90" customHeight="1" x14ac:dyDescent="0.3">
      <c r="A25" s="174"/>
      <c r="B25" s="659" t="s">
        <v>181</v>
      </c>
      <c r="C25" s="660"/>
      <c r="D25" s="661" t="s">
        <v>182</v>
      </c>
      <c r="E25" s="661"/>
      <c r="F25" s="661"/>
      <c r="G25" s="662" t="s">
        <v>190</v>
      </c>
      <c r="H25" s="662"/>
      <c r="I25" s="251" t="s">
        <v>191</v>
      </c>
      <c r="J25" s="254" t="s">
        <v>192</v>
      </c>
      <c r="K25" s="663" t="s">
        <v>193</v>
      </c>
      <c r="L25" s="663"/>
      <c r="M25" s="664" t="s">
        <v>194</v>
      </c>
      <c r="N25" s="664"/>
      <c r="O25" s="665" t="s">
        <v>195</v>
      </c>
      <c r="P25" s="665"/>
      <c r="Q25" s="252"/>
      <c r="R25" s="180"/>
      <c r="AF25" s="11" t="s">
        <v>217</v>
      </c>
    </row>
    <row r="26" spans="1:32" ht="30.75" customHeight="1" thickBot="1" x14ac:dyDescent="0.35">
      <c r="A26" s="175"/>
      <c r="B26" s="184"/>
      <c r="C26" s="176"/>
      <c r="D26" s="176"/>
      <c r="E26" s="176"/>
      <c r="F26" s="176"/>
      <c r="G26" s="177"/>
      <c r="H26" s="177"/>
      <c r="I26" s="178"/>
      <c r="J26" s="176"/>
      <c r="K26" s="176"/>
      <c r="L26" s="179"/>
      <c r="M26" s="176"/>
      <c r="N26" s="176"/>
      <c r="O26" s="176"/>
      <c r="P26" s="176"/>
      <c r="Q26" s="185"/>
      <c r="R26" s="180"/>
      <c r="AF26" s="11" t="s">
        <v>218</v>
      </c>
    </row>
    <row r="27" spans="1:32" ht="15" customHeight="1" thickBot="1" x14ac:dyDescent="0.35">
      <c r="A27" s="656"/>
      <c r="B27" s="657"/>
      <c r="C27" s="657"/>
      <c r="D27" s="657"/>
      <c r="E27" s="657"/>
      <c r="F27" s="657"/>
      <c r="G27" s="657"/>
      <c r="H27" s="657"/>
      <c r="I27" s="657"/>
      <c r="J27" s="657"/>
      <c r="K27" s="657"/>
      <c r="L27" s="657"/>
      <c r="M27" s="657"/>
      <c r="N27" s="657"/>
      <c r="O27" s="657"/>
      <c r="P27" s="657"/>
      <c r="Q27" s="658"/>
      <c r="R27" s="181"/>
      <c r="AF27" s="11" t="s">
        <v>219</v>
      </c>
    </row>
    <row r="28" spans="1:32" x14ac:dyDescent="0.3">
      <c r="AF28" s="11" t="s">
        <v>220</v>
      </c>
    </row>
    <row r="29" spans="1:32" hidden="1" x14ac:dyDescent="0.3">
      <c r="B29" s="15" t="s">
        <v>237</v>
      </c>
      <c r="AF29" s="11" t="s">
        <v>221</v>
      </c>
    </row>
    <row r="30" spans="1:32" ht="409.5" hidden="1" x14ac:dyDescent="0.3">
      <c r="B30" s="493" t="s">
        <v>378</v>
      </c>
      <c r="AF30" s="11" t="s">
        <v>222</v>
      </c>
    </row>
    <row r="31" spans="1:32" x14ac:dyDescent="0.3">
      <c r="AF31" s="11" t="s">
        <v>223</v>
      </c>
    </row>
    <row r="32" spans="1:32" x14ac:dyDescent="0.3">
      <c r="AF32" s="11" t="s">
        <v>224</v>
      </c>
    </row>
    <row r="33" spans="32:32" x14ac:dyDescent="0.3">
      <c r="AF33" s="11" t="s">
        <v>225</v>
      </c>
    </row>
    <row r="34" spans="32:32" x14ac:dyDescent="0.3">
      <c r="AF34" s="11" t="s">
        <v>226</v>
      </c>
    </row>
    <row r="35" spans="32:32" x14ac:dyDescent="0.3">
      <c r="AF35" s="11" t="s">
        <v>227</v>
      </c>
    </row>
    <row r="36" spans="32:32" x14ac:dyDescent="0.3">
      <c r="AF36" s="11" t="s">
        <v>228</v>
      </c>
    </row>
    <row r="37" spans="32:32" x14ac:dyDescent="0.3">
      <c r="AF37" s="11" t="s">
        <v>383</v>
      </c>
    </row>
    <row r="38" spans="32:32" x14ac:dyDescent="0.3">
      <c r="AF38" s="11" t="s">
        <v>384</v>
      </c>
    </row>
    <row r="39" spans="32:32" x14ac:dyDescent="0.3">
      <c r="AF39" s="11" t="s">
        <v>229</v>
      </c>
    </row>
    <row r="40" spans="32:32" x14ac:dyDescent="0.3">
      <c r="AF40" s="11" t="s">
        <v>230</v>
      </c>
    </row>
    <row r="41" spans="32:32" x14ac:dyDescent="0.3">
      <c r="AF41" s="11" t="s">
        <v>231</v>
      </c>
    </row>
    <row r="42" spans="32:32" x14ac:dyDescent="0.3">
      <c r="AF42" s="11" t="s">
        <v>232</v>
      </c>
    </row>
    <row r="43" spans="32:32" x14ac:dyDescent="0.3">
      <c r="AF43" s="11" t="s">
        <v>233</v>
      </c>
    </row>
    <row r="44" spans="32:32" x14ac:dyDescent="0.3">
      <c r="AF44" s="11" t="s">
        <v>234</v>
      </c>
    </row>
    <row r="45" spans="32:32" x14ac:dyDescent="0.3">
      <c r="AF45" s="11" t="s">
        <v>235</v>
      </c>
    </row>
    <row r="46" spans="32:32" x14ac:dyDescent="0.3">
      <c r="AF46" s="11" t="s">
        <v>236</v>
      </c>
    </row>
  </sheetData>
  <sheetProtection password="D3A8" sheet="1" objects="1" scenarios="1"/>
  <mergeCells count="25">
    <mergeCell ref="V13:AB13"/>
    <mergeCell ref="R13:R14"/>
    <mergeCell ref="B22:Q22"/>
    <mergeCell ref="B4:C4"/>
    <mergeCell ref="B5:C5"/>
    <mergeCell ref="D4:F4"/>
    <mergeCell ref="D5:F5"/>
    <mergeCell ref="K4:L4"/>
    <mergeCell ref="H9:H10"/>
    <mergeCell ref="H13:H14"/>
    <mergeCell ref="G9:G10"/>
    <mergeCell ref="G13:G14"/>
    <mergeCell ref="B24:C24"/>
    <mergeCell ref="C7:E7"/>
    <mergeCell ref="B6:C6"/>
    <mergeCell ref="D6:F6"/>
    <mergeCell ref="S13:S14"/>
    <mergeCell ref="B23:Q23"/>
    <mergeCell ref="A27:Q27"/>
    <mergeCell ref="B25:C25"/>
    <mergeCell ref="D25:F25"/>
    <mergeCell ref="G25:H25"/>
    <mergeCell ref="K25:L25"/>
    <mergeCell ref="M25:N25"/>
    <mergeCell ref="O25:P25"/>
  </mergeCells>
  <conditionalFormatting sqref="J15:J19">
    <cfRule type="containsBlanks" priority="1" stopIfTrue="1">
      <formula>LEN(TRIM(J15))=0</formula>
    </cfRule>
    <cfRule type="expression" dxfId="11" priority="2" stopIfTrue="1">
      <formula>$S15="Work Type"</formula>
    </cfRule>
  </conditionalFormatting>
  <conditionalFormatting sqref="Q15:Q19">
    <cfRule type="containsText" dxfId="10" priority="6" stopIfTrue="1" operator="containsText" text="Client additional only">
      <formula>NOT(ISERROR(SEARCH("Client additional only",Q15)))</formula>
    </cfRule>
    <cfRule type="containsText" dxfId="9" priority="11" stopIfTrue="1" operator="containsText" text="Check all fields complete">
      <formula>NOT(ISERROR(SEARCH("Check all fields complete",Q15)))</formula>
    </cfRule>
    <cfRule type="containsText" dxfId="8" priority="15" stopIfTrue="1" operator="containsText" text="Non-Compliant">
      <formula>NOT(ISERROR(SEARCH("Non-Compliant",Q15)))</formula>
    </cfRule>
    <cfRule type="containsText" dxfId="7" priority="16" stopIfTrue="1" operator="containsText" text="Check Work Type">
      <formula>NOT(ISERROR(SEARCH("Check Work Type",Q15)))</formula>
    </cfRule>
    <cfRule type="containsText" dxfId="6" priority="17" stopIfTrue="1" operator="containsText" text="Please select a programme">
      <formula>NOT(ISERROR(SEARCH("Please select a programme",Q15)))</formula>
    </cfRule>
  </conditionalFormatting>
  <dataValidations count="8">
    <dataValidation type="list" allowBlank="1" showInputMessage="1" showErrorMessage="1" sqref="J15:J19">
      <formula1>INDIRECT($R15)</formula1>
    </dataValidation>
    <dataValidation type="list" allowBlank="1" showInputMessage="1" showErrorMessage="1" sqref="J28:J39 J20:J21">
      <formula1>Tech2403</formula1>
    </dataValidation>
    <dataValidation type="list" allowBlank="1" showInputMessage="1" showErrorMessage="1" sqref="J11">
      <formula1>Work_Types</formula1>
    </dataValidation>
    <dataValidation type="list" allowBlank="1" showInputMessage="1" showErrorMessage="1" sqref="I11 I15:I19">
      <formula1>Project_type</formula1>
    </dataValidation>
    <dataValidation type="date" allowBlank="1" showInputMessage="1" showErrorMessage="1" sqref="B15:B19 C16:C19">
      <formula1>40179</formula1>
      <formula2>46022</formula2>
    </dataValidation>
    <dataValidation type="decimal" allowBlank="1" showInputMessage="1" showErrorMessage="1" errorTitle="Please review" error="Please enter site life as a number only" sqref="E15:E19">
      <formula1>0.1</formula1>
      <formula2>100000</formula2>
    </dataValidation>
    <dataValidation type="decimal" allowBlank="1" showInputMessage="1" showErrorMessage="1" errorTitle="Invalid Value" error="Please enter a value between 1% and 100%" sqref="H15">
      <formula1>0</formula1>
      <formula2>1</formula2>
    </dataValidation>
    <dataValidation type="date" allowBlank="1" showInputMessage="1" showErrorMessage="1" promptTitle="GUIDANCE NOTE" prompt="Please enter a realistic date for project completion. Projects must be completed within 9 months of the commitment date." sqref="C15">
      <formula1>40179</formula1>
      <formula2>46022</formula2>
    </dataValidation>
  </dataValidations>
  <pageMargins left="0.25" right="0.25" top="0.36" bottom="0.35" header="0.3" footer="0.3"/>
  <pageSetup paperSize="9" scale="61" orientation="landscape" horizontalDpi="525" verticalDpi="525" r:id="rId1"/>
  <ignoredErrors>
    <ignoredError sqref="L2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B1:T13"/>
  <sheetViews>
    <sheetView showRowColHeaders="0" zoomScaleNormal="100" workbookViewId="0">
      <selection activeCell="B6" sqref="B6"/>
    </sheetView>
  </sheetViews>
  <sheetFormatPr defaultRowHeight="15" x14ac:dyDescent="0.2"/>
  <cols>
    <col min="1" max="1" width="4" style="187" customWidth="1"/>
    <col min="2" max="2" width="13.5703125" style="187" customWidth="1"/>
    <col min="3" max="3" width="17.140625" style="187" customWidth="1"/>
    <col min="4" max="4" width="17.28515625" style="187" customWidth="1"/>
    <col min="5" max="5" width="12.42578125" style="187" customWidth="1"/>
    <col min="6" max="6" width="13.5703125" style="187" customWidth="1"/>
    <col min="7" max="7" width="16" style="187" customWidth="1"/>
    <col min="8" max="8" width="16.28515625" style="187" customWidth="1"/>
    <col min="9" max="9" width="16.42578125" style="187" customWidth="1"/>
    <col min="10" max="10" width="15.42578125" style="187" customWidth="1"/>
    <col min="11" max="11" width="16.5703125" style="187" customWidth="1"/>
    <col min="12" max="19" width="9.140625" style="187"/>
    <col min="20" max="20" width="9.140625" style="187" hidden="1" customWidth="1"/>
    <col min="21" max="16384" width="9.140625" style="187"/>
  </cols>
  <sheetData>
    <row r="1" spans="2:20" ht="15.75" thickBot="1" x14ac:dyDescent="0.25">
      <c r="B1" s="186"/>
      <c r="C1" s="186"/>
      <c r="D1" s="186"/>
      <c r="E1" s="186"/>
      <c r="F1" s="186"/>
      <c r="G1" s="186"/>
      <c r="H1" s="186"/>
      <c r="I1" s="186"/>
      <c r="J1" s="186"/>
    </row>
    <row r="2" spans="2:20" x14ac:dyDescent="0.2">
      <c r="B2" s="188"/>
      <c r="C2" s="189"/>
      <c r="D2" s="189"/>
      <c r="E2" s="189"/>
      <c r="F2" s="189"/>
      <c r="G2" s="189"/>
      <c r="H2" s="189"/>
      <c r="I2" s="189"/>
      <c r="J2" s="190"/>
    </row>
    <row r="3" spans="2:20" ht="30" customHeight="1" x14ac:dyDescent="0.2">
      <c r="B3" s="242" t="s">
        <v>108</v>
      </c>
      <c r="C3" s="191"/>
      <c r="D3" s="191"/>
      <c r="E3" s="191"/>
      <c r="F3" s="191"/>
      <c r="G3" s="192" t="str">
        <f>IF('Project Compliance Tool'!D15="","",'Project Compliance Tool'!D15)</f>
        <v/>
      </c>
      <c r="H3" s="692" t="str">
        <f>IF('Project Compliance Tool'!F15="","",'Project Compliance Tool'!F15)</f>
        <v/>
      </c>
      <c r="I3" s="693"/>
      <c r="J3" s="193"/>
    </row>
    <row r="4" spans="2:20" ht="15.75" thickBot="1" x14ac:dyDescent="0.25">
      <c r="B4" s="194"/>
      <c r="C4" s="195"/>
      <c r="D4" s="195"/>
      <c r="E4" s="195"/>
      <c r="F4" s="195"/>
      <c r="G4" s="195"/>
      <c r="H4" s="195"/>
      <c r="I4" s="195"/>
      <c r="J4" s="196"/>
    </row>
    <row r="5" spans="2:20" ht="60.75" thickBot="1" x14ac:dyDescent="0.25">
      <c r="B5" s="197" t="s">
        <v>103</v>
      </c>
      <c r="C5" s="198" t="s">
        <v>109</v>
      </c>
      <c r="D5" s="198" t="s">
        <v>110</v>
      </c>
      <c r="E5" s="199" t="s">
        <v>104</v>
      </c>
      <c r="F5" s="200" t="s">
        <v>183</v>
      </c>
      <c r="G5" s="201" t="s">
        <v>184</v>
      </c>
      <c r="H5" s="201" t="s">
        <v>185</v>
      </c>
      <c r="I5" s="201" t="s">
        <v>105</v>
      </c>
      <c r="J5" s="202" t="s">
        <v>106</v>
      </c>
      <c r="K5" s="203" t="s">
        <v>167</v>
      </c>
      <c r="T5" s="187" t="s">
        <v>168</v>
      </c>
    </row>
    <row r="6" spans="2:20" ht="30" customHeight="1" x14ac:dyDescent="0.2">
      <c r="B6" s="204"/>
      <c r="C6" s="205"/>
      <c r="D6" s="205"/>
      <c r="E6" s="206"/>
      <c r="F6" s="207" t="str">
        <f>IF(B6="","",VLOOKUP(B6,CO2_factors,2,FALSE))</f>
        <v/>
      </c>
      <c r="G6" s="208" t="str">
        <f>IF($C6="","",IF(B6="","",$C6*$F6/1000))</f>
        <v/>
      </c>
      <c r="H6" s="209" t="str">
        <f>IF($D6="","",IF(B6="","",$D6*$F6/1000))</f>
        <v/>
      </c>
      <c r="I6" s="210" t="str">
        <f>IF($C6="","",$C6*$E6/100)</f>
        <v/>
      </c>
      <c r="J6" s="211" t="str">
        <f>IF($D6="","",$D6*$E6/100)</f>
        <v/>
      </c>
      <c r="K6" s="255" t="str">
        <f>IF(AND(B6="",C6="",D6="",E6=""),"",IF(AND(B6&lt;&gt;"",C6&lt;&gt;"",D6&lt;&gt;"",E6&lt;&gt;""),"OK","Please complete all fields"))</f>
        <v/>
      </c>
      <c r="T6" s="187">
        <f>IF(OR(K6="OK",K6=""),0,1)</f>
        <v>0</v>
      </c>
    </row>
    <row r="7" spans="2:20" ht="30" customHeight="1" x14ac:dyDescent="0.2">
      <c r="B7" s="213"/>
      <c r="C7" s="214"/>
      <c r="D7" s="214"/>
      <c r="E7" s="215"/>
      <c r="F7" s="216" t="str">
        <f>IF(B7="","",VLOOKUP(B7,CO2_factors,2,FALSE))</f>
        <v/>
      </c>
      <c r="G7" s="217" t="str">
        <f>IF($C7="","",IF(B7="","",$C7*$F7/1000))</f>
        <v/>
      </c>
      <c r="H7" s="217" t="str">
        <f>IF($D7="","",IF(B7="","",$D7*$F7/1000))</f>
        <v/>
      </c>
      <c r="I7" s="218" t="str">
        <f>IF($C7="","",$C7*$E7/100)</f>
        <v/>
      </c>
      <c r="J7" s="219" t="str">
        <f>IF($D7="","",$D7*$E7/100)</f>
        <v/>
      </c>
      <c r="K7" s="256" t="str">
        <f>IF(AND(B7="",C7="",D7="",E7=""),"",IF(AND(B7&lt;&gt;"",C7&lt;&gt;"",D7&lt;&gt;"",E7&lt;&gt;""),"OK","Please complete all fields"))</f>
        <v/>
      </c>
      <c r="T7" s="187">
        <f>IF(OR(K7="OK",K7=""),0,1)</f>
        <v>0</v>
      </c>
    </row>
    <row r="8" spans="2:20" ht="30" customHeight="1" x14ac:dyDescent="0.2">
      <c r="B8" s="213"/>
      <c r="C8" s="214"/>
      <c r="D8" s="214"/>
      <c r="E8" s="215"/>
      <c r="F8" s="221" t="str">
        <f>IF(B8="","",VLOOKUP(B8,CO2_factors,2,FALSE))</f>
        <v/>
      </c>
      <c r="G8" s="222" t="str">
        <f>IF($C8="","",IF(B8="","",$C8*$F8/1000))</f>
        <v/>
      </c>
      <c r="H8" s="222" t="str">
        <f>IF($D8="","",IF(B8="","",$D8*$F8/1000))</f>
        <v/>
      </c>
      <c r="I8" s="218" t="str">
        <f>IF($C8="","",$C8*$E8/100)</f>
        <v/>
      </c>
      <c r="J8" s="219" t="str">
        <f>IF($D8="","",$D8*$E8/100)</f>
        <v/>
      </c>
      <c r="K8" s="257" t="str">
        <f>IF(AND(B8="",C8="",D8="",E8=""),"",IF(AND(B8&lt;&gt;"",C8&lt;&gt;"",D8&lt;&gt;"",E8&lt;&gt;""),"OK","Please complete all fields"))</f>
        <v/>
      </c>
      <c r="T8" s="187">
        <f>IF(OR(K8="OK",K8=""),0,1)</f>
        <v>0</v>
      </c>
    </row>
    <row r="9" spans="2:20" ht="30" customHeight="1" thickBot="1" x14ac:dyDescent="0.25">
      <c r="B9" s="224"/>
      <c r="C9" s="225"/>
      <c r="D9" s="225"/>
      <c r="E9" s="226"/>
      <c r="F9" s="227" t="str">
        <f>IF(B9="","",VLOOKUP(B9,CO2_factors,2,FALSE))</f>
        <v/>
      </c>
      <c r="G9" s="228" t="str">
        <f>IF($C9="","",IF(B9="","",$C9*$F9/1000))</f>
        <v/>
      </c>
      <c r="H9" s="228" t="str">
        <f>IF($D9="","",IF(B9="","",$D9*$F9/1000))</f>
        <v/>
      </c>
      <c r="I9" s="229" t="str">
        <f>IF($C9="","",$C9*$E9/100)</f>
        <v/>
      </c>
      <c r="J9" s="230" t="str">
        <f>IF($D9="","",$D9*$E9/100)</f>
        <v/>
      </c>
      <c r="K9" s="258" t="str">
        <f>IF(AND(B9="",C9="",D9="",E9=""),"",IF(AND(B9&lt;&gt;"",C9&lt;&gt;"",D9&lt;&gt;"",E9&lt;&gt;""),"OK","Please complete all fields"))</f>
        <v/>
      </c>
      <c r="T9" s="187">
        <f>IF(OR(K9="OK",K9=""),0,1)</f>
        <v>0</v>
      </c>
    </row>
    <row r="10" spans="2:20" ht="30" customHeight="1" thickBot="1" x14ac:dyDescent="0.25">
      <c r="F10" s="232" t="s">
        <v>107</v>
      </c>
      <c r="G10" s="233" t="str">
        <f>IF(SUM(G6:G9)=0,"",SUM(G6:G9))</f>
        <v/>
      </c>
      <c r="H10" s="234">
        <f>IF(SUM(H6:H9)=0,0,SUM(H6:H9))</f>
        <v>0</v>
      </c>
      <c r="I10" s="235" t="str">
        <f>IF(SUM(I6:I9)=0,"",SUM(I6:I9))</f>
        <v/>
      </c>
      <c r="J10" s="236">
        <f>IF(SUM(J6:J9)=0,0,SUM(J6:J9))</f>
        <v>0</v>
      </c>
      <c r="T10" s="187">
        <f>SUM(T6:T9)</f>
        <v>0</v>
      </c>
    </row>
    <row r="11" spans="2:20" ht="15.75" thickBot="1" x14ac:dyDescent="0.25">
      <c r="F11" s="237"/>
      <c r="G11" s="237"/>
      <c r="H11" s="237"/>
      <c r="I11" s="237"/>
      <c r="J11" s="237"/>
    </row>
    <row r="12" spans="2:20" ht="30" customHeight="1" thickBot="1" x14ac:dyDescent="0.25">
      <c r="F12" s="237"/>
      <c r="G12" s="690" t="s">
        <v>112</v>
      </c>
      <c r="H12" s="691"/>
      <c r="I12" s="238"/>
      <c r="J12" s="239"/>
    </row>
    <row r="13" spans="2:20" ht="28.5" customHeight="1" thickBot="1" x14ac:dyDescent="0.25">
      <c r="F13" s="237"/>
      <c r="G13" s="694" t="s">
        <v>111</v>
      </c>
      <c r="H13" s="695"/>
      <c r="I13" s="240" t="str">
        <f>IF(ISERROR(I10+I12),"",I10+I12)</f>
        <v/>
      </c>
      <c r="J13" s="241">
        <f>IF(ISERROR(J10+J12),0,J10+J12)</f>
        <v>0</v>
      </c>
    </row>
  </sheetData>
  <sheetProtection password="D3A8" sheet="1" objects="1" scenarios="1"/>
  <mergeCells count="3">
    <mergeCell ref="G12:H12"/>
    <mergeCell ref="H3:I3"/>
    <mergeCell ref="G13:H13"/>
  </mergeCells>
  <conditionalFormatting sqref="K6:K9">
    <cfRule type="cellIs" dxfId="5" priority="1" stopIfTrue="1" operator="equal">
      <formula>"Please complete all fields"</formula>
    </cfRule>
  </conditionalFormatting>
  <dataValidations count="1">
    <dataValidation type="list" allowBlank="1" showInputMessage="1" showErrorMessage="1" sqref="B6:B9">
      <formula1>Energy_Types</formula1>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1:T13"/>
  <sheetViews>
    <sheetView showGridLines="0" showRowColHeaders="0" zoomScaleNormal="100" workbookViewId="0">
      <selection activeCell="B6" sqref="B6"/>
    </sheetView>
  </sheetViews>
  <sheetFormatPr defaultRowHeight="15" x14ac:dyDescent="0.2"/>
  <cols>
    <col min="1" max="1" width="4" style="187" customWidth="1"/>
    <col min="2" max="2" width="13.5703125" style="187" customWidth="1"/>
    <col min="3" max="3" width="17.140625" style="187" customWidth="1"/>
    <col min="4" max="4" width="17.28515625" style="187" customWidth="1"/>
    <col min="5" max="5" width="12.42578125" style="187" customWidth="1"/>
    <col min="6" max="6" width="13.5703125" style="187" customWidth="1"/>
    <col min="7" max="7" width="16" style="187" customWidth="1"/>
    <col min="8" max="8" width="16.28515625" style="187" customWidth="1"/>
    <col min="9" max="9" width="16.42578125" style="187" customWidth="1"/>
    <col min="10" max="10" width="15.42578125" style="187" customWidth="1"/>
    <col min="11" max="11" width="16.5703125" style="187" customWidth="1"/>
    <col min="12" max="19" width="9.140625" style="187"/>
    <col min="20" max="20" width="9.140625" style="187" hidden="1" customWidth="1"/>
    <col min="21" max="16384" width="9.140625" style="187"/>
  </cols>
  <sheetData>
    <row r="1" spans="2:20" ht="15.75" thickBot="1" x14ac:dyDescent="0.25">
      <c r="B1" s="186"/>
      <c r="C1" s="186"/>
      <c r="D1" s="186"/>
      <c r="E1" s="186"/>
      <c r="F1" s="186"/>
      <c r="G1" s="186"/>
      <c r="H1" s="186"/>
      <c r="I1" s="186"/>
      <c r="J1" s="186"/>
    </row>
    <row r="2" spans="2:20" x14ac:dyDescent="0.2">
      <c r="B2" s="188"/>
      <c r="C2" s="189"/>
      <c r="D2" s="189"/>
      <c r="E2" s="189"/>
      <c r="F2" s="189"/>
      <c r="G2" s="189"/>
      <c r="H2" s="189"/>
      <c r="I2" s="189"/>
      <c r="J2" s="190"/>
    </row>
    <row r="3" spans="2:20" ht="30" customHeight="1" x14ac:dyDescent="0.2">
      <c r="B3" s="242" t="s">
        <v>115</v>
      </c>
      <c r="C3" s="191"/>
      <c r="D3" s="191"/>
      <c r="E3" s="191"/>
      <c r="F3" s="191"/>
      <c r="G3" s="192" t="str">
        <f>IF('Project Compliance Tool'!D16="","",'Project Compliance Tool'!D16)</f>
        <v/>
      </c>
      <c r="H3" s="692" t="str">
        <f>IF('Project Compliance Tool'!F16="","",'Project Compliance Tool'!F16)</f>
        <v/>
      </c>
      <c r="I3" s="693"/>
      <c r="J3" s="193"/>
    </row>
    <row r="4" spans="2:20" ht="15.75" thickBot="1" x14ac:dyDescent="0.25">
      <c r="B4" s="194"/>
      <c r="C4" s="195"/>
      <c r="D4" s="195"/>
      <c r="E4" s="195"/>
      <c r="F4" s="195"/>
      <c r="G4" s="195"/>
      <c r="H4" s="195"/>
      <c r="I4" s="195"/>
      <c r="J4" s="196"/>
    </row>
    <row r="5" spans="2:20" ht="60.75" thickBot="1" x14ac:dyDescent="0.25">
      <c r="B5" s="197" t="s">
        <v>103</v>
      </c>
      <c r="C5" s="198" t="s">
        <v>109</v>
      </c>
      <c r="D5" s="198" t="s">
        <v>110</v>
      </c>
      <c r="E5" s="198" t="s">
        <v>104</v>
      </c>
      <c r="F5" s="201" t="s">
        <v>183</v>
      </c>
      <c r="G5" s="201" t="s">
        <v>184</v>
      </c>
      <c r="H5" s="201" t="s">
        <v>185</v>
      </c>
      <c r="I5" s="201" t="s">
        <v>105</v>
      </c>
      <c r="J5" s="202" t="s">
        <v>106</v>
      </c>
      <c r="K5" s="203" t="s">
        <v>167</v>
      </c>
      <c r="T5" s="187" t="s">
        <v>168</v>
      </c>
    </row>
    <row r="6" spans="2:20" ht="30" customHeight="1" x14ac:dyDescent="0.2">
      <c r="B6" s="204"/>
      <c r="C6" s="205"/>
      <c r="D6" s="205"/>
      <c r="E6" s="206"/>
      <c r="F6" s="243" t="str">
        <f>IF(B6="","",VLOOKUP(B6,CO2_factors,2,FALSE))</f>
        <v/>
      </c>
      <c r="G6" s="208" t="str">
        <f>IF($C6="","",IF(B6="","",$C6*$F6/1000))</f>
        <v/>
      </c>
      <c r="H6" s="209" t="str">
        <f>IF($D6="","",IF(B6="","",$D6*$F6/1000))</f>
        <v/>
      </c>
      <c r="I6" s="210" t="str">
        <f>IF($C6="","",$C6*$E6/100)</f>
        <v/>
      </c>
      <c r="J6" s="211" t="str">
        <f>IF($D6="","",$D6*$E6/100)</f>
        <v/>
      </c>
      <c r="K6" s="212" t="str">
        <f>IF(AND(B6="",C6="",D6="",E6=""),"",IF(AND(B6&lt;&gt;"",C6&lt;&gt;"",D6&lt;&gt;"",E6&lt;&gt;""),"OK","Please complete all fields"))</f>
        <v/>
      </c>
      <c r="T6" s="187">
        <f>IF(OR(K6="OK",K6=""),0,1)</f>
        <v>0</v>
      </c>
    </row>
    <row r="7" spans="2:20" ht="30" customHeight="1" x14ac:dyDescent="0.2">
      <c r="B7" s="213"/>
      <c r="C7" s="214"/>
      <c r="D7" s="214"/>
      <c r="E7" s="215"/>
      <c r="F7" s="244" t="str">
        <f>IF(B7="","",VLOOKUP(B7,CO2_factors,2,FALSE))</f>
        <v/>
      </c>
      <c r="G7" s="217" t="str">
        <f>IF($C7="","",IF(B7="","",$C7*$F7/1000))</f>
        <v/>
      </c>
      <c r="H7" s="217" t="str">
        <f>IF($D7="","",IF(B7="","",$D7*$F7/1000))</f>
        <v/>
      </c>
      <c r="I7" s="218" t="str">
        <f>IF($C7="","",$C7*$E7/100)</f>
        <v/>
      </c>
      <c r="J7" s="219" t="str">
        <f>IF($D7="","",$D7*$E7/100)</f>
        <v/>
      </c>
      <c r="K7" s="220" t="str">
        <f>IF(AND(B7="",C7="",D7="",E7=""),"",IF(AND(B7&lt;&gt;"",C7&lt;&gt;"",D7&lt;&gt;"",E7&lt;&gt;""),"OK","Please complete all fields"))</f>
        <v/>
      </c>
      <c r="T7" s="187">
        <f>IF(OR(K7="OK",K7=""),0,1)</f>
        <v>0</v>
      </c>
    </row>
    <row r="8" spans="2:20" ht="30" customHeight="1" x14ac:dyDescent="0.2">
      <c r="B8" s="213"/>
      <c r="C8" s="214"/>
      <c r="D8" s="214"/>
      <c r="E8" s="215"/>
      <c r="F8" s="245" t="str">
        <f>IF(B8="","",VLOOKUP(B8,CO2_factors,2,FALSE))</f>
        <v/>
      </c>
      <c r="G8" s="222" t="str">
        <f>IF($C8="","",IF(B8="","",$C8*$F8/1000))</f>
        <v/>
      </c>
      <c r="H8" s="222" t="str">
        <f>IF($D8="","",IF(B8="","",$D8*$F8/1000))</f>
        <v/>
      </c>
      <c r="I8" s="218" t="str">
        <f>IF($C8="","",$C8*$E8/100)</f>
        <v/>
      </c>
      <c r="J8" s="219" t="str">
        <f>IF($D8="","",$D8*$E8/100)</f>
        <v/>
      </c>
      <c r="K8" s="223" t="str">
        <f>IF(AND(B8="",C8="",D8="",E8=""),"",IF(AND(B8&lt;&gt;"",C8&lt;&gt;"",D8&lt;&gt;"",E8&lt;&gt;""),"OK","Please complete all fields"))</f>
        <v/>
      </c>
      <c r="T8" s="187">
        <f>IF(OR(K8="OK",K8=""),0,1)</f>
        <v>0</v>
      </c>
    </row>
    <row r="9" spans="2:20" ht="30" customHeight="1" thickBot="1" x14ac:dyDescent="0.25">
      <c r="B9" s="224"/>
      <c r="C9" s="225"/>
      <c r="D9" s="225"/>
      <c r="E9" s="226"/>
      <c r="F9" s="246" t="str">
        <f>IF(B9="","",VLOOKUP(B9,CO2_factors,2,FALSE))</f>
        <v/>
      </c>
      <c r="G9" s="247" t="str">
        <f>IF($C9="","",IF(B9="","",$C9*$F9/1000))</f>
        <v/>
      </c>
      <c r="H9" s="247" t="str">
        <f>IF($D9="","",IF(B9="","",$D9*$F9/1000))</f>
        <v/>
      </c>
      <c r="I9" s="248" t="str">
        <f>IF($C9="","",$C9*$E9/100)</f>
        <v/>
      </c>
      <c r="J9" s="249" t="str">
        <f>IF($D9="","",$D9*$E9/100)</f>
        <v/>
      </c>
      <c r="K9" s="231" t="str">
        <f>IF(AND(B9="",C9="",D9="",E9=""),"",IF(AND(B9&lt;&gt;"",C9&lt;&gt;"",D9&lt;&gt;"",E9&lt;&gt;""),"OK","Please complete all fields"))</f>
        <v/>
      </c>
      <c r="T9" s="187">
        <f>IF(OR(K9="OK",K9=""),0,1)</f>
        <v>0</v>
      </c>
    </row>
    <row r="10" spans="2:20" ht="30" customHeight="1" thickBot="1" x14ac:dyDescent="0.25">
      <c r="F10" s="232" t="s">
        <v>107</v>
      </c>
      <c r="G10" s="233" t="str">
        <f>IF(SUM(G6:G9)=0,"",SUM(G6:G9))</f>
        <v/>
      </c>
      <c r="H10" s="234">
        <f>IF(SUM(H6:H9)=0,0,SUM(H6:H9))</f>
        <v>0</v>
      </c>
      <c r="I10" s="235" t="str">
        <f>IF(SUM(I6:I9)=0,"",SUM(I6:I9))</f>
        <v/>
      </c>
      <c r="J10" s="236">
        <f>IF(SUM(J6:J9)=0,0,SUM(J6:J9))</f>
        <v>0</v>
      </c>
      <c r="T10" s="187">
        <f>SUM(T6:T9)</f>
        <v>0</v>
      </c>
    </row>
    <row r="11" spans="2:20" ht="15.75" thickBot="1" x14ac:dyDescent="0.25">
      <c r="F11" s="237"/>
      <c r="G11" s="237"/>
      <c r="H11" s="237"/>
      <c r="I11" s="237"/>
      <c r="J11" s="237"/>
    </row>
    <row r="12" spans="2:20" ht="30" customHeight="1" thickBot="1" x14ac:dyDescent="0.25">
      <c r="F12" s="237"/>
      <c r="G12" s="690" t="s">
        <v>112</v>
      </c>
      <c r="H12" s="691"/>
      <c r="I12" s="238"/>
      <c r="J12" s="239"/>
    </row>
    <row r="13" spans="2:20" ht="28.5" customHeight="1" thickBot="1" x14ac:dyDescent="0.25">
      <c r="F13" s="237"/>
      <c r="G13" s="694" t="s">
        <v>111</v>
      </c>
      <c r="H13" s="695"/>
      <c r="I13" s="240" t="str">
        <f>IF(ISERROR(I10+I12),"",I10+I12)</f>
        <v/>
      </c>
      <c r="J13" s="241">
        <f>IF(ISERROR(J10+J12),0,J10+J12)</f>
        <v>0</v>
      </c>
    </row>
  </sheetData>
  <sheetProtection password="D3A8" sheet="1"/>
  <mergeCells count="3">
    <mergeCell ref="H3:I3"/>
    <mergeCell ref="G12:H12"/>
    <mergeCell ref="G13:H13"/>
  </mergeCells>
  <conditionalFormatting sqref="K6:K9">
    <cfRule type="cellIs" dxfId="4" priority="2" stopIfTrue="1" operator="equal">
      <formula>"Please complete all fields"</formula>
    </cfRule>
  </conditionalFormatting>
  <conditionalFormatting sqref="K6:K9">
    <cfRule type="cellIs" dxfId="3" priority="1" stopIfTrue="1" operator="equal">
      <formula>"Please complete all fields"</formula>
    </cfRule>
  </conditionalFormatting>
  <dataValidations count="1">
    <dataValidation type="list" allowBlank="1" showInputMessage="1" showErrorMessage="1" sqref="B6:B9">
      <formula1>Energy_Types</formula1>
    </dataValidation>
  </dataValidations>
  <pageMargins left="0.70866141732283472" right="0.70866141732283472" top="0.74803149606299213" bottom="0.74803149606299213" header="0.31496062992125984" footer="0.31496062992125984"/>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39997558519241921"/>
    <pageSetUpPr fitToPage="1"/>
  </sheetPr>
  <dimension ref="B1:T13"/>
  <sheetViews>
    <sheetView showGridLines="0" showRowColHeaders="0" zoomScaleNormal="100" workbookViewId="0">
      <selection activeCell="B6" sqref="B6"/>
    </sheetView>
  </sheetViews>
  <sheetFormatPr defaultRowHeight="15" x14ac:dyDescent="0.2"/>
  <cols>
    <col min="1" max="1" width="4" style="187" customWidth="1"/>
    <col min="2" max="2" width="13.5703125" style="187" customWidth="1"/>
    <col min="3" max="3" width="17.140625" style="187" customWidth="1"/>
    <col min="4" max="4" width="17.28515625" style="187" customWidth="1"/>
    <col min="5" max="5" width="12.42578125" style="187" customWidth="1"/>
    <col min="6" max="6" width="13.5703125" style="187" customWidth="1"/>
    <col min="7" max="7" width="16" style="187" customWidth="1"/>
    <col min="8" max="8" width="16.28515625" style="187" customWidth="1"/>
    <col min="9" max="9" width="16.42578125" style="187" customWidth="1"/>
    <col min="10" max="10" width="15.42578125" style="187" customWidth="1"/>
    <col min="11" max="11" width="16.5703125" style="187" customWidth="1"/>
    <col min="12" max="19" width="9.140625" style="187"/>
    <col min="20" max="20" width="9.140625" style="187" hidden="1" customWidth="1"/>
    <col min="21" max="16384" width="9.140625" style="187"/>
  </cols>
  <sheetData>
    <row r="1" spans="2:20" ht="15.75" thickBot="1" x14ac:dyDescent="0.25">
      <c r="B1" s="186"/>
      <c r="C1" s="186"/>
      <c r="D1" s="186"/>
      <c r="E1" s="186"/>
      <c r="F1" s="186"/>
      <c r="G1" s="186"/>
      <c r="H1" s="186"/>
      <c r="I1" s="186"/>
      <c r="J1" s="186"/>
    </row>
    <row r="2" spans="2:20" x14ac:dyDescent="0.2">
      <c r="B2" s="188"/>
      <c r="C2" s="189"/>
      <c r="D2" s="189"/>
      <c r="E2" s="189"/>
      <c r="F2" s="189"/>
      <c r="G2" s="189"/>
      <c r="H2" s="189"/>
      <c r="I2" s="189"/>
      <c r="J2" s="190"/>
    </row>
    <row r="3" spans="2:20" ht="30" customHeight="1" x14ac:dyDescent="0.2">
      <c r="B3" s="242" t="s">
        <v>114</v>
      </c>
      <c r="C3" s="191"/>
      <c r="D3" s="191"/>
      <c r="E3" s="191"/>
      <c r="F3" s="191"/>
      <c r="G3" s="192" t="str">
        <f>IF('Project Compliance Tool'!D17="","",'Project Compliance Tool'!D17)</f>
        <v/>
      </c>
      <c r="H3" s="692" t="str">
        <f>IF('Project Compliance Tool'!F17="","",'Project Compliance Tool'!F17)</f>
        <v/>
      </c>
      <c r="I3" s="693"/>
      <c r="J3" s="193"/>
    </row>
    <row r="4" spans="2:20" ht="15.75" thickBot="1" x14ac:dyDescent="0.25">
      <c r="B4" s="194"/>
      <c r="C4" s="195"/>
      <c r="D4" s="195"/>
      <c r="E4" s="195"/>
      <c r="F4" s="195"/>
      <c r="G4" s="195"/>
      <c r="H4" s="195"/>
      <c r="I4" s="195"/>
      <c r="J4" s="196"/>
    </row>
    <row r="5" spans="2:20" ht="60.75" thickBot="1" x14ac:dyDescent="0.25">
      <c r="B5" s="197" t="s">
        <v>103</v>
      </c>
      <c r="C5" s="198" t="s">
        <v>109</v>
      </c>
      <c r="D5" s="198" t="s">
        <v>110</v>
      </c>
      <c r="E5" s="198" t="s">
        <v>104</v>
      </c>
      <c r="F5" s="201" t="s">
        <v>183</v>
      </c>
      <c r="G5" s="201" t="s">
        <v>184</v>
      </c>
      <c r="H5" s="201" t="s">
        <v>185</v>
      </c>
      <c r="I5" s="201" t="s">
        <v>105</v>
      </c>
      <c r="J5" s="202" t="s">
        <v>106</v>
      </c>
      <c r="K5" s="203" t="s">
        <v>167</v>
      </c>
      <c r="T5" s="187" t="s">
        <v>168</v>
      </c>
    </row>
    <row r="6" spans="2:20" ht="30" customHeight="1" x14ac:dyDescent="0.2">
      <c r="B6" s="204"/>
      <c r="C6" s="205"/>
      <c r="D6" s="205"/>
      <c r="E6" s="206"/>
      <c r="F6" s="243" t="str">
        <f>IF(B6="","",VLOOKUP(B6,CO2_factors,2,FALSE))</f>
        <v/>
      </c>
      <c r="G6" s="208" t="str">
        <f>IF($C6="","",IF(B6="","",$C6*$F6/1000))</f>
        <v/>
      </c>
      <c r="H6" s="209" t="str">
        <f>IF($D6="","",IF(B6="","",$D6*$F6/1000))</f>
        <v/>
      </c>
      <c r="I6" s="210" t="str">
        <f>IF($C6="","",$C6*$E6/100)</f>
        <v/>
      </c>
      <c r="J6" s="211" t="str">
        <f>IF($D6="","",$D6*$E6/100)</f>
        <v/>
      </c>
      <c r="K6" s="212" t="str">
        <f>IF(AND(B6="",C6="",D6="",E6=""),"",IF(AND(B6&lt;&gt;"",C6&lt;&gt;"",D6&lt;&gt;"",E6&lt;&gt;""),"OK","Please complete all fields"))</f>
        <v/>
      </c>
      <c r="T6" s="187">
        <f>IF(OR(K6="OK",K6=""),0,1)</f>
        <v>0</v>
      </c>
    </row>
    <row r="7" spans="2:20" ht="30" customHeight="1" x14ac:dyDescent="0.2">
      <c r="B7" s="213"/>
      <c r="C7" s="214"/>
      <c r="D7" s="214"/>
      <c r="E7" s="215"/>
      <c r="F7" s="244" t="str">
        <f>IF(B7="","",VLOOKUP(B7,CO2_factors,2,FALSE))</f>
        <v/>
      </c>
      <c r="G7" s="217" t="str">
        <f>IF($C7="","",IF(B7="","",$C7*$F7/1000))</f>
        <v/>
      </c>
      <c r="H7" s="217" t="str">
        <f>IF($D7="","",IF(B7="","",$D7*$F7/1000))</f>
        <v/>
      </c>
      <c r="I7" s="218" t="str">
        <f>IF($C7="","",$C7*$E7/100)</f>
        <v/>
      </c>
      <c r="J7" s="219" t="str">
        <f>IF($D7="","",$D7*$E7/100)</f>
        <v/>
      </c>
      <c r="K7" s="220" t="str">
        <f>IF(AND(B7="",C7="",D7="",E7=""),"",IF(AND(B7&lt;&gt;"",C7&lt;&gt;"",D7&lt;&gt;"",E7&lt;&gt;""),"OK","Please complete all fields"))</f>
        <v/>
      </c>
      <c r="T7" s="187">
        <f>IF(OR(K7="OK",K7=""),0,1)</f>
        <v>0</v>
      </c>
    </row>
    <row r="8" spans="2:20" ht="30" customHeight="1" x14ac:dyDescent="0.2">
      <c r="B8" s="213"/>
      <c r="C8" s="214"/>
      <c r="D8" s="214"/>
      <c r="E8" s="215"/>
      <c r="F8" s="245" t="str">
        <f>IF(B8="","",VLOOKUP(B8,CO2_factors,2,FALSE))</f>
        <v/>
      </c>
      <c r="G8" s="222" t="str">
        <f>IF($C8="","",IF(B8="","",$C8*$F8/1000))</f>
        <v/>
      </c>
      <c r="H8" s="222" t="str">
        <f>IF($D8="","",IF(B8="","",$D8*$F8/1000))</f>
        <v/>
      </c>
      <c r="I8" s="218" t="str">
        <f>IF($C8="","",$C8*$E8/100)</f>
        <v/>
      </c>
      <c r="J8" s="219" t="str">
        <f>IF($D8="","",$D8*$E8/100)</f>
        <v/>
      </c>
      <c r="K8" s="223" t="str">
        <f>IF(AND(B8="",C8="",D8="",E8=""),"",IF(AND(B8&lt;&gt;"",C8&lt;&gt;"",D8&lt;&gt;"",E8&lt;&gt;""),"OK","Please complete all fields"))</f>
        <v/>
      </c>
      <c r="T8" s="187">
        <f>IF(OR(K8="OK",K8=""),0,1)</f>
        <v>0</v>
      </c>
    </row>
    <row r="9" spans="2:20" ht="30" customHeight="1" thickBot="1" x14ac:dyDescent="0.25">
      <c r="B9" s="224"/>
      <c r="C9" s="225"/>
      <c r="D9" s="225"/>
      <c r="E9" s="226"/>
      <c r="F9" s="246" t="str">
        <f>IF(B9="","",VLOOKUP(B9,CO2_factors,2,FALSE))</f>
        <v/>
      </c>
      <c r="G9" s="247" t="str">
        <f>IF($C9="","",IF(B9="","",$C9*$F9/1000))</f>
        <v/>
      </c>
      <c r="H9" s="247" t="str">
        <f>IF($D9="","",IF(B9="","",$D9*$F9/1000))</f>
        <v/>
      </c>
      <c r="I9" s="248" t="str">
        <f>IF($C9="","",$C9*$E9/100)</f>
        <v/>
      </c>
      <c r="J9" s="249" t="str">
        <f>IF($D9="","",$D9*$E9/100)</f>
        <v/>
      </c>
      <c r="K9" s="231" t="str">
        <f>IF(AND(B9="",C9="",D9="",E9=""),"",IF(AND(B9&lt;&gt;"",C9&lt;&gt;"",D9&lt;&gt;"",E9&lt;&gt;""),"OK","Please complete all fields"))</f>
        <v/>
      </c>
      <c r="T9" s="187">
        <f>IF(OR(K9="OK",K9=""),0,1)</f>
        <v>0</v>
      </c>
    </row>
    <row r="10" spans="2:20" ht="30" customHeight="1" thickBot="1" x14ac:dyDescent="0.25">
      <c r="F10" s="232" t="s">
        <v>107</v>
      </c>
      <c r="G10" s="233" t="str">
        <f>IF(SUM(G6:G9)=0,"",SUM(G6:G9))</f>
        <v/>
      </c>
      <c r="H10" s="234">
        <f>IF(SUM(H6:H9)=0,0,SUM(H6:H9))</f>
        <v>0</v>
      </c>
      <c r="I10" s="235" t="str">
        <f>IF(SUM(I6:I9)=0,"",SUM(I6:I9))</f>
        <v/>
      </c>
      <c r="J10" s="236">
        <f>IF(SUM(J6:J9)=0,0,SUM(J6:J9))</f>
        <v>0</v>
      </c>
      <c r="T10" s="187">
        <f>SUM(T6:T9)</f>
        <v>0</v>
      </c>
    </row>
    <row r="11" spans="2:20" ht="15.75" thickBot="1" x14ac:dyDescent="0.25">
      <c r="F11" s="237"/>
      <c r="G11" s="237"/>
      <c r="H11" s="237"/>
      <c r="I11" s="237"/>
      <c r="J11" s="237"/>
    </row>
    <row r="12" spans="2:20" ht="30" customHeight="1" thickBot="1" x14ac:dyDescent="0.25">
      <c r="F12" s="237"/>
      <c r="G12" s="690" t="s">
        <v>112</v>
      </c>
      <c r="H12" s="691"/>
      <c r="I12" s="238"/>
      <c r="J12" s="239"/>
    </row>
    <row r="13" spans="2:20" ht="28.5" customHeight="1" thickBot="1" x14ac:dyDescent="0.25">
      <c r="F13" s="237"/>
      <c r="G13" s="694" t="s">
        <v>111</v>
      </c>
      <c r="H13" s="695"/>
      <c r="I13" s="240" t="str">
        <f>IF(ISERROR(I10+I12),"",I10+I12)</f>
        <v/>
      </c>
      <c r="J13" s="241">
        <f>IF(ISERROR(J10+J12),0,J10+J12)</f>
        <v>0</v>
      </c>
    </row>
  </sheetData>
  <sheetProtection password="D3A8" sheet="1"/>
  <mergeCells count="3">
    <mergeCell ref="H3:I3"/>
    <mergeCell ref="G12:H12"/>
    <mergeCell ref="G13:H13"/>
  </mergeCells>
  <conditionalFormatting sqref="K6:K9">
    <cfRule type="cellIs" dxfId="2" priority="1" stopIfTrue="1" operator="equal">
      <formula>"Please complete all fields"</formula>
    </cfRule>
  </conditionalFormatting>
  <dataValidations count="1">
    <dataValidation type="list" allowBlank="1" showInputMessage="1" showErrorMessage="1" sqref="B6:B9">
      <formula1>Energy_Types</formula1>
    </dataValidation>
  </dataValidations>
  <pageMargins left="0.70866141732283472" right="0.70866141732283472" top="0.74803149606299213" bottom="0.74803149606299213" header="0.31496062992125984" footer="0.31496062992125984"/>
  <pageSetup paperSize="9"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pageSetUpPr fitToPage="1"/>
  </sheetPr>
  <dimension ref="B1:T13"/>
  <sheetViews>
    <sheetView showGridLines="0" showRowColHeaders="0" zoomScaleNormal="100" workbookViewId="0">
      <selection activeCell="B6" sqref="B6"/>
    </sheetView>
  </sheetViews>
  <sheetFormatPr defaultRowHeight="15" x14ac:dyDescent="0.2"/>
  <cols>
    <col min="1" max="1" width="4" style="187" customWidth="1"/>
    <col min="2" max="2" width="13.5703125" style="187" customWidth="1"/>
    <col min="3" max="3" width="17.140625" style="187" customWidth="1"/>
    <col min="4" max="4" width="17.28515625" style="187" customWidth="1"/>
    <col min="5" max="5" width="12.42578125" style="187" customWidth="1"/>
    <col min="6" max="6" width="13.5703125" style="187" customWidth="1"/>
    <col min="7" max="7" width="16" style="187" customWidth="1"/>
    <col min="8" max="8" width="16.28515625" style="187" customWidth="1"/>
    <col min="9" max="9" width="16.42578125" style="187" customWidth="1"/>
    <col min="10" max="10" width="15.42578125" style="187" customWidth="1"/>
    <col min="11" max="11" width="16.5703125" style="187" customWidth="1"/>
    <col min="12" max="19" width="9.140625" style="187"/>
    <col min="20" max="20" width="9.140625" style="187" hidden="1" customWidth="1"/>
    <col min="21" max="16384" width="9.140625" style="187"/>
  </cols>
  <sheetData>
    <row r="1" spans="2:20" ht="15.75" thickBot="1" x14ac:dyDescent="0.25">
      <c r="B1" s="186"/>
      <c r="C1" s="186"/>
      <c r="D1" s="186"/>
      <c r="E1" s="186"/>
      <c r="F1" s="186"/>
      <c r="G1" s="186"/>
      <c r="H1" s="186"/>
      <c r="I1" s="186"/>
      <c r="J1" s="186"/>
    </row>
    <row r="2" spans="2:20" x14ac:dyDescent="0.2">
      <c r="B2" s="188"/>
      <c r="C2" s="189"/>
      <c r="D2" s="189"/>
      <c r="E2" s="189"/>
      <c r="F2" s="189"/>
      <c r="G2" s="189"/>
      <c r="H2" s="189"/>
      <c r="I2" s="189"/>
      <c r="J2" s="190"/>
    </row>
    <row r="3" spans="2:20" ht="30" customHeight="1" x14ac:dyDescent="0.2">
      <c r="B3" s="242" t="s">
        <v>113</v>
      </c>
      <c r="C3" s="191"/>
      <c r="D3" s="191"/>
      <c r="E3" s="191"/>
      <c r="F3" s="191"/>
      <c r="G3" s="192" t="str">
        <f>IF('Project Compliance Tool'!D18="","",'Project Compliance Tool'!D18)</f>
        <v/>
      </c>
      <c r="H3" s="692" t="str">
        <f>IF('Project Compliance Tool'!F18="","",'Project Compliance Tool'!F18)</f>
        <v/>
      </c>
      <c r="I3" s="693"/>
      <c r="J3" s="193"/>
    </row>
    <row r="4" spans="2:20" ht="15.75" thickBot="1" x14ac:dyDescent="0.25">
      <c r="B4" s="194"/>
      <c r="C4" s="195"/>
      <c r="D4" s="195"/>
      <c r="E4" s="195"/>
      <c r="F4" s="195"/>
      <c r="G4" s="195"/>
      <c r="H4" s="195"/>
      <c r="I4" s="195"/>
      <c r="J4" s="196"/>
    </row>
    <row r="5" spans="2:20" ht="60.75" thickBot="1" x14ac:dyDescent="0.25">
      <c r="B5" s="197" t="s">
        <v>103</v>
      </c>
      <c r="C5" s="198" t="s">
        <v>109</v>
      </c>
      <c r="D5" s="198" t="s">
        <v>110</v>
      </c>
      <c r="E5" s="198" t="s">
        <v>104</v>
      </c>
      <c r="F5" s="201" t="s">
        <v>183</v>
      </c>
      <c r="G5" s="201" t="s">
        <v>184</v>
      </c>
      <c r="H5" s="201" t="s">
        <v>185</v>
      </c>
      <c r="I5" s="201" t="s">
        <v>105</v>
      </c>
      <c r="J5" s="202" t="s">
        <v>106</v>
      </c>
      <c r="K5" s="203" t="s">
        <v>167</v>
      </c>
      <c r="T5" s="187" t="s">
        <v>168</v>
      </c>
    </row>
    <row r="6" spans="2:20" ht="30" customHeight="1" x14ac:dyDescent="0.2">
      <c r="B6" s="204"/>
      <c r="C6" s="205"/>
      <c r="D6" s="205"/>
      <c r="E6" s="206"/>
      <c r="F6" s="243" t="str">
        <f>IF(B6="","",VLOOKUP(B6,CO2_factors,2,FALSE))</f>
        <v/>
      </c>
      <c r="G6" s="208" t="str">
        <f>IF($C6="","",IF(B6="","",$C6*$F6/1000))</f>
        <v/>
      </c>
      <c r="H6" s="209" t="str">
        <f>IF($D6="","",IF(B6="","",$D6*$F6/1000))</f>
        <v/>
      </c>
      <c r="I6" s="210" t="str">
        <f>IF($C6="","",$C6*$E6/100)</f>
        <v/>
      </c>
      <c r="J6" s="211" t="str">
        <f>IF($D6="","",$D6*$E6/100)</f>
        <v/>
      </c>
      <c r="K6" s="212" t="str">
        <f>IF(AND(B6="",C6="",D6="",E6=""),"",IF(AND(B6&lt;&gt;"",C6&lt;&gt;"",D6&lt;&gt;"",E6&lt;&gt;""),"OK","Please complete all fields"))</f>
        <v/>
      </c>
      <c r="T6" s="187">
        <f>IF(OR(K6="OK",K6=""),0,1)</f>
        <v>0</v>
      </c>
    </row>
    <row r="7" spans="2:20" ht="30" customHeight="1" x14ac:dyDescent="0.2">
      <c r="B7" s="213"/>
      <c r="C7" s="214"/>
      <c r="D7" s="214"/>
      <c r="E7" s="215"/>
      <c r="F7" s="244" t="str">
        <f>IF(B7="","",VLOOKUP(B7,CO2_factors,2,FALSE))</f>
        <v/>
      </c>
      <c r="G7" s="217" t="str">
        <f>IF($C7="","",IF(B7="","",$C7*$F7/1000))</f>
        <v/>
      </c>
      <c r="H7" s="217" t="str">
        <f>IF($D7="","",IF(B7="","",$D7*$F7/1000))</f>
        <v/>
      </c>
      <c r="I7" s="218" t="str">
        <f>IF($C7="","",$C7*$E7/100)</f>
        <v/>
      </c>
      <c r="J7" s="219" t="str">
        <f>IF($D7="","",$D7*$E7/100)</f>
        <v/>
      </c>
      <c r="K7" s="220" t="str">
        <f>IF(AND(B7="",C7="",D7="",E7=""),"",IF(AND(B7&lt;&gt;"",C7&lt;&gt;"",D7&lt;&gt;"",E7&lt;&gt;""),"OK","Please complete all fields"))</f>
        <v/>
      </c>
      <c r="T7" s="187">
        <f>IF(OR(K7="OK",K7=""),0,1)</f>
        <v>0</v>
      </c>
    </row>
    <row r="8" spans="2:20" ht="30" customHeight="1" x14ac:dyDescent="0.2">
      <c r="B8" s="213"/>
      <c r="C8" s="214"/>
      <c r="D8" s="214"/>
      <c r="E8" s="215"/>
      <c r="F8" s="245" t="str">
        <f>IF(B8="","",VLOOKUP(B8,CO2_factors,2,FALSE))</f>
        <v/>
      </c>
      <c r="G8" s="222" t="str">
        <f>IF($C8="","",IF(B8="","",$C8*$F8/1000))</f>
        <v/>
      </c>
      <c r="H8" s="222" t="str">
        <f>IF($D8="","",IF(B8="","",$D8*$F8/1000))</f>
        <v/>
      </c>
      <c r="I8" s="218" t="str">
        <f>IF($C8="","",$C8*$E8/100)</f>
        <v/>
      </c>
      <c r="J8" s="219" t="str">
        <f>IF($D8="","",$D8*$E8/100)</f>
        <v/>
      </c>
      <c r="K8" s="223" t="str">
        <f>IF(AND(B8="",C8="",D8="",E8=""),"",IF(AND(B8&lt;&gt;"",C8&lt;&gt;"",D8&lt;&gt;"",E8&lt;&gt;""),"OK","Please complete all fields"))</f>
        <v/>
      </c>
      <c r="T8" s="187">
        <f>IF(OR(K8="OK",K8=""),0,1)</f>
        <v>0</v>
      </c>
    </row>
    <row r="9" spans="2:20" ht="30" customHeight="1" thickBot="1" x14ac:dyDescent="0.25">
      <c r="B9" s="224"/>
      <c r="C9" s="225"/>
      <c r="D9" s="225"/>
      <c r="E9" s="226"/>
      <c r="F9" s="246" t="str">
        <f>IF(B9="","",VLOOKUP(B9,CO2_factors,2,FALSE))</f>
        <v/>
      </c>
      <c r="G9" s="247" t="str">
        <f>IF($C9="","",IF(B9="","",$C9*$F9/1000))</f>
        <v/>
      </c>
      <c r="H9" s="247" t="str">
        <f>IF($D9="","",IF(B9="","",$D9*$F9/1000))</f>
        <v/>
      </c>
      <c r="I9" s="248" t="str">
        <f>IF($C9="","",$C9*$E9/100)</f>
        <v/>
      </c>
      <c r="J9" s="249" t="str">
        <f>IF($D9="","",$D9*$E9/100)</f>
        <v/>
      </c>
      <c r="K9" s="231" t="str">
        <f>IF(AND(B9="",C9="",D9="",E9=""),"",IF(AND(B9&lt;&gt;"",C9&lt;&gt;"",D9&lt;&gt;"",E9&lt;&gt;""),"OK","Please complete all fields"))</f>
        <v/>
      </c>
      <c r="T9" s="187">
        <f>IF(OR(K9="OK",K9=""),0,1)</f>
        <v>0</v>
      </c>
    </row>
    <row r="10" spans="2:20" ht="30" customHeight="1" thickBot="1" x14ac:dyDescent="0.25">
      <c r="F10" s="232" t="s">
        <v>107</v>
      </c>
      <c r="G10" s="233" t="str">
        <f>IF(SUM(G6:G9)=0,"",SUM(G6:G9))</f>
        <v/>
      </c>
      <c r="H10" s="234">
        <f>IF(SUM(H6:H9)=0,0,SUM(H6:H9))</f>
        <v>0</v>
      </c>
      <c r="I10" s="235" t="str">
        <f>IF(SUM(I6:I9)=0,"",SUM(I6:I9))</f>
        <v/>
      </c>
      <c r="J10" s="236">
        <f>IF(SUM(J6:J9)=0,0,SUM(J6:J9))</f>
        <v>0</v>
      </c>
      <c r="T10" s="187">
        <f>SUM(T6:T9)</f>
        <v>0</v>
      </c>
    </row>
    <row r="11" spans="2:20" ht="15.75" thickBot="1" x14ac:dyDescent="0.25">
      <c r="F11" s="237"/>
      <c r="G11" s="237"/>
      <c r="H11" s="237"/>
      <c r="I11" s="237"/>
      <c r="J11" s="237"/>
    </row>
    <row r="12" spans="2:20" ht="30" customHeight="1" thickBot="1" x14ac:dyDescent="0.25">
      <c r="F12" s="237"/>
      <c r="G12" s="690" t="s">
        <v>112</v>
      </c>
      <c r="H12" s="691"/>
      <c r="I12" s="238"/>
      <c r="J12" s="239"/>
    </row>
    <row r="13" spans="2:20" ht="28.5" customHeight="1" thickBot="1" x14ac:dyDescent="0.25">
      <c r="F13" s="237"/>
      <c r="G13" s="694" t="s">
        <v>111</v>
      </c>
      <c r="H13" s="695"/>
      <c r="I13" s="240" t="str">
        <f>IF(ISERROR(I10+I12),"",I10+I12)</f>
        <v/>
      </c>
      <c r="J13" s="241">
        <f>IF(ISERROR(J10+J12),0,J10+J12)</f>
        <v>0</v>
      </c>
    </row>
  </sheetData>
  <sheetProtection password="D3A8" sheet="1"/>
  <mergeCells count="3">
    <mergeCell ref="H3:I3"/>
    <mergeCell ref="G12:H12"/>
    <mergeCell ref="G13:H13"/>
  </mergeCells>
  <conditionalFormatting sqref="K6:K9">
    <cfRule type="cellIs" dxfId="1" priority="1" stopIfTrue="1" operator="equal">
      <formula>"Please complete all fields"</formula>
    </cfRule>
  </conditionalFormatting>
  <dataValidations count="1">
    <dataValidation type="list" allowBlank="1" showInputMessage="1" showErrorMessage="1" sqref="B6:B9">
      <formula1>Energy_Types</formula1>
    </dataValidation>
  </dataValidations>
  <pageMargins left="0.70866141732283472" right="0.70866141732283472" top="0.74803149606299213" bottom="0.74803149606299213"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pageSetUpPr fitToPage="1"/>
  </sheetPr>
  <dimension ref="A1:T242"/>
  <sheetViews>
    <sheetView showGridLines="0" showRowColHeaders="0" zoomScaleNormal="100" workbookViewId="0">
      <selection activeCell="B6" sqref="B6"/>
    </sheetView>
  </sheetViews>
  <sheetFormatPr defaultRowHeight="15" x14ac:dyDescent="0.2"/>
  <cols>
    <col min="1" max="1" width="4" style="250" customWidth="1"/>
    <col min="2" max="2" width="13.5703125" style="250" customWidth="1"/>
    <col min="3" max="3" width="17.140625" style="250" customWidth="1"/>
    <col min="4" max="4" width="17.28515625" style="250" customWidth="1"/>
    <col min="5" max="5" width="12.42578125" style="250" customWidth="1"/>
    <col min="6" max="6" width="13.5703125" style="250" customWidth="1"/>
    <col min="7" max="7" width="16" style="250" customWidth="1"/>
    <col min="8" max="8" width="16.28515625" style="250" customWidth="1"/>
    <col min="9" max="9" width="16.42578125" style="250" customWidth="1"/>
    <col min="10" max="10" width="15.42578125" style="250" customWidth="1"/>
    <col min="11" max="11" width="16.5703125" style="250" customWidth="1"/>
    <col min="12" max="13" width="9.140625" style="250"/>
    <col min="14" max="19" width="9.140625" style="187"/>
    <col min="20" max="20" width="9.140625" style="187" hidden="1" customWidth="1"/>
    <col min="21" max="16384" width="9.140625" style="187"/>
  </cols>
  <sheetData>
    <row r="1" spans="1:20" ht="15.75" thickBot="1" x14ac:dyDescent="0.25">
      <c r="A1" s="187"/>
      <c r="B1" s="186"/>
      <c r="C1" s="186"/>
      <c r="D1" s="186"/>
      <c r="E1" s="186"/>
      <c r="F1" s="186"/>
      <c r="G1" s="186"/>
      <c r="H1" s="186"/>
      <c r="I1" s="186"/>
      <c r="J1" s="186"/>
      <c r="K1" s="187"/>
      <c r="L1" s="187"/>
      <c r="M1" s="187"/>
    </row>
    <row r="2" spans="1:20" x14ac:dyDescent="0.2">
      <c r="A2" s="187"/>
      <c r="B2" s="188"/>
      <c r="C2" s="189"/>
      <c r="D2" s="189"/>
      <c r="E2" s="189"/>
      <c r="F2" s="189"/>
      <c r="G2" s="189"/>
      <c r="H2" s="189"/>
      <c r="I2" s="189"/>
      <c r="J2" s="190"/>
      <c r="K2" s="187"/>
      <c r="L2" s="187"/>
      <c r="M2" s="187"/>
    </row>
    <row r="3" spans="1:20" ht="30" customHeight="1" x14ac:dyDescent="0.2">
      <c r="A3" s="187"/>
      <c r="B3" s="242" t="s">
        <v>116</v>
      </c>
      <c r="C3" s="191"/>
      <c r="D3" s="191"/>
      <c r="E3" s="191"/>
      <c r="F3" s="191"/>
      <c r="G3" s="192" t="str">
        <f>IF('Project Compliance Tool'!D19="","",'Project Compliance Tool'!D19)</f>
        <v/>
      </c>
      <c r="H3" s="692" t="str">
        <f>IF('Project Compliance Tool'!F19="","",'Project Compliance Tool'!F19)</f>
        <v/>
      </c>
      <c r="I3" s="693"/>
      <c r="J3" s="193"/>
      <c r="K3" s="187"/>
      <c r="L3" s="187"/>
      <c r="M3" s="187"/>
    </row>
    <row r="4" spans="1:20" ht="15.75" thickBot="1" x14ac:dyDescent="0.25">
      <c r="A4" s="187"/>
      <c r="B4" s="194"/>
      <c r="C4" s="195"/>
      <c r="D4" s="195"/>
      <c r="E4" s="195"/>
      <c r="F4" s="195"/>
      <c r="G4" s="195"/>
      <c r="H4" s="195"/>
      <c r="I4" s="195"/>
      <c r="J4" s="196"/>
      <c r="K4" s="187"/>
      <c r="L4" s="187"/>
      <c r="M4" s="187"/>
    </row>
    <row r="5" spans="1:20" ht="60.75" thickBot="1" x14ac:dyDescent="0.25">
      <c r="A5" s="187"/>
      <c r="B5" s="197" t="s">
        <v>103</v>
      </c>
      <c r="C5" s="198" t="s">
        <v>109</v>
      </c>
      <c r="D5" s="198" t="s">
        <v>110</v>
      </c>
      <c r="E5" s="198" t="s">
        <v>104</v>
      </c>
      <c r="F5" s="201" t="s">
        <v>183</v>
      </c>
      <c r="G5" s="201" t="s">
        <v>184</v>
      </c>
      <c r="H5" s="201" t="s">
        <v>185</v>
      </c>
      <c r="I5" s="201" t="s">
        <v>105</v>
      </c>
      <c r="J5" s="202" t="s">
        <v>106</v>
      </c>
      <c r="K5" s="203" t="s">
        <v>167</v>
      </c>
      <c r="L5" s="187"/>
      <c r="M5" s="187"/>
      <c r="T5" s="187" t="s">
        <v>168</v>
      </c>
    </row>
    <row r="6" spans="1:20" ht="30" customHeight="1" x14ac:dyDescent="0.2">
      <c r="A6" s="187"/>
      <c r="B6" s="204"/>
      <c r="C6" s="205"/>
      <c r="D6" s="205"/>
      <c r="E6" s="206"/>
      <c r="F6" s="243" t="str">
        <f>IF(B6="","",VLOOKUP(B6,CO2_factors,2,FALSE))</f>
        <v/>
      </c>
      <c r="G6" s="208" t="str">
        <f>IF($C6="","",IF(B6="","",$C6*$F6/1000))</f>
        <v/>
      </c>
      <c r="H6" s="209" t="str">
        <f>IF($D6="","",IF(B6="","",$D6*$F6/1000))</f>
        <v/>
      </c>
      <c r="I6" s="210" t="str">
        <f>IF($C6="","",$C6*$E6/100)</f>
        <v/>
      </c>
      <c r="J6" s="211" t="str">
        <f>IF($D6="","",$D6*$E6/100)</f>
        <v/>
      </c>
      <c r="K6" s="212" t="str">
        <f>IF(AND(B6="",C6="",D6="",E6=""),"",IF(AND(B6&lt;&gt;"",C6&lt;&gt;"",D6&lt;&gt;"",E6&lt;&gt;""),"OK","Please complete all fields"))</f>
        <v/>
      </c>
      <c r="L6" s="187"/>
      <c r="M6" s="187"/>
      <c r="T6" s="187">
        <f>IF(OR(K6="OK",K6=""),0,1)</f>
        <v>0</v>
      </c>
    </row>
    <row r="7" spans="1:20" ht="30" customHeight="1" x14ac:dyDescent="0.2">
      <c r="A7" s="187"/>
      <c r="B7" s="213"/>
      <c r="C7" s="214"/>
      <c r="D7" s="214"/>
      <c r="E7" s="215"/>
      <c r="F7" s="244" t="str">
        <f>IF(B7="","",VLOOKUP(B7,CO2_factors,2,FALSE))</f>
        <v/>
      </c>
      <c r="G7" s="217" t="str">
        <f>IF($C7="","",IF(B7="","",$C7*$F7/1000))</f>
        <v/>
      </c>
      <c r="H7" s="217" t="str">
        <f>IF($D7="","",IF(B7="","",$D7*$F7/1000))</f>
        <v/>
      </c>
      <c r="I7" s="218" t="str">
        <f>IF($C7="","",$C7*$E7/100)</f>
        <v/>
      </c>
      <c r="J7" s="219" t="str">
        <f>IF($D7="","",$D7*$E7/100)</f>
        <v/>
      </c>
      <c r="K7" s="220" t="str">
        <f>IF(AND(B7="",C7="",D7="",E7=""),"",IF(AND(B7&lt;&gt;"",C7&lt;&gt;"",D7&lt;&gt;"",E7&lt;&gt;""),"OK","Please complete all fields"))</f>
        <v/>
      </c>
      <c r="L7" s="187"/>
      <c r="M7" s="187"/>
      <c r="T7" s="187">
        <f>IF(OR(K7="OK",K7=""),0,1)</f>
        <v>0</v>
      </c>
    </row>
    <row r="8" spans="1:20" ht="30" customHeight="1" x14ac:dyDescent="0.2">
      <c r="A8" s="187"/>
      <c r="B8" s="213"/>
      <c r="C8" s="214"/>
      <c r="D8" s="214"/>
      <c r="E8" s="215"/>
      <c r="F8" s="245" t="str">
        <f>IF(B8="","",VLOOKUP(B8,CO2_factors,2,FALSE))</f>
        <v/>
      </c>
      <c r="G8" s="222" t="str">
        <f>IF($C8="","",IF(B8="","",$C8*$F8/1000))</f>
        <v/>
      </c>
      <c r="H8" s="222" t="str">
        <f>IF($D8="","",IF(B8="","",$D8*$F8/1000))</f>
        <v/>
      </c>
      <c r="I8" s="218" t="str">
        <f>IF($C8="","",$C8*$E8/100)</f>
        <v/>
      </c>
      <c r="J8" s="219" t="str">
        <f>IF($D8="","",$D8*$E8/100)</f>
        <v/>
      </c>
      <c r="K8" s="223" t="str">
        <f>IF(AND(B8="",C8="",D8="",E8=""),"",IF(AND(B8&lt;&gt;"",C8&lt;&gt;"",D8&lt;&gt;"",E8&lt;&gt;""),"OK","Please complete all fields"))</f>
        <v/>
      </c>
      <c r="L8" s="187"/>
      <c r="M8" s="187"/>
      <c r="T8" s="187">
        <f>IF(OR(K8="OK",K8=""),0,1)</f>
        <v>0</v>
      </c>
    </row>
    <row r="9" spans="1:20" ht="30" customHeight="1" thickBot="1" x14ac:dyDescent="0.25">
      <c r="A9" s="187"/>
      <c r="B9" s="224"/>
      <c r="C9" s="225"/>
      <c r="D9" s="225"/>
      <c r="E9" s="226"/>
      <c r="F9" s="246" t="str">
        <f>IF(B9="","",VLOOKUP(B9,CO2_factors,2,FALSE))</f>
        <v/>
      </c>
      <c r="G9" s="247" t="str">
        <f>IF($C9="","",IF(B9="","",$C9*$F9/1000))</f>
        <v/>
      </c>
      <c r="H9" s="247" t="str">
        <f>IF($D9="","",IF(B9="","",$D9*$F9/1000))</f>
        <v/>
      </c>
      <c r="I9" s="248" t="str">
        <f>IF($C9="","",$C9*$E9/100)</f>
        <v/>
      </c>
      <c r="J9" s="249" t="str">
        <f>IF($D9="","",$D9*$E9/100)</f>
        <v/>
      </c>
      <c r="K9" s="231" t="str">
        <f>IF(AND(B9="",C9="",D9="",E9=""),"",IF(AND(B9&lt;&gt;"",C9&lt;&gt;"",D9&lt;&gt;"",E9&lt;&gt;""),"OK","Please complete all fields"))</f>
        <v/>
      </c>
      <c r="L9" s="187"/>
      <c r="M9" s="187"/>
      <c r="T9" s="187">
        <f>IF(OR(K9="OK",K9=""),0,1)</f>
        <v>0</v>
      </c>
    </row>
    <row r="10" spans="1:20" ht="30" customHeight="1" thickBot="1" x14ac:dyDescent="0.25">
      <c r="A10" s="187"/>
      <c r="B10" s="187"/>
      <c r="C10" s="187"/>
      <c r="D10" s="187"/>
      <c r="E10" s="187"/>
      <c r="F10" s="232" t="s">
        <v>107</v>
      </c>
      <c r="G10" s="233" t="str">
        <f>IF(SUM(G6:G9)=0,"",SUM(G6:G9))</f>
        <v/>
      </c>
      <c r="H10" s="234">
        <f>IF(SUM(H6:H9)=0,0,SUM(H6:H9))</f>
        <v>0</v>
      </c>
      <c r="I10" s="235" t="str">
        <f>IF(SUM(I6:I9)=0,"",SUM(I6:I9))</f>
        <v/>
      </c>
      <c r="J10" s="236">
        <f>IF(SUM(J6:J9)=0,0,SUM(J6:J9))</f>
        <v>0</v>
      </c>
      <c r="K10" s="187"/>
      <c r="L10" s="187"/>
      <c r="M10" s="187"/>
      <c r="T10" s="187">
        <f>SUM(T6:T9)</f>
        <v>0</v>
      </c>
    </row>
    <row r="11" spans="1:20" ht="15.75" thickBot="1" x14ac:dyDescent="0.25">
      <c r="A11" s="187"/>
      <c r="B11" s="187"/>
      <c r="C11" s="187"/>
      <c r="D11" s="187"/>
      <c r="E11" s="187"/>
      <c r="F11" s="237"/>
      <c r="G11" s="237"/>
      <c r="H11" s="237"/>
      <c r="I11" s="237"/>
      <c r="J11" s="237"/>
      <c r="K11" s="187"/>
      <c r="L11" s="187"/>
      <c r="M11" s="187"/>
    </row>
    <row r="12" spans="1:20" ht="30" customHeight="1" thickBot="1" x14ac:dyDescent="0.25">
      <c r="A12" s="187"/>
      <c r="B12" s="187"/>
      <c r="C12" s="187"/>
      <c r="D12" s="187"/>
      <c r="E12" s="187"/>
      <c r="F12" s="237"/>
      <c r="G12" s="690" t="s">
        <v>112</v>
      </c>
      <c r="H12" s="691"/>
      <c r="I12" s="238"/>
      <c r="J12" s="239"/>
      <c r="K12" s="187"/>
      <c r="L12" s="187"/>
      <c r="M12" s="187"/>
    </row>
    <row r="13" spans="1:20" ht="28.5" customHeight="1" thickBot="1" x14ac:dyDescent="0.25">
      <c r="A13" s="187"/>
      <c r="B13" s="187"/>
      <c r="C13" s="187"/>
      <c r="D13" s="187"/>
      <c r="E13" s="187"/>
      <c r="F13" s="237"/>
      <c r="G13" s="694" t="s">
        <v>111</v>
      </c>
      <c r="H13" s="695"/>
      <c r="I13" s="240" t="str">
        <f>IF(ISERROR(I10+I12),"",I10+I12)</f>
        <v/>
      </c>
      <c r="J13" s="241">
        <f>IF(ISERROR(J10+J12),0,J10+J12)</f>
        <v>0</v>
      </c>
      <c r="K13" s="187"/>
      <c r="L13" s="187"/>
      <c r="M13" s="187"/>
    </row>
    <row r="14" spans="1:20" x14ac:dyDescent="0.2">
      <c r="A14" s="187"/>
      <c r="B14" s="187"/>
      <c r="C14" s="187"/>
      <c r="D14" s="187"/>
      <c r="E14" s="187"/>
      <c r="F14" s="187"/>
      <c r="G14" s="187"/>
      <c r="H14" s="187"/>
      <c r="I14" s="187"/>
      <c r="J14" s="187"/>
      <c r="K14" s="187"/>
      <c r="L14" s="187"/>
      <c r="M14" s="187"/>
    </row>
    <row r="15" spans="1:20" x14ac:dyDescent="0.2">
      <c r="A15" s="187"/>
      <c r="B15" s="187"/>
      <c r="C15" s="187"/>
      <c r="D15" s="187"/>
      <c r="E15" s="187"/>
      <c r="F15" s="187"/>
      <c r="G15" s="187"/>
      <c r="H15" s="187"/>
      <c r="I15" s="187"/>
      <c r="J15" s="187"/>
      <c r="K15" s="187"/>
      <c r="L15" s="187"/>
      <c r="M15" s="187"/>
    </row>
    <row r="16" spans="1:20" x14ac:dyDescent="0.2">
      <c r="A16" s="187"/>
      <c r="B16" s="187"/>
      <c r="C16" s="187"/>
      <c r="D16" s="187"/>
      <c r="E16" s="187"/>
      <c r="F16" s="187"/>
      <c r="G16" s="187"/>
      <c r="H16" s="187"/>
      <c r="I16" s="187"/>
      <c r="J16" s="187"/>
      <c r="K16" s="187"/>
      <c r="L16" s="187"/>
      <c r="M16" s="187"/>
    </row>
    <row r="17" spans="1:13" x14ac:dyDescent="0.2">
      <c r="A17" s="187"/>
      <c r="B17" s="187"/>
      <c r="C17" s="187"/>
      <c r="D17" s="187"/>
      <c r="E17" s="187"/>
      <c r="F17" s="187"/>
      <c r="G17" s="187"/>
      <c r="H17" s="187"/>
      <c r="I17" s="187"/>
      <c r="J17" s="187"/>
      <c r="K17" s="187"/>
      <c r="L17" s="187"/>
      <c r="M17" s="187"/>
    </row>
    <row r="18" spans="1:13" x14ac:dyDescent="0.2">
      <c r="A18" s="187"/>
      <c r="B18" s="187"/>
      <c r="C18" s="187"/>
      <c r="D18" s="187"/>
      <c r="E18" s="187"/>
      <c r="F18" s="187"/>
      <c r="G18" s="187"/>
      <c r="H18" s="187"/>
      <c r="I18" s="187"/>
      <c r="J18" s="187"/>
      <c r="K18" s="187"/>
      <c r="L18" s="187"/>
      <c r="M18" s="187"/>
    </row>
    <row r="19" spans="1:13" x14ac:dyDescent="0.2">
      <c r="A19" s="187"/>
      <c r="B19" s="187"/>
      <c r="C19" s="187"/>
      <c r="D19" s="187"/>
      <c r="E19" s="187"/>
      <c r="F19" s="187"/>
      <c r="G19" s="187"/>
      <c r="H19" s="187"/>
      <c r="I19" s="187"/>
      <c r="J19" s="187"/>
      <c r="K19" s="187"/>
      <c r="L19" s="187"/>
      <c r="M19" s="187"/>
    </row>
    <row r="20" spans="1:13" x14ac:dyDescent="0.2">
      <c r="A20" s="187"/>
      <c r="B20" s="187"/>
      <c r="C20" s="187"/>
      <c r="D20" s="187"/>
      <c r="E20" s="187"/>
      <c r="F20" s="187"/>
      <c r="G20" s="187"/>
      <c r="H20" s="187"/>
      <c r="I20" s="187"/>
      <c r="J20" s="187"/>
      <c r="K20" s="187"/>
      <c r="L20" s="187"/>
      <c r="M20" s="187"/>
    </row>
    <row r="21" spans="1:13" x14ac:dyDescent="0.2">
      <c r="A21" s="187"/>
      <c r="B21" s="187"/>
      <c r="C21" s="187"/>
      <c r="D21" s="187"/>
      <c r="E21" s="187"/>
      <c r="F21" s="187"/>
      <c r="G21" s="187"/>
      <c r="H21" s="187"/>
      <c r="I21" s="187"/>
      <c r="J21" s="187"/>
      <c r="K21" s="187"/>
      <c r="L21" s="187"/>
      <c r="M21" s="187"/>
    </row>
    <row r="22" spans="1:13" x14ac:dyDescent="0.2">
      <c r="A22" s="187"/>
      <c r="B22" s="187"/>
      <c r="C22" s="187"/>
      <c r="D22" s="187"/>
      <c r="E22" s="187"/>
      <c r="F22" s="187"/>
      <c r="G22" s="187"/>
      <c r="H22" s="187"/>
      <c r="I22" s="187"/>
      <c r="J22" s="187"/>
      <c r="K22" s="187"/>
      <c r="L22" s="187"/>
      <c r="M22" s="187"/>
    </row>
    <row r="23" spans="1:13" x14ac:dyDescent="0.2">
      <c r="A23" s="187"/>
      <c r="B23" s="187"/>
      <c r="C23" s="187"/>
      <c r="D23" s="187"/>
      <c r="E23" s="187"/>
      <c r="F23" s="187"/>
      <c r="G23" s="187"/>
      <c r="H23" s="187"/>
      <c r="I23" s="187"/>
      <c r="J23" s="187"/>
      <c r="K23" s="187"/>
      <c r="L23" s="187"/>
      <c r="M23" s="187"/>
    </row>
    <row r="24" spans="1:13" x14ac:dyDescent="0.2">
      <c r="A24" s="187"/>
      <c r="B24" s="187"/>
      <c r="C24" s="187"/>
      <c r="D24" s="187"/>
      <c r="E24" s="187"/>
      <c r="F24" s="187"/>
      <c r="G24" s="187"/>
      <c r="H24" s="187"/>
      <c r="I24" s="187"/>
      <c r="J24" s="187"/>
      <c r="K24" s="187"/>
      <c r="L24" s="187"/>
      <c r="M24" s="187"/>
    </row>
    <row r="25" spans="1:13" x14ac:dyDescent="0.2">
      <c r="A25" s="187"/>
      <c r="B25" s="187"/>
      <c r="C25" s="187"/>
      <c r="D25" s="187"/>
      <c r="E25" s="187"/>
      <c r="F25" s="187"/>
      <c r="G25" s="187"/>
      <c r="H25" s="187"/>
      <c r="I25" s="187"/>
      <c r="J25" s="187"/>
      <c r="K25" s="187"/>
      <c r="L25" s="187"/>
      <c r="M25" s="187"/>
    </row>
    <row r="26" spans="1:13" x14ac:dyDescent="0.2">
      <c r="A26" s="187"/>
      <c r="B26" s="187"/>
      <c r="C26" s="187"/>
      <c r="D26" s="187"/>
      <c r="E26" s="187"/>
      <c r="F26" s="187"/>
      <c r="G26" s="187"/>
      <c r="H26" s="187"/>
      <c r="I26" s="187"/>
      <c r="J26" s="187"/>
      <c r="K26" s="187"/>
      <c r="L26" s="187"/>
      <c r="M26" s="187"/>
    </row>
    <row r="27" spans="1:13" x14ac:dyDescent="0.2">
      <c r="A27" s="187"/>
      <c r="B27" s="187"/>
      <c r="C27" s="187"/>
      <c r="D27" s="187"/>
      <c r="E27" s="187"/>
      <c r="F27" s="187"/>
      <c r="G27" s="187"/>
      <c r="H27" s="187"/>
      <c r="I27" s="187"/>
      <c r="J27" s="187"/>
      <c r="K27" s="187"/>
      <c r="L27" s="187"/>
      <c r="M27" s="187"/>
    </row>
    <row r="28" spans="1:13" x14ac:dyDescent="0.2">
      <c r="A28" s="187"/>
      <c r="B28" s="187"/>
      <c r="C28" s="187"/>
      <c r="D28" s="187"/>
      <c r="E28" s="187"/>
      <c r="F28" s="187"/>
      <c r="G28" s="187"/>
      <c r="H28" s="187"/>
      <c r="I28" s="187"/>
      <c r="J28" s="187"/>
      <c r="K28" s="187"/>
      <c r="L28" s="187"/>
      <c r="M28" s="187"/>
    </row>
    <row r="29" spans="1:13" x14ac:dyDescent="0.2">
      <c r="A29" s="187"/>
      <c r="B29" s="187"/>
      <c r="C29" s="187"/>
      <c r="D29" s="187"/>
      <c r="E29" s="187"/>
      <c r="F29" s="187"/>
      <c r="G29" s="187"/>
      <c r="H29" s="187"/>
      <c r="I29" s="187"/>
      <c r="J29" s="187"/>
      <c r="K29" s="187"/>
      <c r="L29" s="187"/>
      <c r="M29" s="187"/>
    </row>
    <row r="30" spans="1:13" x14ac:dyDescent="0.2">
      <c r="A30" s="187"/>
      <c r="B30" s="187"/>
      <c r="C30" s="187"/>
      <c r="D30" s="187"/>
      <c r="E30" s="187"/>
      <c r="F30" s="187"/>
      <c r="G30" s="187"/>
      <c r="H30" s="187"/>
      <c r="I30" s="187"/>
      <c r="J30" s="187"/>
      <c r="K30" s="187"/>
      <c r="L30" s="187"/>
      <c r="M30" s="187"/>
    </row>
    <row r="31" spans="1:13" x14ac:dyDescent="0.2">
      <c r="A31" s="187"/>
      <c r="B31" s="187"/>
      <c r="C31" s="187"/>
      <c r="D31" s="187"/>
      <c r="E31" s="187"/>
      <c r="F31" s="187"/>
      <c r="G31" s="187"/>
      <c r="H31" s="187"/>
      <c r="I31" s="187"/>
      <c r="J31" s="187"/>
      <c r="K31" s="187"/>
      <c r="L31" s="187"/>
      <c r="M31" s="187"/>
    </row>
    <row r="32" spans="1:13" x14ac:dyDescent="0.2">
      <c r="A32" s="187"/>
      <c r="B32" s="187"/>
      <c r="C32" s="187"/>
      <c r="D32" s="187"/>
      <c r="E32" s="187"/>
      <c r="F32" s="187"/>
      <c r="G32" s="187"/>
      <c r="H32" s="187"/>
      <c r="I32" s="187"/>
      <c r="J32" s="187"/>
      <c r="K32" s="187"/>
      <c r="L32" s="187"/>
      <c r="M32" s="187"/>
    </row>
    <row r="33" spans="1:13" x14ac:dyDescent="0.2">
      <c r="A33" s="187"/>
      <c r="B33" s="187"/>
      <c r="C33" s="187"/>
      <c r="D33" s="187"/>
      <c r="E33" s="187"/>
      <c r="F33" s="187"/>
      <c r="G33" s="187"/>
      <c r="H33" s="187"/>
      <c r="I33" s="187"/>
      <c r="J33" s="187"/>
      <c r="K33" s="187"/>
      <c r="L33" s="187"/>
      <c r="M33" s="187"/>
    </row>
    <row r="34" spans="1:13" x14ac:dyDescent="0.2">
      <c r="A34" s="187"/>
      <c r="B34" s="187"/>
      <c r="C34" s="187"/>
      <c r="D34" s="187"/>
      <c r="E34" s="187"/>
      <c r="F34" s="187"/>
      <c r="G34" s="187"/>
      <c r="H34" s="187"/>
      <c r="I34" s="187"/>
      <c r="J34" s="187"/>
      <c r="K34" s="187"/>
      <c r="L34" s="187"/>
      <c r="M34" s="187"/>
    </row>
    <row r="35" spans="1:13" x14ac:dyDescent="0.2">
      <c r="A35" s="187"/>
      <c r="B35" s="187"/>
      <c r="C35" s="187"/>
      <c r="D35" s="187"/>
      <c r="E35" s="187"/>
      <c r="F35" s="187"/>
      <c r="G35" s="187"/>
      <c r="H35" s="187"/>
      <c r="I35" s="187"/>
      <c r="J35" s="187"/>
      <c r="K35" s="187"/>
      <c r="L35" s="187"/>
      <c r="M35" s="187"/>
    </row>
    <row r="36" spans="1:13" x14ac:dyDescent="0.2">
      <c r="A36" s="187"/>
      <c r="B36" s="187"/>
      <c r="C36" s="187"/>
      <c r="D36" s="187"/>
      <c r="E36" s="187"/>
      <c r="F36" s="187"/>
      <c r="G36" s="187"/>
      <c r="H36" s="187"/>
      <c r="I36" s="187"/>
      <c r="J36" s="187"/>
      <c r="K36" s="187"/>
      <c r="L36" s="187"/>
      <c r="M36" s="187"/>
    </row>
    <row r="37" spans="1:13" x14ac:dyDescent="0.2">
      <c r="A37" s="187"/>
      <c r="B37" s="187"/>
      <c r="C37" s="187"/>
      <c r="D37" s="187"/>
      <c r="E37" s="187"/>
      <c r="F37" s="187"/>
      <c r="G37" s="187"/>
      <c r="H37" s="187"/>
      <c r="I37" s="187"/>
      <c r="J37" s="187"/>
      <c r="K37" s="187"/>
      <c r="L37" s="187"/>
      <c r="M37" s="187"/>
    </row>
    <row r="38" spans="1:13" x14ac:dyDescent="0.2">
      <c r="A38" s="187"/>
      <c r="B38" s="187"/>
      <c r="C38" s="187"/>
      <c r="D38" s="187"/>
      <c r="E38" s="187"/>
      <c r="F38" s="187"/>
      <c r="G38" s="187"/>
      <c r="H38" s="187"/>
      <c r="I38" s="187"/>
      <c r="J38" s="187"/>
      <c r="K38" s="187"/>
      <c r="L38" s="187"/>
      <c r="M38" s="187"/>
    </row>
    <row r="39" spans="1:13" x14ac:dyDescent="0.2">
      <c r="A39" s="187"/>
      <c r="B39" s="187"/>
      <c r="C39" s="187"/>
      <c r="D39" s="187"/>
      <c r="E39" s="187"/>
      <c r="F39" s="187"/>
      <c r="G39" s="187"/>
      <c r="H39" s="187"/>
      <c r="I39" s="187"/>
      <c r="J39" s="187"/>
      <c r="K39" s="187"/>
      <c r="L39" s="187"/>
      <c r="M39" s="187"/>
    </row>
    <row r="40" spans="1:13" x14ac:dyDescent="0.2">
      <c r="A40" s="187"/>
      <c r="B40" s="187"/>
      <c r="C40" s="187"/>
      <c r="D40" s="187"/>
      <c r="E40" s="187"/>
      <c r="F40" s="187"/>
      <c r="G40" s="187"/>
      <c r="H40" s="187"/>
      <c r="I40" s="187"/>
      <c r="J40" s="187"/>
      <c r="K40" s="187"/>
      <c r="L40" s="187"/>
      <c r="M40" s="187"/>
    </row>
    <row r="41" spans="1:13" x14ac:dyDescent="0.2">
      <c r="A41" s="187"/>
      <c r="B41" s="187"/>
      <c r="C41" s="187"/>
      <c r="D41" s="187"/>
      <c r="E41" s="187"/>
      <c r="F41" s="187"/>
      <c r="G41" s="187"/>
      <c r="H41" s="187"/>
      <c r="I41" s="187"/>
      <c r="J41" s="187"/>
      <c r="K41" s="187"/>
      <c r="L41" s="187"/>
      <c r="M41" s="187"/>
    </row>
    <row r="42" spans="1:13" x14ac:dyDescent="0.2">
      <c r="A42" s="187"/>
      <c r="B42" s="187"/>
      <c r="C42" s="187"/>
      <c r="D42" s="187"/>
      <c r="E42" s="187"/>
      <c r="F42" s="187"/>
      <c r="G42" s="187"/>
      <c r="H42" s="187"/>
      <c r="I42" s="187"/>
      <c r="J42" s="187"/>
      <c r="K42" s="187"/>
      <c r="L42" s="187"/>
      <c r="M42" s="187"/>
    </row>
    <row r="43" spans="1:13" x14ac:dyDescent="0.2">
      <c r="A43" s="187"/>
      <c r="B43" s="187"/>
      <c r="C43" s="187"/>
      <c r="D43" s="187"/>
      <c r="E43" s="187"/>
      <c r="F43" s="187"/>
      <c r="G43" s="187"/>
      <c r="H43" s="187"/>
      <c r="I43" s="187"/>
      <c r="J43" s="187"/>
      <c r="K43" s="187"/>
      <c r="L43" s="187"/>
      <c r="M43" s="187"/>
    </row>
    <row r="44" spans="1:13" x14ac:dyDescent="0.2">
      <c r="A44" s="187"/>
      <c r="B44" s="187"/>
      <c r="C44" s="187"/>
      <c r="D44" s="187"/>
      <c r="E44" s="187"/>
      <c r="F44" s="187"/>
      <c r="G44" s="187"/>
      <c r="H44" s="187"/>
      <c r="I44" s="187"/>
      <c r="J44" s="187"/>
      <c r="K44" s="187"/>
      <c r="L44" s="187"/>
      <c r="M44" s="187"/>
    </row>
    <row r="45" spans="1:13" x14ac:dyDescent="0.2">
      <c r="A45" s="187"/>
      <c r="B45" s="187"/>
      <c r="C45" s="187"/>
      <c r="D45" s="187"/>
      <c r="E45" s="187"/>
      <c r="F45" s="187"/>
      <c r="G45" s="187"/>
      <c r="H45" s="187"/>
      <c r="I45" s="187"/>
      <c r="J45" s="187"/>
      <c r="K45" s="187"/>
      <c r="L45" s="187"/>
      <c r="M45" s="187"/>
    </row>
    <row r="46" spans="1:13" x14ac:dyDescent="0.2">
      <c r="A46" s="187"/>
      <c r="B46" s="187"/>
      <c r="C46" s="187"/>
      <c r="D46" s="187"/>
      <c r="E46" s="187"/>
      <c r="F46" s="187"/>
      <c r="G46" s="187"/>
      <c r="H46" s="187"/>
      <c r="I46" s="187"/>
      <c r="J46" s="187"/>
      <c r="K46" s="187"/>
      <c r="L46" s="187"/>
      <c r="M46" s="187"/>
    </row>
    <row r="47" spans="1:13" x14ac:dyDescent="0.2">
      <c r="A47" s="187"/>
      <c r="B47" s="187"/>
      <c r="C47" s="187"/>
      <c r="D47" s="187"/>
      <c r="E47" s="187"/>
      <c r="F47" s="187"/>
      <c r="G47" s="187"/>
      <c r="H47" s="187"/>
      <c r="I47" s="187"/>
      <c r="J47" s="187"/>
      <c r="K47" s="187"/>
      <c r="L47" s="187"/>
      <c r="M47" s="187"/>
    </row>
    <row r="48" spans="1:13" x14ac:dyDescent="0.2">
      <c r="A48" s="187"/>
      <c r="B48" s="187"/>
      <c r="C48" s="187"/>
      <c r="D48" s="187"/>
      <c r="E48" s="187"/>
      <c r="F48" s="187"/>
      <c r="G48" s="187"/>
      <c r="H48" s="187"/>
      <c r="I48" s="187"/>
      <c r="J48" s="187"/>
      <c r="K48" s="187"/>
      <c r="L48" s="187"/>
      <c r="M48" s="187"/>
    </row>
    <row r="49" spans="1:13" x14ac:dyDescent="0.2">
      <c r="A49" s="187"/>
      <c r="B49" s="187"/>
      <c r="C49" s="187"/>
      <c r="D49" s="187"/>
      <c r="E49" s="187"/>
      <c r="F49" s="187"/>
      <c r="G49" s="187"/>
      <c r="H49" s="187"/>
      <c r="I49" s="187"/>
      <c r="J49" s="187"/>
      <c r="K49" s="187"/>
      <c r="L49" s="187"/>
      <c r="M49" s="187"/>
    </row>
    <row r="50" spans="1:13" x14ac:dyDescent="0.2">
      <c r="A50" s="187"/>
      <c r="B50" s="187"/>
      <c r="C50" s="187"/>
      <c r="D50" s="187"/>
      <c r="E50" s="187"/>
      <c r="F50" s="187"/>
      <c r="G50" s="187"/>
      <c r="H50" s="187"/>
      <c r="I50" s="187"/>
      <c r="J50" s="187"/>
      <c r="K50" s="187"/>
      <c r="L50" s="187"/>
      <c r="M50" s="187"/>
    </row>
    <row r="51" spans="1:13" x14ac:dyDescent="0.2">
      <c r="A51" s="187"/>
      <c r="B51" s="187"/>
      <c r="C51" s="187"/>
      <c r="D51" s="187"/>
      <c r="E51" s="187"/>
      <c r="F51" s="187"/>
      <c r="G51" s="187"/>
      <c r="H51" s="187"/>
      <c r="I51" s="187"/>
      <c r="J51" s="187"/>
      <c r="K51" s="187"/>
      <c r="L51" s="187"/>
      <c r="M51" s="187"/>
    </row>
    <row r="52" spans="1:13" x14ac:dyDescent="0.2">
      <c r="A52" s="187"/>
      <c r="B52" s="187"/>
      <c r="C52" s="187"/>
      <c r="D52" s="187"/>
      <c r="E52" s="187"/>
      <c r="F52" s="187"/>
      <c r="G52" s="187"/>
      <c r="H52" s="187"/>
      <c r="I52" s="187"/>
      <c r="J52" s="187"/>
      <c r="K52" s="187"/>
      <c r="L52" s="187"/>
      <c r="M52" s="187"/>
    </row>
    <row r="53" spans="1:13" x14ac:dyDescent="0.2">
      <c r="A53" s="187"/>
      <c r="B53" s="187"/>
      <c r="C53" s="187"/>
      <c r="D53" s="187"/>
      <c r="E53" s="187"/>
      <c r="F53" s="187"/>
      <c r="G53" s="187"/>
      <c r="H53" s="187"/>
      <c r="I53" s="187"/>
      <c r="J53" s="187"/>
      <c r="K53" s="187"/>
      <c r="L53" s="187"/>
      <c r="M53" s="187"/>
    </row>
    <row r="54" spans="1:13" x14ac:dyDescent="0.2">
      <c r="A54" s="187"/>
      <c r="B54" s="187"/>
      <c r="C54" s="187"/>
      <c r="D54" s="187"/>
      <c r="E54" s="187"/>
      <c r="F54" s="187"/>
      <c r="G54" s="187"/>
      <c r="H54" s="187"/>
      <c r="I54" s="187"/>
      <c r="J54" s="187"/>
      <c r="K54" s="187"/>
      <c r="L54" s="187"/>
      <c r="M54" s="187"/>
    </row>
    <row r="55" spans="1:13" x14ac:dyDescent="0.2">
      <c r="A55" s="187"/>
      <c r="B55" s="187"/>
      <c r="C55" s="187"/>
      <c r="D55" s="187"/>
      <c r="E55" s="187"/>
      <c r="F55" s="187"/>
      <c r="G55" s="187"/>
      <c r="H55" s="187"/>
      <c r="I55" s="187"/>
      <c r="J55" s="187"/>
      <c r="K55" s="187"/>
      <c r="L55" s="187"/>
      <c r="M55" s="187"/>
    </row>
    <row r="56" spans="1:13" x14ac:dyDescent="0.2">
      <c r="A56" s="187"/>
      <c r="B56" s="187"/>
      <c r="C56" s="187"/>
      <c r="D56" s="187"/>
      <c r="E56" s="187"/>
      <c r="F56" s="187"/>
      <c r="G56" s="187"/>
      <c r="H56" s="187"/>
      <c r="I56" s="187"/>
      <c r="J56" s="187"/>
      <c r="K56" s="187"/>
      <c r="L56" s="187"/>
      <c r="M56" s="187"/>
    </row>
    <row r="57" spans="1:13" x14ac:dyDescent="0.2">
      <c r="A57" s="187"/>
      <c r="B57" s="187"/>
      <c r="C57" s="187"/>
      <c r="D57" s="187"/>
      <c r="E57" s="187"/>
      <c r="F57" s="187"/>
      <c r="G57" s="187"/>
      <c r="H57" s="187"/>
      <c r="I57" s="187"/>
      <c r="J57" s="187"/>
      <c r="K57" s="187"/>
      <c r="L57" s="187"/>
      <c r="M57" s="187"/>
    </row>
    <row r="58" spans="1:13" x14ac:dyDescent="0.2">
      <c r="A58" s="187"/>
      <c r="B58" s="187"/>
      <c r="C58" s="187"/>
      <c r="D58" s="187"/>
      <c r="E58" s="187"/>
      <c r="F58" s="187"/>
      <c r="G58" s="187"/>
      <c r="H58" s="187"/>
      <c r="I58" s="187"/>
      <c r="J58" s="187"/>
      <c r="K58" s="187"/>
      <c r="L58" s="187"/>
      <c r="M58" s="187"/>
    </row>
    <row r="59" spans="1:13" x14ac:dyDescent="0.2">
      <c r="A59" s="187"/>
      <c r="B59" s="187"/>
      <c r="C59" s="187"/>
      <c r="D59" s="187"/>
      <c r="E59" s="187"/>
      <c r="F59" s="187"/>
      <c r="G59" s="187"/>
      <c r="H59" s="187"/>
      <c r="I59" s="187"/>
      <c r="J59" s="187"/>
      <c r="K59" s="187"/>
      <c r="L59" s="187"/>
      <c r="M59" s="187"/>
    </row>
    <row r="60" spans="1:13" x14ac:dyDescent="0.2">
      <c r="A60" s="187"/>
      <c r="B60" s="187"/>
      <c r="C60" s="187"/>
      <c r="D60" s="187"/>
      <c r="E60" s="187"/>
      <c r="F60" s="187"/>
      <c r="G60" s="187"/>
      <c r="H60" s="187"/>
      <c r="I60" s="187"/>
      <c r="J60" s="187"/>
      <c r="K60" s="187"/>
      <c r="L60" s="187"/>
      <c r="M60" s="187"/>
    </row>
    <row r="61" spans="1:13" x14ac:dyDescent="0.2">
      <c r="A61" s="187"/>
      <c r="B61" s="187"/>
      <c r="C61" s="187"/>
      <c r="D61" s="187"/>
      <c r="E61" s="187"/>
      <c r="F61" s="187"/>
      <c r="G61" s="187"/>
      <c r="H61" s="187"/>
      <c r="I61" s="187"/>
      <c r="J61" s="187"/>
      <c r="K61" s="187"/>
      <c r="L61" s="187"/>
      <c r="M61" s="187"/>
    </row>
    <row r="62" spans="1:13" x14ac:dyDescent="0.2">
      <c r="A62" s="187"/>
      <c r="B62" s="187"/>
      <c r="C62" s="187"/>
      <c r="D62" s="187"/>
      <c r="E62" s="187"/>
      <c r="F62" s="187"/>
      <c r="G62" s="187"/>
      <c r="H62" s="187"/>
      <c r="I62" s="187"/>
      <c r="J62" s="187"/>
      <c r="K62" s="187"/>
      <c r="L62" s="187"/>
      <c r="M62" s="187"/>
    </row>
    <row r="63" spans="1:13" x14ac:dyDescent="0.2">
      <c r="A63" s="187"/>
      <c r="B63" s="187"/>
      <c r="C63" s="187"/>
      <c r="D63" s="187"/>
      <c r="E63" s="187"/>
      <c r="F63" s="187"/>
      <c r="G63" s="187"/>
      <c r="H63" s="187"/>
      <c r="I63" s="187"/>
      <c r="J63" s="187"/>
      <c r="K63" s="187"/>
      <c r="L63" s="187"/>
      <c r="M63" s="187"/>
    </row>
    <row r="64" spans="1:13" x14ac:dyDescent="0.2">
      <c r="A64" s="187"/>
      <c r="B64" s="187"/>
      <c r="C64" s="187"/>
      <c r="D64" s="187"/>
      <c r="E64" s="187"/>
      <c r="F64" s="187"/>
      <c r="G64" s="187"/>
      <c r="H64" s="187"/>
      <c r="I64" s="187"/>
      <c r="J64" s="187"/>
      <c r="K64" s="187"/>
      <c r="L64" s="187"/>
      <c r="M64" s="187"/>
    </row>
    <row r="65" spans="1:13" x14ac:dyDescent="0.2">
      <c r="A65" s="187"/>
      <c r="B65" s="187"/>
      <c r="C65" s="187"/>
      <c r="D65" s="187"/>
      <c r="E65" s="187"/>
      <c r="F65" s="187"/>
      <c r="G65" s="187"/>
      <c r="H65" s="187"/>
      <c r="I65" s="187"/>
      <c r="J65" s="187"/>
      <c r="K65" s="187"/>
      <c r="L65" s="187"/>
      <c r="M65" s="187"/>
    </row>
    <row r="66" spans="1:13" x14ac:dyDescent="0.2">
      <c r="A66" s="187"/>
      <c r="B66" s="187"/>
      <c r="C66" s="187"/>
      <c r="D66" s="187"/>
      <c r="E66" s="187"/>
      <c r="F66" s="187"/>
      <c r="G66" s="187"/>
      <c r="H66" s="187"/>
      <c r="I66" s="187"/>
      <c r="J66" s="187"/>
      <c r="K66" s="187"/>
      <c r="L66" s="187"/>
      <c r="M66" s="187"/>
    </row>
    <row r="67" spans="1:13" x14ac:dyDescent="0.2">
      <c r="A67" s="187"/>
      <c r="B67" s="187"/>
      <c r="C67" s="187"/>
      <c r="D67" s="187"/>
      <c r="E67" s="187"/>
      <c r="F67" s="187"/>
      <c r="G67" s="187"/>
      <c r="H67" s="187"/>
      <c r="I67" s="187"/>
      <c r="J67" s="187"/>
      <c r="K67" s="187"/>
      <c r="L67" s="187"/>
      <c r="M67" s="187"/>
    </row>
    <row r="68" spans="1:13" x14ac:dyDescent="0.2">
      <c r="A68" s="187"/>
      <c r="B68" s="187"/>
      <c r="C68" s="187"/>
      <c r="D68" s="187"/>
      <c r="E68" s="187"/>
      <c r="F68" s="187"/>
      <c r="G68" s="187"/>
      <c r="H68" s="187"/>
      <c r="I68" s="187"/>
      <c r="J68" s="187"/>
      <c r="K68" s="187"/>
      <c r="L68" s="187"/>
      <c r="M68" s="187"/>
    </row>
    <row r="69" spans="1:13" x14ac:dyDescent="0.2">
      <c r="A69" s="187"/>
      <c r="B69" s="187"/>
      <c r="C69" s="187"/>
      <c r="D69" s="187"/>
      <c r="E69" s="187"/>
      <c r="F69" s="187"/>
      <c r="G69" s="187"/>
      <c r="H69" s="187"/>
      <c r="I69" s="187"/>
      <c r="J69" s="187"/>
      <c r="K69" s="187"/>
      <c r="L69" s="187"/>
      <c r="M69" s="187"/>
    </row>
    <row r="70" spans="1:13" x14ac:dyDescent="0.2">
      <c r="A70" s="187"/>
      <c r="B70" s="187"/>
      <c r="C70" s="187"/>
      <c r="D70" s="187"/>
      <c r="E70" s="187"/>
      <c r="F70" s="187"/>
      <c r="G70" s="187"/>
      <c r="H70" s="187"/>
      <c r="I70" s="187"/>
      <c r="J70" s="187"/>
      <c r="K70" s="187"/>
      <c r="L70" s="187"/>
      <c r="M70" s="187"/>
    </row>
    <row r="71" spans="1:13" x14ac:dyDescent="0.2">
      <c r="A71" s="187"/>
      <c r="B71" s="187"/>
      <c r="C71" s="187"/>
      <c r="D71" s="187"/>
      <c r="E71" s="187"/>
      <c r="F71" s="187"/>
      <c r="G71" s="187"/>
      <c r="H71" s="187"/>
      <c r="I71" s="187"/>
      <c r="J71" s="187"/>
      <c r="K71" s="187"/>
      <c r="L71" s="187"/>
      <c r="M71" s="187"/>
    </row>
    <row r="72" spans="1:13" x14ac:dyDescent="0.2">
      <c r="A72" s="187"/>
      <c r="B72" s="187"/>
      <c r="C72" s="187"/>
      <c r="D72" s="187"/>
      <c r="E72" s="187"/>
      <c r="F72" s="187"/>
      <c r="G72" s="187"/>
      <c r="H72" s="187"/>
      <c r="I72" s="187"/>
      <c r="J72" s="187"/>
      <c r="K72" s="187"/>
      <c r="L72" s="187"/>
      <c r="M72" s="187"/>
    </row>
    <row r="73" spans="1:13" x14ac:dyDescent="0.2">
      <c r="A73" s="187"/>
      <c r="B73" s="187"/>
      <c r="C73" s="187"/>
      <c r="D73" s="187"/>
      <c r="E73" s="187"/>
      <c r="F73" s="187"/>
      <c r="G73" s="187"/>
      <c r="H73" s="187"/>
      <c r="I73" s="187"/>
      <c r="J73" s="187"/>
      <c r="K73" s="187"/>
      <c r="L73" s="187"/>
      <c r="M73" s="187"/>
    </row>
    <row r="74" spans="1:13" x14ac:dyDescent="0.2">
      <c r="A74" s="187"/>
      <c r="B74" s="187"/>
      <c r="C74" s="187"/>
      <c r="D74" s="187"/>
      <c r="E74" s="187"/>
      <c r="F74" s="187"/>
      <c r="G74" s="187"/>
      <c r="H74" s="187"/>
      <c r="I74" s="187"/>
      <c r="J74" s="187"/>
      <c r="K74" s="187"/>
      <c r="L74" s="187"/>
      <c r="M74" s="187"/>
    </row>
    <row r="75" spans="1:13" x14ac:dyDescent="0.2">
      <c r="A75" s="187"/>
      <c r="B75" s="187"/>
      <c r="C75" s="187"/>
      <c r="D75" s="187"/>
      <c r="E75" s="187"/>
      <c r="F75" s="187"/>
      <c r="G75" s="187"/>
      <c r="H75" s="187"/>
      <c r="I75" s="187"/>
      <c r="J75" s="187"/>
      <c r="K75" s="187"/>
      <c r="L75" s="187"/>
      <c r="M75" s="187"/>
    </row>
    <row r="76" spans="1:13" x14ac:dyDescent="0.2">
      <c r="A76" s="187"/>
      <c r="B76" s="187"/>
      <c r="C76" s="187"/>
      <c r="D76" s="187"/>
      <c r="E76" s="187"/>
      <c r="F76" s="187"/>
      <c r="G76" s="187"/>
      <c r="H76" s="187"/>
      <c r="I76" s="187"/>
      <c r="J76" s="187"/>
      <c r="K76" s="187"/>
      <c r="L76" s="187"/>
      <c r="M76" s="187"/>
    </row>
    <row r="77" spans="1:13" x14ac:dyDescent="0.2">
      <c r="A77" s="187"/>
      <c r="B77" s="187"/>
      <c r="C77" s="187"/>
      <c r="D77" s="187"/>
      <c r="E77" s="187"/>
      <c r="F77" s="187"/>
      <c r="G77" s="187"/>
      <c r="H77" s="187"/>
      <c r="I77" s="187"/>
      <c r="J77" s="187"/>
      <c r="K77" s="187"/>
      <c r="L77" s="187"/>
      <c r="M77" s="187"/>
    </row>
    <row r="78" spans="1:13" x14ac:dyDescent="0.2">
      <c r="A78" s="187"/>
      <c r="B78" s="187"/>
      <c r="C78" s="187"/>
      <c r="D78" s="187"/>
      <c r="E78" s="187"/>
      <c r="F78" s="187"/>
      <c r="G78" s="187"/>
      <c r="H78" s="187"/>
      <c r="I78" s="187"/>
      <c r="J78" s="187"/>
      <c r="K78" s="187"/>
      <c r="L78" s="187"/>
      <c r="M78" s="187"/>
    </row>
    <row r="79" spans="1:13" x14ac:dyDescent="0.2">
      <c r="A79" s="187"/>
      <c r="B79" s="187"/>
      <c r="C79" s="187"/>
      <c r="D79" s="187"/>
      <c r="E79" s="187"/>
      <c r="F79" s="187"/>
      <c r="G79" s="187"/>
      <c r="H79" s="187"/>
      <c r="I79" s="187"/>
      <c r="J79" s="187"/>
      <c r="K79" s="187"/>
      <c r="L79" s="187"/>
      <c r="M79" s="187"/>
    </row>
    <row r="80" spans="1:13" x14ac:dyDescent="0.2">
      <c r="A80" s="187"/>
      <c r="B80" s="187"/>
      <c r="C80" s="187"/>
      <c r="D80" s="187"/>
      <c r="E80" s="187"/>
      <c r="F80" s="187"/>
      <c r="G80" s="187"/>
      <c r="H80" s="187"/>
      <c r="I80" s="187"/>
      <c r="J80" s="187"/>
      <c r="K80" s="187"/>
      <c r="L80" s="187"/>
      <c r="M80" s="187"/>
    </row>
    <row r="81" spans="1:13" x14ac:dyDescent="0.2">
      <c r="A81" s="187"/>
      <c r="B81" s="187"/>
      <c r="C81" s="187"/>
      <c r="D81" s="187"/>
      <c r="E81" s="187"/>
      <c r="F81" s="187"/>
      <c r="G81" s="187"/>
      <c r="H81" s="187"/>
      <c r="I81" s="187"/>
      <c r="J81" s="187"/>
      <c r="K81" s="187"/>
      <c r="L81" s="187"/>
      <c r="M81" s="187"/>
    </row>
    <row r="82" spans="1:13" x14ac:dyDescent="0.2">
      <c r="A82" s="187"/>
      <c r="B82" s="187"/>
      <c r="C82" s="187"/>
      <c r="D82" s="187"/>
      <c r="E82" s="187"/>
      <c r="F82" s="187"/>
      <c r="G82" s="187"/>
      <c r="H82" s="187"/>
      <c r="I82" s="187"/>
      <c r="J82" s="187"/>
      <c r="K82" s="187"/>
      <c r="L82" s="187"/>
      <c r="M82" s="187"/>
    </row>
    <row r="83" spans="1:13" x14ac:dyDescent="0.2">
      <c r="A83" s="187"/>
      <c r="B83" s="187"/>
      <c r="C83" s="187"/>
      <c r="D83" s="187"/>
      <c r="E83" s="187"/>
      <c r="F83" s="187"/>
      <c r="G83" s="187"/>
      <c r="H83" s="187"/>
      <c r="I83" s="187"/>
      <c r="J83" s="187"/>
      <c r="K83" s="187"/>
      <c r="L83" s="187"/>
      <c r="M83" s="187"/>
    </row>
    <row r="84" spans="1:13" x14ac:dyDescent="0.2">
      <c r="A84" s="187"/>
      <c r="B84" s="187"/>
      <c r="C84" s="187"/>
      <c r="D84" s="187"/>
      <c r="E84" s="187"/>
      <c r="F84" s="187"/>
      <c r="G84" s="187"/>
      <c r="H84" s="187"/>
      <c r="I84" s="187"/>
      <c r="J84" s="187"/>
      <c r="K84" s="187"/>
      <c r="L84" s="187"/>
      <c r="M84" s="187"/>
    </row>
    <row r="85" spans="1:13" x14ac:dyDescent="0.2">
      <c r="A85" s="187"/>
      <c r="B85" s="187"/>
      <c r="C85" s="187"/>
      <c r="D85" s="187"/>
      <c r="E85" s="187"/>
      <c r="F85" s="187"/>
      <c r="G85" s="187"/>
      <c r="H85" s="187"/>
      <c r="I85" s="187"/>
      <c r="J85" s="187"/>
      <c r="K85" s="187"/>
      <c r="L85" s="187"/>
      <c r="M85" s="187"/>
    </row>
    <row r="86" spans="1:13" x14ac:dyDescent="0.2">
      <c r="A86" s="187"/>
      <c r="B86" s="187"/>
      <c r="C86" s="187"/>
      <c r="D86" s="187"/>
      <c r="E86" s="187"/>
      <c r="F86" s="187"/>
      <c r="G86" s="187"/>
      <c r="H86" s="187"/>
      <c r="I86" s="187"/>
      <c r="J86" s="187"/>
      <c r="K86" s="187"/>
      <c r="L86" s="187"/>
      <c r="M86" s="187"/>
    </row>
    <row r="87" spans="1:13" x14ac:dyDescent="0.2">
      <c r="A87" s="187"/>
      <c r="B87" s="187"/>
      <c r="C87" s="187"/>
      <c r="D87" s="187"/>
      <c r="E87" s="187"/>
      <c r="F87" s="187"/>
      <c r="G87" s="187"/>
      <c r="H87" s="187"/>
      <c r="I87" s="187"/>
      <c r="J87" s="187"/>
      <c r="K87" s="187"/>
      <c r="L87" s="187"/>
      <c r="M87" s="187"/>
    </row>
    <row r="88" spans="1:13" x14ac:dyDescent="0.2">
      <c r="A88" s="187"/>
      <c r="B88" s="187"/>
      <c r="C88" s="187"/>
      <c r="D88" s="187"/>
      <c r="E88" s="187"/>
      <c r="F88" s="187"/>
      <c r="G88" s="187"/>
      <c r="H88" s="187"/>
      <c r="I88" s="187"/>
      <c r="J88" s="187"/>
      <c r="K88" s="187"/>
      <c r="L88" s="187"/>
      <c r="M88" s="187"/>
    </row>
    <row r="89" spans="1:13" x14ac:dyDescent="0.2">
      <c r="A89" s="187"/>
      <c r="B89" s="187"/>
      <c r="C89" s="187"/>
      <c r="D89" s="187"/>
      <c r="E89" s="187"/>
      <c r="F89" s="187"/>
      <c r="G89" s="187"/>
      <c r="H89" s="187"/>
      <c r="I89" s="187"/>
      <c r="J89" s="187"/>
      <c r="K89" s="187"/>
      <c r="L89" s="187"/>
      <c r="M89" s="187"/>
    </row>
    <row r="90" spans="1:13" x14ac:dyDescent="0.2">
      <c r="A90" s="187"/>
      <c r="B90" s="187"/>
      <c r="C90" s="187"/>
      <c r="D90" s="187"/>
      <c r="E90" s="187"/>
      <c r="F90" s="187"/>
      <c r="G90" s="187"/>
      <c r="H90" s="187"/>
      <c r="I90" s="187"/>
      <c r="J90" s="187"/>
      <c r="K90" s="187"/>
      <c r="L90" s="187"/>
      <c r="M90" s="187"/>
    </row>
    <row r="91" spans="1:13" x14ac:dyDescent="0.2">
      <c r="A91" s="187"/>
      <c r="B91" s="187"/>
      <c r="C91" s="187"/>
      <c r="D91" s="187"/>
      <c r="E91" s="187"/>
      <c r="F91" s="187"/>
      <c r="G91" s="187"/>
      <c r="H91" s="187"/>
      <c r="I91" s="187"/>
      <c r="J91" s="187"/>
      <c r="K91" s="187"/>
      <c r="L91" s="187"/>
      <c r="M91" s="187"/>
    </row>
    <row r="92" spans="1:13" x14ac:dyDescent="0.2">
      <c r="A92" s="187"/>
      <c r="B92" s="187"/>
      <c r="C92" s="187"/>
      <c r="D92" s="187"/>
      <c r="E92" s="187"/>
      <c r="F92" s="187"/>
      <c r="G92" s="187"/>
      <c r="H92" s="187"/>
      <c r="I92" s="187"/>
      <c r="J92" s="187"/>
      <c r="K92" s="187"/>
      <c r="L92" s="187"/>
      <c r="M92" s="187"/>
    </row>
    <row r="93" spans="1:13" x14ac:dyDescent="0.2">
      <c r="A93" s="187"/>
      <c r="B93" s="187"/>
      <c r="C93" s="187"/>
      <c r="D93" s="187"/>
      <c r="E93" s="187"/>
      <c r="F93" s="187"/>
      <c r="G93" s="187"/>
      <c r="H93" s="187"/>
      <c r="I93" s="187"/>
      <c r="J93" s="187"/>
      <c r="K93" s="187"/>
      <c r="L93" s="187"/>
      <c r="M93" s="187"/>
    </row>
    <row r="94" spans="1:13" x14ac:dyDescent="0.2">
      <c r="A94" s="187"/>
      <c r="B94" s="187"/>
      <c r="C94" s="187"/>
      <c r="D94" s="187"/>
      <c r="E94" s="187"/>
      <c r="F94" s="187"/>
      <c r="G94" s="187"/>
      <c r="H94" s="187"/>
      <c r="I94" s="187"/>
      <c r="J94" s="187"/>
      <c r="K94" s="187"/>
      <c r="L94" s="187"/>
      <c r="M94" s="187"/>
    </row>
    <row r="95" spans="1:13" x14ac:dyDescent="0.2">
      <c r="A95" s="187"/>
      <c r="B95" s="187"/>
      <c r="C95" s="187"/>
      <c r="D95" s="187"/>
      <c r="E95" s="187"/>
      <c r="F95" s="187"/>
      <c r="G95" s="187"/>
      <c r="H95" s="187"/>
      <c r="I95" s="187"/>
      <c r="J95" s="187"/>
      <c r="K95" s="187"/>
      <c r="L95" s="187"/>
      <c r="M95" s="187"/>
    </row>
    <row r="96" spans="1:13" x14ac:dyDescent="0.2">
      <c r="A96" s="187"/>
      <c r="B96" s="187"/>
      <c r="C96" s="187"/>
      <c r="D96" s="187"/>
      <c r="E96" s="187"/>
      <c r="F96" s="187"/>
      <c r="G96" s="187"/>
      <c r="H96" s="187"/>
      <c r="I96" s="187"/>
      <c r="J96" s="187"/>
      <c r="K96" s="187"/>
      <c r="L96" s="187"/>
      <c r="M96" s="187"/>
    </row>
    <row r="97" spans="1:13" x14ac:dyDescent="0.2">
      <c r="A97" s="187"/>
      <c r="B97" s="187"/>
      <c r="C97" s="187"/>
      <c r="D97" s="187"/>
      <c r="E97" s="187"/>
      <c r="F97" s="187"/>
      <c r="G97" s="187"/>
      <c r="H97" s="187"/>
      <c r="I97" s="187"/>
      <c r="J97" s="187"/>
      <c r="K97" s="187"/>
      <c r="L97" s="187"/>
      <c r="M97" s="187"/>
    </row>
    <row r="98" spans="1:13" x14ac:dyDescent="0.2">
      <c r="A98" s="187"/>
      <c r="B98" s="187"/>
      <c r="C98" s="187"/>
      <c r="D98" s="187"/>
      <c r="E98" s="187"/>
      <c r="F98" s="187"/>
      <c r="G98" s="187"/>
      <c r="H98" s="187"/>
      <c r="I98" s="187"/>
      <c r="J98" s="187"/>
      <c r="K98" s="187"/>
      <c r="L98" s="187"/>
      <c r="M98" s="187"/>
    </row>
    <row r="99" spans="1:13" x14ac:dyDescent="0.2">
      <c r="A99" s="187"/>
      <c r="B99" s="187"/>
      <c r="C99" s="187"/>
      <c r="D99" s="187"/>
      <c r="E99" s="187"/>
      <c r="F99" s="187"/>
      <c r="G99" s="187"/>
      <c r="H99" s="187"/>
      <c r="I99" s="187"/>
      <c r="J99" s="187"/>
      <c r="K99" s="187"/>
      <c r="L99" s="187"/>
      <c r="M99" s="187"/>
    </row>
    <row r="100" spans="1:13" x14ac:dyDescent="0.2">
      <c r="A100" s="187"/>
      <c r="B100" s="187"/>
      <c r="C100" s="187"/>
      <c r="D100" s="187"/>
      <c r="E100" s="187"/>
      <c r="F100" s="187"/>
      <c r="G100" s="187"/>
      <c r="H100" s="187"/>
      <c r="I100" s="187"/>
      <c r="J100" s="187"/>
      <c r="K100" s="187"/>
      <c r="L100" s="187"/>
      <c r="M100" s="187"/>
    </row>
    <row r="101" spans="1:13" x14ac:dyDescent="0.2">
      <c r="A101" s="187"/>
      <c r="B101" s="187"/>
      <c r="C101" s="187"/>
      <c r="D101" s="187"/>
      <c r="E101" s="187"/>
      <c r="F101" s="187"/>
      <c r="G101" s="187"/>
      <c r="H101" s="187"/>
      <c r="I101" s="187"/>
      <c r="J101" s="187"/>
      <c r="K101" s="187"/>
      <c r="L101" s="187"/>
      <c r="M101" s="187"/>
    </row>
    <row r="102" spans="1:13" x14ac:dyDescent="0.2">
      <c r="A102" s="187"/>
      <c r="B102" s="187"/>
      <c r="C102" s="187"/>
      <c r="D102" s="187"/>
      <c r="E102" s="187"/>
      <c r="F102" s="187"/>
      <c r="G102" s="187"/>
      <c r="H102" s="187"/>
      <c r="I102" s="187"/>
      <c r="J102" s="187"/>
      <c r="K102" s="187"/>
      <c r="L102" s="187"/>
      <c r="M102" s="187"/>
    </row>
    <row r="103" spans="1:13" x14ac:dyDescent="0.2">
      <c r="A103" s="187"/>
      <c r="B103" s="187"/>
      <c r="C103" s="187"/>
      <c r="D103" s="187"/>
      <c r="E103" s="187"/>
      <c r="F103" s="187"/>
      <c r="G103" s="187"/>
      <c r="H103" s="187"/>
      <c r="I103" s="187"/>
      <c r="J103" s="187"/>
      <c r="K103" s="187"/>
      <c r="L103" s="187"/>
      <c r="M103" s="187"/>
    </row>
    <row r="104" spans="1:13" x14ac:dyDescent="0.2">
      <c r="A104" s="187"/>
      <c r="B104" s="187"/>
      <c r="C104" s="187"/>
      <c r="D104" s="187"/>
      <c r="E104" s="187"/>
      <c r="F104" s="187"/>
      <c r="G104" s="187"/>
      <c r="H104" s="187"/>
      <c r="I104" s="187"/>
      <c r="J104" s="187"/>
      <c r="K104" s="187"/>
      <c r="L104" s="187"/>
      <c r="M104" s="187"/>
    </row>
    <row r="105" spans="1:13" x14ac:dyDescent="0.2">
      <c r="A105" s="187"/>
      <c r="B105" s="187"/>
      <c r="C105" s="187"/>
      <c r="D105" s="187"/>
      <c r="E105" s="187"/>
      <c r="F105" s="187"/>
      <c r="G105" s="187"/>
      <c r="H105" s="187"/>
      <c r="I105" s="187"/>
      <c r="J105" s="187"/>
      <c r="K105" s="187"/>
      <c r="L105" s="187"/>
      <c r="M105" s="187"/>
    </row>
    <row r="106" spans="1:13" x14ac:dyDescent="0.2">
      <c r="A106" s="187"/>
      <c r="B106" s="187"/>
      <c r="C106" s="187"/>
      <c r="D106" s="187"/>
      <c r="E106" s="187"/>
      <c r="F106" s="187"/>
      <c r="G106" s="187"/>
      <c r="H106" s="187"/>
      <c r="I106" s="187"/>
      <c r="J106" s="187"/>
      <c r="K106" s="187"/>
      <c r="L106" s="187"/>
      <c r="M106" s="187"/>
    </row>
    <row r="107" spans="1:13" x14ac:dyDescent="0.2">
      <c r="A107" s="187"/>
      <c r="B107" s="187"/>
      <c r="C107" s="187"/>
      <c r="D107" s="187"/>
      <c r="E107" s="187"/>
      <c r="F107" s="187"/>
      <c r="G107" s="187"/>
      <c r="H107" s="187"/>
      <c r="I107" s="187"/>
      <c r="J107" s="187"/>
      <c r="K107" s="187"/>
      <c r="L107" s="187"/>
      <c r="M107" s="187"/>
    </row>
    <row r="108" spans="1:13" x14ac:dyDescent="0.2">
      <c r="A108" s="187"/>
      <c r="B108" s="187"/>
      <c r="C108" s="187"/>
      <c r="D108" s="187"/>
      <c r="E108" s="187"/>
      <c r="F108" s="187"/>
      <c r="G108" s="187"/>
      <c r="H108" s="187"/>
      <c r="I108" s="187"/>
      <c r="J108" s="187"/>
      <c r="K108" s="187"/>
      <c r="L108" s="187"/>
      <c r="M108" s="187"/>
    </row>
    <row r="109" spans="1:13" x14ac:dyDescent="0.2">
      <c r="A109" s="187"/>
      <c r="B109" s="187"/>
      <c r="C109" s="187"/>
      <c r="D109" s="187"/>
      <c r="E109" s="187"/>
      <c r="F109" s="187"/>
      <c r="G109" s="187"/>
      <c r="H109" s="187"/>
      <c r="I109" s="187"/>
      <c r="J109" s="187"/>
      <c r="K109" s="187"/>
      <c r="L109" s="187"/>
      <c r="M109" s="187"/>
    </row>
    <row r="110" spans="1:13" x14ac:dyDescent="0.2">
      <c r="A110" s="187"/>
      <c r="B110" s="187"/>
      <c r="C110" s="187"/>
      <c r="D110" s="187"/>
      <c r="E110" s="187"/>
      <c r="F110" s="187"/>
      <c r="G110" s="187"/>
      <c r="H110" s="187"/>
      <c r="I110" s="187"/>
      <c r="J110" s="187"/>
      <c r="K110" s="187"/>
      <c r="L110" s="187"/>
      <c r="M110" s="187"/>
    </row>
    <row r="111" spans="1:13" x14ac:dyDescent="0.2">
      <c r="A111" s="187"/>
      <c r="B111" s="187"/>
      <c r="C111" s="187"/>
      <c r="D111" s="187"/>
      <c r="E111" s="187"/>
      <c r="F111" s="187"/>
      <c r="G111" s="187"/>
      <c r="H111" s="187"/>
      <c r="I111" s="187"/>
      <c r="J111" s="187"/>
      <c r="K111" s="187"/>
      <c r="L111" s="187"/>
      <c r="M111" s="187"/>
    </row>
    <row r="112" spans="1:13" x14ac:dyDescent="0.2">
      <c r="A112" s="187"/>
      <c r="B112" s="187"/>
      <c r="C112" s="187"/>
      <c r="D112" s="187"/>
      <c r="E112" s="187"/>
      <c r="F112" s="187"/>
      <c r="G112" s="187"/>
      <c r="H112" s="187"/>
      <c r="I112" s="187"/>
      <c r="J112" s="187"/>
      <c r="K112" s="187"/>
      <c r="L112" s="187"/>
      <c r="M112" s="187"/>
    </row>
    <row r="113" spans="1:13" x14ac:dyDescent="0.2">
      <c r="A113" s="187"/>
      <c r="B113" s="187"/>
      <c r="C113" s="187"/>
      <c r="D113" s="187"/>
      <c r="E113" s="187"/>
      <c r="F113" s="187"/>
      <c r="G113" s="187"/>
      <c r="H113" s="187"/>
      <c r="I113" s="187"/>
      <c r="J113" s="187"/>
      <c r="K113" s="187"/>
      <c r="L113" s="187"/>
      <c r="M113" s="187"/>
    </row>
    <row r="114" spans="1:13" x14ac:dyDescent="0.2">
      <c r="A114" s="187"/>
      <c r="B114" s="187"/>
      <c r="C114" s="187"/>
      <c r="D114" s="187"/>
      <c r="E114" s="187"/>
      <c r="F114" s="187"/>
      <c r="G114" s="187"/>
      <c r="H114" s="187"/>
      <c r="I114" s="187"/>
      <c r="J114" s="187"/>
      <c r="K114" s="187"/>
      <c r="L114" s="187"/>
      <c r="M114" s="187"/>
    </row>
    <row r="115" spans="1:13" x14ac:dyDescent="0.2">
      <c r="A115" s="187"/>
      <c r="B115" s="187"/>
      <c r="C115" s="187"/>
      <c r="D115" s="187"/>
      <c r="E115" s="187"/>
      <c r="F115" s="187"/>
      <c r="G115" s="187"/>
      <c r="H115" s="187"/>
      <c r="I115" s="187"/>
      <c r="J115" s="187"/>
      <c r="K115" s="187"/>
      <c r="L115" s="187"/>
      <c r="M115" s="187"/>
    </row>
    <row r="116" spans="1:13" x14ac:dyDescent="0.2">
      <c r="A116" s="187"/>
      <c r="B116" s="187"/>
      <c r="C116" s="187"/>
      <c r="D116" s="187"/>
      <c r="E116" s="187"/>
      <c r="F116" s="187"/>
      <c r="G116" s="187"/>
      <c r="H116" s="187"/>
      <c r="I116" s="187"/>
      <c r="J116" s="187"/>
      <c r="K116" s="187"/>
      <c r="L116" s="187"/>
      <c r="M116" s="187"/>
    </row>
    <row r="117" spans="1:13" x14ac:dyDescent="0.2">
      <c r="A117" s="187"/>
      <c r="B117" s="187"/>
      <c r="C117" s="187"/>
      <c r="D117" s="187"/>
      <c r="E117" s="187"/>
      <c r="F117" s="187"/>
      <c r="G117" s="187"/>
      <c r="H117" s="187"/>
      <c r="I117" s="187"/>
      <c r="J117" s="187"/>
      <c r="K117" s="187"/>
      <c r="L117" s="187"/>
      <c r="M117" s="187"/>
    </row>
    <row r="118" spans="1:13" x14ac:dyDescent="0.2">
      <c r="A118" s="187"/>
      <c r="B118" s="187"/>
      <c r="C118" s="187"/>
      <c r="D118" s="187"/>
      <c r="E118" s="187"/>
      <c r="F118" s="187"/>
      <c r="G118" s="187"/>
      <c r="H118" s="187"/>
      <c r="I118" s="187"/>
      <c r="J118" s="187"/>
      <c r="K118" s="187"/>
      <c r="L118" s="187"/>
      <c r="M118" s="187"/>
    </row>
    <row r="119" spans="1:13" x14ac:dyDescent="0.2">
      <c r="A119" s="187"/>
      <c r="B119" s="187"/>
      <c r="C119" s="187"/>
      <c r="D119" s="187"/>
      <c r="E119" s="187"/>
      <c r="F119" s="187"/>
      <c r="G119" s="187"/>
      <c r="H119" s="187"/>
      <c r="I119" s="187"/>
      <c r="J119" s="187"/>
      <c r="K119" s="187"/>
      <c r="L119" s="187"/>
      <c r="M119" s="187"/>
    </row>
    <row r="120" spans="1:13" x14ac:dyDescent="0.2">
      <c r="A120" s="187"/>
      <c r="B120" s="187"/>
      <c r="C120" s="187"/>
      <c r="D120" s="187"/>
      <c r="E120" s="187"/>
      <c r="F120" s="187"/>
      <c r="G120" s="187"/>
      <c r="H120" s="187"/>
      <c r="I120" s="187"/>
      <c r="J120" s="187"/>
      <c r="K120" s="187"/>
      <c r="L120" s="187"/>
      <c r="M120" s="187"/>
    </row>
    <row r="121" spans="1:13" x14ac:dyDescent="0.2">
      <c r="A121" s="187"/>
      <c r="B121" s="187"/>
      <c r="C121" s="187"/>
      <c r="D121" s="187"/>
      <c r="E121" s="187"/>
      <c r="F121" s="187"/>
      <c r="G121" s="187"/>
      <c r="H121" s="187"/>
      <c r="I121" s="187"/>
      <c r="J121" s="187"/>
      <c r="K121" s="187"/>
      <c r="L121" s="187"/>
      <c r="M121" s="187"/>
    </row>
    <row r="122" spans="1:13" x14ac:dyDescent="0.2">
      <c r="A122" s="187"/>
      <c r="B122" s="187"/>
      <c r="C122" s="187"/>
      <c r="D122" s="187"/>
      <c r="E122" s="187"/>
      <c r="F122" s="187"/>
      <c r="G122" s="187"/>
      <c r="H122" s="187"/>
      <c r="I122" s="187"/>
      <c r="J122" s="187"/>
      <c r="K122" s="187"/>
      <c r="L122" s="187"/>
      <c r="M122" s="187"/>
    </row>
    <row r="123" spans="1:13" x14ac:dyDescent="0.2">
      <c r="A123" s="187"/>
      <c r="B123" s="187"/>
      <c r="C123" s="187"/>
      <c r="D123" s="187"/>
      <c r="E123" s="187"/>
      <c r="F123" s="187"/>
      <c r="G123" s="187"/>
      <c r="H123" s="187"/>
      <c r="I123" s="187"/>
      <c r="J123" s="187"/>
      <c r="K123" s="187"/>
      <c r="L123" s="187"/>
      <c r="M123" s="187"/>
    </row>
    <row r="124" spans="1:13" x14ac:dyDescent="0.2">
      <c r="A124" s="187"/>
      <c r="B124" s="187"/>
      <c r="C124" s="187"/>
      <c r="D124" s="187"/>
      <c r="E124" s="187"/>
      <c r="F124" s="187"/>
      <c r="G124" s="187"/>
      <c r="H124" s="187"/>
      <c r="I124" s="187"/>
      <c r="J124" s="187"/>
      <c r="K124" s="187"/>
      <c r="L124" s="187"/>
      <c r="M124" s="187"/>
    </row>
    <row r="125" spans="1:13" x14ac:dyDescent="0.2">
      <c r="A125" s="187"/>
      <c r="B125" s="187"/>
      <c r="C125" s="187"/>
      <c r="D125" s="187"/>
      <c r="E125" s="187"/>
      <c r="F125" s="187"/>
      <c r="G125" s="187"/>
      <c r="H125" s="187"/>
      <c r="I125" s="187"/>
      <c r="J125" s="187"/>
      <c r="K125" s="187"/>
      <c r="L125" s="187"/>
      <c r="M125" s="187"/>
    </row>
    <row r="126" spans="1:13" x14ac:dyDescent="0.2">
      <c r="A126" s="187"/>
      <c r="B126" s="187"/>
      <c r="C126" s="187"/>
      <c r="D126" s="187"/>
      <c r="E126" s="187"/>
      <c r="F126" s="187"/>
      <c r="G126" s="187"/>
      <c r="H126" s="187"/>
      <c r="I126" s="187"/>
      <c r="J126" s="187"/>
      <c r="K126" s="187"/>
      <c r="L126" s="187"/>
      <c r="M126" s="187"/>
    </row>
    <row r="127" spans="1:13" x14ac:dyDescent="0.2">
      <c r="A127" s="187"/>
      <c r="B127" s="187"/>
      <c r="C127" s="187"/>
      <c r="D127" s="187"/>
      <c r="E127" s="187"/>
      <c r="F127" s="187"/>
      <c r="G127" s="187"/>
      <c r="H127" s="187"/>
      <c r="I127" s="187"/>
      <c r="J127" s="187"/>
      <c r="K127" s="187"/>
      <c r="L127" s="187"/>
      <c r="M127" s="187"/>
    </row>
    <row r="128" spans="1:13" x14ac:dyDescent="0.2">
      <c r="A128" s="187"/>
      <c r="B128" s="187"/>
      <c r="C128" s="187"/>
      <c r="D128" s="187"/>
      <c r="E128" s="187"/>
      <c r="F128" s="187"/>
      <c r="G128" s="187"/>
      <c r="H128" s="187"/>
      <c r="I128" s="187"/>
      <c r="J128" s="187"/>
      <c r="K128" s="187"/>
      <c r="L128" s="187"/>
      <c r="M128" s="187"/>
    </row>
    <row r="129" spans="1:13" x14ac:dyDescent="0.2">
      <c r="A129" s="187"/>
      <c r="B129" s="187"/>
      <c r="C129" s="187"/>
      <c r="D129" s="187"/>
      <c r="E129" s="187"/>
      <c r="F129" s="187"/>
      <c r="G129" s="187"/>
      <c r="H129" s="187"/>
      <c r="I129" s="187"/>
      <c r="J129" s="187"/>
      <c r="K129" s="187"/>
      <c r="L129" s="187"/>
      <c r="M129" s="187"/>
    </row>
    <row r="130" spans="1:13" x14ac:dyDescent="0.2">
      <c r="A130" s="187"/>
      <c r="B130" s="187"/>
      <c r="C130" s="187"/>
      <c r="D130" s="187"/>
      <c r="E130" s="187"/>
      <c r="F130" s="187"/>
      <c r="G130" s="187"/>
      <c r="H130" s="187"/>
      <c r="I130" s="187"/>
      <c r="J130" s="187"/>
      <c r="K130" s="187"/>
      <c r="L130" s="187"/>
      <c r="M130" s="187"/>
    </row>
    <row r="131" spans="1:13" x14ac:dyDescent="0.2">
      <c r="A131" s="187"/>
      <c r="B131" s="187"/>
      <c r="C131" s="187"/>
      <c r="D131" s="187"/>
      <c r="E131" s="187"/>
      <c r="F131" s="187"/>
      <c r="G131" s="187"/>
      <c r="H131" s="187"/>
      <c r="I131" s="187"/>
      <c r="J131" s="187"/>
      <c r="K131" s="187"/>
      <c r="L131" s="187"/>
      <c r="M131" s="187"/>
    </row>
    <row r="132" spans="1:13" x14ac:dyDescent="0.2">
      <c r="A132" s="187"/>
      <c r="B132" s="187"/>
      <c r="C132" s="187"/>
      <c r="D132" s="187"/>
      <c r="E132" s="187"/>
      <c r="F132" s="187"/>
      <c r="G132" s="187"/>
      <c r="H132" s="187"/>
      <c r="I132" s="187"/>
      <c r="J132" s="187"/>
      <c r="K132" s="187"/>
      <c r="L132" s="187"/>
      <c r="M132" s="187"/>
    </row>
    <row r="133" spans="1:13" x14ac:dyDescent="0.2">
      <c r="A133" s="187"/>
      <c r="B133" s="187"/>
      <c r="C133" s="187"/>
      <c r="D133" s="187"/>
      <c r="E133" s="187"/>
      <c r="F133" s="187"/>
      <c r="G133" s="187"/>
      <c r="H133" s="187"/>
      <c r="I133" s="187"/>
      <c r="J133" s="187"/>
      <c r="K133" s="187"/>
      <c r="L133" s="187"/>
      <c r="M133" s="187"/>
    </row>
    <row r="134" spans="1:13" x14ac:dyDescent="0.2">
      <c r="A134" s="187"/>
      <c r="B134" s="187"/>
      <c r="C134" s="187"/>
      <c r="D134" s="187"/>
      <c r="E134" s="187"/>
      <c r="F134" s="187"/>
      <c r="G134" s="187"/>
      <c r="H134" s="187"/>
      <c r="I134" s="187"/>
      <c r="J134" s="187"/>
      <c r="K134" s="187"/>
      <c r="L134" s="187"/>
      <c r="M134" s="187"/>
    </row>
    <row r="135" spans="1:13" x14ac:dyDescent="0.2">
      <c r="A135" s="187"/>
      <c r="B135" s="187"/>
      <c r="C135" s="187"/>
      <c r="D135" s="187"/>
      <c r="E135" s="187"/>
      <c r="F135" s="187"/>
      <c r="G135" s="187"/>
      <c r="H135" s="187"/>
      <c r="I135" s="187"/>
      <c r="J135" s="187"/>
      <c r="K135" s="187"/>
      <c r="L135" s="187"/>
      <c r="M135" s="187"/>
    </row>
    <row r="136" spans="1:13" x14ac:dyDescent="0.2">
      <c r="A136" s="187"/>
      <c r="B136" s="187"/>
      <c r="C136" s="187"/>
      <c r="D136" s="187"/>
      <c r="E136" s="187"/>
      <c r="F136" s="187"/>
      <c r="G136" s="187"/>
      <c r="H136" s="187"/>
      <c r="I136" s="187"/>
      <c r="J136" s="187"/>
      <c r="K136" s="187"/>
      <c r="L136" s="187"/>
      <c r="M136" s="187"/>
    </row>
    <row r="137" spans="1:13" x14ac:dyDescent="0.2">
      <c r="A137" s="187"/>
      <c r="B137" s="187"/>
      <c r="C137" s="187"/>
      <c r="D137" s="187"/>
      <c r="E137" s="187"/>
      <c r="F137" s="187"/>
      <c r="G137" s="187"/>
      <c r="H137" s="187"/>
      <c r="I137" s="187"/>
      <c r="J137" s="187"/>
      <c r="K137" s="187"/>
      <c r="L137" s="187"/>
      <c r="M137" s="187"/>
    </row>
    <row r="138" spans="1:13" x14ac:dyDescent="0.2">
      <c r="A138" s="187"/>
      <c r="B138" s="187"/>
      <c r="C138" s="187"/>
      <c r="D138" s="187"/>
      <c r="E138" s="187"/>
      <c r="F138" s="187"/>
      <c r="G138" s="187"/>
      <c r="H138" s="187"/>
      <c r="I138" s="187"/>
      <c r="J138" s="187"/>
      <c r="K138" s="187"/>
      <c r="L138" s="187"/>
      <c r="M138" s="187"/>
    </row>
    <row r="139" spans="1:13" x14ac:dyDescent="0.2">
      <c r="A139" s="187"/>
      <c r="B139" s="187"/>
      <c r="C139" s="187"/>
      <c r="D139" s="187"/>
      <c r="E139" s="187"/>
      <c r="F139" s="187"/>
      <c r="G139" s="187"/>
      <c r="H139" s="187"/>
      <c r="I139" s="187"/>
      <c r="J139" s="187"/>
      <c r="K139" s="187"/>
      <c r="L139" s="187"/>
      <c r="M139" s="187"/>
    </row>
    <row r="140" spans="1:13" x14ac:dyDescent="0.2">
      <c r="A140" s="187"/>
      <c r="B140" s="187"/>
      <c r="C140" s="187"/>
      <c r="D140" s="187"/>
      <c r="E140" s="187"/>
      <c r="F140" s="187"/>
      <c r="G140" s="187"/>
      <c r="H140" s="187"/>
      <c r="I140" s="187"/>
      <c r="J140" s="187"/>
      <c r="K140" s="187"/>
      <c r="L140" s="187"/>
      <c r="M140" s="187"/>
    </row>
    <row r="141" spans="1:13" x14ac:dyDescent="0.2">
      <c r="A141" s="187"/>
      <c r="B141" s="187"/>
      <c r="C141" s="187"/>
      <c r="D141" s="187"/>
      <c r="E141" s="187"/>
      <c r="F141" s="187"/>
      <c r="G141" s="187"/>
      <c r="H141" s="187"/>
      <c r="I141" s="187"/>
      <c r="J141" s="187"/>
      <c r="K141" s="187"/>
      <c r="L141" s="187"/>
      <c r="M141" s="187"/>
    </row>
    <row r="142" spans="1:13" x14ac:dyDescent="0.2">
      <c r="A142" s="187"/>
      <c r="B142" s="187"/>
      <c r="C142" s="187"/>
      <c r="D142" s="187"/>
      <c r="E142" s="187"/>
      <c r="F142" s="187"/>
      <c r="G142" s="187"/>
      <c r="H142" s="187"/>
      <c r="I142" s="187"/>
      <c r="J142" s="187"/>
      <c r="K142" s="187"/>
      <c r="L142" s="187"/>
      <c r="M142" s="187"/>
    </row>
    <row r="143" spans="1:13" x14ac:dyDescent="0.2">
      <c r="A143" s="187"/>
      <c r="B143" s="187"/>
      <c r="C143" s="187"/>
      <c r="D143" s="187"/>
      <c r="E143" s="187"/>
      <c r="F143" s="187"/>
      <c r="G143" s="187"/>
      <c r="H143" s="187"/>
      <c r="I143" s="187"/>
      <c r="J143" s="187"/>
      <c r="K143" s="187"/>
      <c r="L143" s="187"/>
      <c r="M143" s="187"/>
    </row>
    <row r="144" spans="1:13" x14ac:dyDescent="0.2">
      <c r="A144" s="187"/>
      <c r="B144" s="187"/>
      <c r="C144" s="187"/>
      <c r="D144" s="187"/>
      <c r="E144" s="187"/>
      <c r="F144" s="187"/>
      <c r="G144" s="187"/>
      <c r="H144" s="187"/>
      <c r="I144" s="187"/>
      <c r="J144" s="187"/>
      <c r="K144" s="187"/>
      <c r="L144" s="187"/>
      <c r="M144" s="187"/>
    </row>
    <row r="145" spans="1:13" x14ac:dyDescent="0.2">
      <c r="A145" s="187"/>
      <c r="B145" s="187"/>
      <c r="C145" s="187"/>
      <c r="D145" s="187"/>
      <c r="E145" s="187"/>
      <c r="F145" s="187"/>
      <c r="G145" s="187"/>
      <c r="H145" s="187"/>
      <c r="I145" s="187"/>
      <c r="J145" s="187"/>
      <c r="K145" s="187"/>
      <c r="L145" s="187"/>
      <c r="M145" s="187"/>
    </row>
    <row r="146" spans="1:13" x14ac:dyDescent="0.2">
      <c r="A146" s="187"/>
      <c r="B146" s="187"/>
      <c r="C146" s="187"/>
      <c r="D146" s="187"/>
      <c r="E146" s="187"/>
      <c r="F146" s="187"/>
      <c r="G146" s="187"/>
      <c r="H146" s="187"/>
      <c r="I146" s="187"/>
      <c r="J146" s="187"/>
      <c r="K146" s="187"/>
      <c r="L146" s="187"/>
      <c r="M146" s="187"/>
    </row>
    <row r="147" spans="1:13" x14ac:dyDescent="0.2">
      <c r="A147" s="187"/>
      <c r="B147" s="187"/>
      <c r="C147" s="187"/>
      <c r="D147" s="187"/>
      <c r="E147" s="187"/>
      <c r="F147" s="187"/>
      <c r="G147" s="187"/>
      <c r="H147" s="187"/>
      <c r="I147" s="187"/>
      <c r="J147" s="187"/>
      <c r="K147" s="187"/>
      <c r="L147" s="187"/>
      <c r="M147" s="187"/>
    </row>
    <row r="148" spans="1:13" x14ac:dyDescent="0.2">
      <c r="A148" s="187"/>
      <c r="B148" s="187"/>
      <c r="C148" s="187"/>
      <c r="D148" s="187"/>
      <c r="E148" s="187"/>
      <c r="F148" s="187"/>
      <c r="G148" s="187"/>
      <c r="H148" s="187"/>
      <c r="I148" s="187"/>
      <c r="J148" s="187"/>
      <c r="K148" s="187"/>
      <c r="L148" s="187"/>
      <c r="M148" s="187"/>
    </row>
    <row r="149" spans="1:13" x14ac:dyDescent="0.2">
      <c r="A149" s="187"/>
      <c r="B149" s="187"/>
      <c r="C149" s="187"/>
      <c r="D149" s="187"/>
      <c r="E149" s="187"/>
      <c r="F149" s="187"/>
      <c r="G149" s="187"/>
      <c r="H149" s="187"/>
      <c r="I149" s="187"/>
      <c r="J149" s="187"/>
      <c r="K149" s="187"/>
      <c r="L149" s="187"/>
      <c r="M149" s="187"/>
    </row>
    <row r="150" spans="1:13" x14ac:dyDescent="0.2">
      <c r="A150" s="187"/>
      <c r="B150" s="187"/>
      <c r="C150" s="187"/>
      <c r="D150" s="187"/>
      <c r="E150" s="187"/>
      <c r="F150" s="187"/>
      <c r="G150" s="187"/>
      <c r="H150" s="187"/>
      <c r="I150" s="187"/>
      <c r="J150" s="187"/>
      <c r="K150" s="187"/>
      <c r="L150" s="187"/>
      <c r="M150" s="187"/>
    </row>
    <row r="151" spans="1:13" x14ac:dyDescent="0.2">
      <c r="A151" s="187"/>
      <c r="B151" s="187"/>
      <c r="C151" s="187"/>
      <c r="D151" s="187"/>
      <c r="E151" s="187"/>
      <c r="F151" s="187"/>
      <c r="G151" s="187"/>
      <c r="H151" s="187"/>
      <c r="I151" s="187"/>
      <c r="J151" s="187"/>
      <c r="K151" s="187"/>
      <c r="L151" s="187"/>
      <c r="M151" s="187"/>
    </row>
    <row r="152" spans="1:13" x14ac:dyDescent="0.2">
      <c r="A152" s="187"/>
      <c r="B152" s="187"/>
      <c r="C152" s="187"/>
      <c r="D152" s="187"/>
      <c r="E152" s="187"/>
      <c r="F152" s="187"/>
      <c r="G152" s="187"/>
      <c r="H152" s="187"/>
      <c r="I152" s="187"/>
      <c r="J152" s="187"/>
      <c r="K152" s="187"/>
      <c r="L152" s="187"/>
      <c r="M152" s="187"/>
    </row>
    <row r="153" spans="1:13" x14ac:dyDescent="0.2">
      <c r="A153" s="187"/>
      <c r="B153" s="187"/>
      <c r="C153" s="187"/>
      <c r="D153" s="187"/>
      <c r="E153" s="187"/>
      <c r="F153" s="187"/>
      <c r="G153" s="187"/>
      <c r="H153" s="187"/>
      <c r="I153" s="187"/>
      <c r="J153" s="187"/>
      <c r="K153" s="187"/>
      <c r="L153" s="187"/>
      <c r="M153" s="187"/>
    </row>
    <row r="154" spans="1:13" x14ac:dyDescent="0.2">
      <c r="A154" s="187"/>
      <c r="B154" s="187"/>
      <c r="C154" s="187"/>
      <c r="D154" s="187"/>
      <c r="E154" s="187"/>
      <c r="F154" s="187"/>
      <c r="G154" s="187"/>
      <c r="H154" s="187"/>
      <c r="I154" s="187"/>
      <c r="J154" s="187"/>
      <c r="K154" s="187"/>
      <c r="L154" s="187"/>
      <c r="M154" s="187"/>
    </row>
    <row r="155" spans="1:13" x14ac:dyDescent="0.2">
      <c r="A155" s="187"/>
      <c r="B155" s="187"/>
      <c r="C155" s="187"/>
      <c r="D155" s="187"/>
      <c r="E155" s="187"/>
      <c r="F155" s="187"/>
      <c r="G155" s="187"/>
      <c r="H155" s="187"/>
      <c r="I155" s="187"/>
      <c r="J155" s="187"/>
      <c r="K155" s="187"/>
      <c r="L155" s="187"/>
      <c r="M155" s="187"/>
    </row>
    <row r="156" spans="1:13" x14ac:dyDescent="0.2">
      <c r="A156" s="187"/>
      <c r="B156" s="187"/>
      <c r="C156" s="187"/>
      <c r="D156" s="187"/>
      <c r="E156" s="187"/>
      <c r="F156" s="187"/>
      <c r="G156" s="187"/>
      <c r="H156" s="187"/>
      <c r="I156" s="187"/>
      <c r="J156" s="187"/>
      <c r="K156" s="187"/>
      <c r="L156" s="187"/>
      <c r="M156" s="187"/>
    </row>
    <row r="157" spans="1:13" x14ac:dyDescent="0.2">
      <c r="A157" s="187"/>
      <c r="B157" s="187"/>
      <c r="C157" s="187"/>
      <c r="D157" s="187"/>
      <c r="E157" s="187"/>
      <c r="F157" s="187"/>
      <c r="G157" s="187"/>
      <c r="H157" s="187"/>
      <c r="I157" s="187"/>
      <c r="J157" s="187"/>
      <c r="K157" s="187"/>
      <c r="L157" s="187"/>
      <c r="M157" s="187"/>
    </row>
    <row r="158" spans="1:13" x14ac:dyDescent="0.2">
      <c r="A158" s="187"/>
      <c r="B158" s="187"/>
      <c r="C158" s="187"/>
      <c r="D158" s="187"/>
      <c r="E158" s="187"/>
      <c r="F158" s="187"/>
      <c r="G158" s="187"/>
      <c r="H158" s="187"/>
      <c r="I158" s="187"/>
      <c r="J158" s="187"/>
      <c r="K158" s="187"/>
      <c r="L158" s="187"/>
      <c r="M158" s="187"/>
    </row>
    <row r="159" spans="1:13" x14ac:dyDescent="0.2">
      <c r="A159" s="187"/>
      <c r="B159" s="187"/>
      <c r="C159" s="187"/>
      <c r="D159" s="187"/>
      <c r="E159" s="187"/>
      <c r="F159" s="187"/>
      <c r="G159" s="187"/>
      <c r="H159" s="187"/>
      <c r="I159" s="187"/>
      <c r="J159" s="187"/>
      <c r="K159" s="187"/>
      <c r="L159" s="187"/>
      <c r="M159" s="187"/>
    </row>
    <row r="160" spans="1:13" x14ac:dyDescent="0.2">
      <c r="A160" s="187"/>
      <c r="B160" s="187"/>
      <c r="C160" s="187"/>
      <c r="D160" s="187"/>
      <c r="E160" s="187"/>
      <c r="F160" s="187"/>
      <c r="G160" s="187"/>
      <c r="H160" s="187"/>
      <c r="I160" s="187"/>
      <c r="J160" s="187"/>
      <c r="K160" s="187"/>
      <c r="L160" s="187"/>
      <c r="M160" s="187"/>
    </row>
    <row r="161" spans="1:13" x14ac:dyDescent="0.2">
      <c r="A161" s="187"/>
      <c r="B161" s="187"/>
      <c r="C161" s="187"/>
      <c r="D161" s="187"/>
      <c r="E161" s="187"/>
      <c r="F161" s="187"/>
      <c r="G161" s="187"/>
      <c r="H161" s="187"/>
      <c r="I161" s="187"/>
      <c r="J161" s="187"/>
      <c r="K161" s="187"/>
      <c r="L161" s="187"/>
      <c r="M161" s="187"/>
    </row>
    <row r="162" spans="1:13" x14ac:dyDescent="0.2">
      <c r="A162" s="187"/>
      <c r="B162" s="187"/>
      <c r="C162" s="187"/>
      <c r="D162" s="187"/>
      <c r="E162" s="187"/>
      <c r="F162" s="187"/>
      <c r="G162" s="187"/>
      <c r="H162" s="187"/>
      <c r="I162" s="187"/>
      <c r="J162" s="187"/>
      <c r="K162" s="187"/>
      <c r="L162" s="187"/>
      <c r="M162" s="187"/>
    </row>
    <row r="163" spans="1:13" x14ac:dyDescent="0.2">
      <c r="A163" s="187"/>
      <c r="B163" s="187"/>
      <c r="C163" s="187"/>
      <c r="D163" s="187"/>
      <c r="E163" s="187"/>
      <c r="F163" s="187"/>
      <c r="G163" s="187"/>
      <c r="H163" s="187"/>
      <c r="I163" s="187"/>
      <c r="J163" s="187"/>
      <c r="K163" s="187"/>
      <c r="L163" s="187"/>
      <c r="M163" s="187"/>
    </row>
    <row r="164" spans="1:13" x14ac:dyDescent="0.2">
      <c r="A164" s="187"/>
      <c r="B164" s="187"/>
      <c r="C164" s="187"/>
      <c r="D164" s="187"/>
      <c r="E164" s="187"/>
      <c r="F164" s="187"/>
      <c r="G164" s="187"/>
      <c r="H164" s="187"/>
      <c r="I164" s="187"/>
      <c r="J164" s="187"/>
      <c r="K164" s="187"/>
      <c r="L164" s="187"/>
      <c r="M164" s="187"/>
    </row>
    <row r="165" spans="1:13" x14ac:dyDescent="0.2">
      <c r="A165" s="187"/>
      <c r="B165" s="187"/>
      <c r="C165" s="187"/>
      <c r="D165" s="187"/>
      <c r="E165" s="187"/>
      <c r="F165" s="187"/>
      <c r="G165" s="187"/>
      <c r="H165" s="187"/>
      <c r="I165" s="187"/>
      <c r="J165" s="187"/>
      <c r="K165" s="187"/>
      <c r="L165" s="187"/>
      <c r="M165" s="187"/>
    </row>
    <row r="166" spans="1:13" x14ac:dyDescent="0.2">
      <c r="A166" s="187"/>
      <c r="B166" s="187"/>
      <c r="C166" s="187"/>
      <c r="D166" s="187"/>
      <c r="E166" s="187"/>
      <c r="F166" s="187"/>
      <c r="G166" s="187"/>
      <c r="H166" s="187"/>
      <c r="I166" s="187"/>
      <c r="J166" s="187"/>
      <c r="K166" s="187"/>
      <c r="L166" s="187"/>
      <c r="M166" s="187"/>
    </row>
    <row r="167" spans="1:13" x14ac:dyDescent="0.2">
      <c r="A167" s="187"/>
      <c r="B167" s="187"/>
      <c r="C167" s="187"/>
      <c r="D167" s="187"/>
      <c r="E167" s="187"/>
      <c r="F167" s="187"/>
      <c r="G167" s="187"/>
      <c r="H167" s="187"/>
      <c r="I167" s="187"/>
      <c r="J167" s="187"/>
      <c r="K167" s="187"/>
      <c r="L167" s="187"/>
      <c r="M167" s="187"/>
    </row>
    <row r="168" spans="1:13" x14ac:dyDescent="0.2">
      <c r="A168" s="187"/>
      <c r="B168" s="187"/>
      <c r="C168" s="187"/>
      <c r="D168" s="187"/>
      <c r="E168" s="187"/>
      <c r="F168" s="187"/>
      <c r="G168" s="187"/>
      <c r="H168" s="187"/>
      <c r="I168" s="187"/>
      <c r="J168" s="187"/>
      <c r="K168" s="187"/>
      <c r="L168" s="187"/>
      <c r="M168" s="187"/>
    </row>
    <row r="169" spans="1:13" x14ac:dyDescent="0.2">
      <c r="A169" s="187"/>
      <c r="B169" s="187"/>
      <c r="C169" s="187"/>
      <c r="D169" s="187"/>
      <c r="E169" s="187"/>
      <c r="F169" s="187"/>
      <c r="G169" s="187"/>
      <c r="H169" s="187"/>
      <c r="I169" s="187"/>
      <c r="J169" s="187"/>
      <c r="K169" s="187"/>
      <c r="L169" s="187"/>
      <c r="M169" s="187"/>
    </row>
    <row r="170" spans="1:13" x14ac:dyDescent="0.2">
      <c r="A170" s="187"/>
      <c r="B170" s="187"/>
      <c r="C170" s="187"/>
      <c r="D170" s="187"/>
      <c r="E170" s="187"/>
      <c r="F170" s="187"/>
      <c r="G170" s="187"/>
      <c r="H170" s="187"/>
      <c r="I170" s="187"/>
      <c r="J170" s="187"/>
      <c r="K170" s="187"/>
      <c r="L170" s="187"/>
      <c r="M170" s="187"/>
    </row>
    <row r="171" spans="1:13" x14ac:dyDescent="0.2">
      <c r="A171" s="187"/>
      <c r="B171" s="187"/>
      <c r="C171" s="187"/>
      <c r="D171" s="187"/>
      <c r="E171" s="187"/>
      <c r="F171" s="187"/>
      <c r="G171" s="187"/>
      <c r="H171" s="187"/>
      <c r="I171" s="187"/>
      <c r="J171" s="187"/>
      <c r="K171" s="187"/>
      <c r="L171" s="187"/>
      <c r="M171" s="187"/>
    </row>
    <row r="172" spans="1:13" x14ac:dyDescent="0.2">
      <c r="A172" s="187"/>
      <c r="B172" s="187"/>
      <c r="C172" s="187"/>
      <c r="D172" s="187"/>
      <c r="E172" s="187"/>
      <c r="F172" s="187"/>
      <c r="G172" s="187"/>
      <c r="H172" s="187"/>
      <c r="I172" s="187"/>
      <c r="J172" s="187"/>
      <c r="K172" s="187"/>
      <c r="L172" s="187"/>
      <c r="M172" s="187"/>
    </row>
    <row r="173" spans="1:13" x14ac:dyDescent="0.2">
      <c r="A173" s="187"/>
      <c r="B173" s="187"/>
      <c r="C173" s="187"/>
      <c r="D173" s="187"/>
      <c r="E173" s="187"/>
      <c r="F173" s="187"/>
      <c r="G173" s="187"/>
      <c r="H173" s="187"/>
      <c r="I173" s="187"/>
      <c r="J173" s="187"/>
      <c r="K173" s="187"/>
      <c r="L173" s="187"/>
      <c r="M173" s="187"/>
    </row>
    <row r="174" spans="1:13" x14ac:dyDescent="0.2">
      <c r="A174" s="187"/>
      <c r="B174" s="187"/>
      <c r="C174" s="187"/>
      <c r="D174" s="187"/>
      <c r="E174" s="187"/>
      <c r="F174" s="187"/>
      <c r="G174" s="187"/>
      <c r="H174" s="187"/>
      <c r="I174" s="187"/>
      <c r="J174" s="187"/>
      <c r="K174" s="187"/>
      <c r="L174" s="187"/>
      <c r="M174" s="187"/>
    </row>
    <row r="175" spans="1:13" x14ac:dyDescent="0.2">
      <c r="A175" s="187"/>
      <c r="B175" s="187"/>
      <c r="C175" s="187"/>
      <c r="D175" s="187"/>
      <c r="E175" s="187"/>
      <c r="F175" s="187"/>
      <c r="G175" s="187"/>
      <c r="H175" s="187"/>
      <c r="I175" s="187"/>
      <c r="J175" s="187"/>
      <c r="K175" s="187"/>
      <c r="L175" s="187"/>
      <c r="M175" s="187"/>
    </row>
    <row r="176" spans="1:13" x14ac:dyDescent="0.2">
      <c r="A176" s="187"/>
      <c r="B176" s="187"/>
      <c r="C176" s="187"/>
      <c r="D176" s="187"/>
      <c r="E176" s="187"/>
      <c r="F176" s="187"/>
      <c r="G176" s="187"/>
      <c r="H176" s="187"/>
      <c r="I176" s="187"/>
      <c r="J176" s="187"/>
      <c r="K176" s="187"/>
      <c r="L176" s="187"/>
      <c r="M176" s="187"/>
    </row>
    <row r="177" spans="1:13" x14ac:dyDescent="0.2">
      <c r="A177" s="187"/>
      <c r="B177" s="187"/>
      <c r="C177" s="187"/>
      <c r="D177" s="187"/>
      <c r="E177" s="187"/>
      <c r="F177" s="187"/>
      <c r="G177" s="187"/>
      <c r="H177" s="187"/>
      <c r="I177" s="187"/>
      <c r="J177" s="187"/>
      <c r="K177" s="187"/>
      <c r="L177" s="187"/>
      <c r="M177" s="187"/>
    </row>
    <row r="178" spans="1:13" x14ac:dyDescent="0.2">
      <c r="A178" s="187"/>
      <c r="B178" s="187"/>
      <c r="C178" s="187"/>
      <c r="D178" s="187"/>
      <c r="E178" s="187"/>
      <c r="F178" s="187"/>
      <c r="G178" s="187"/>
      <c r="H178" s="187"/>
      <c r="I178" s="187"/>
      <c r="J178" s="187"/>
      <c r="K178" s="187"/>
      <c r="L178" s="187"/>
      <c r="M178" s="187"/>
    </row>
    <row r="179" spans="1:13" x14ac:dyDescent="0.2">
      <c r="A179" s="187"/>
      <c r="B179" s="187"/>
      <c r="C179" s="187"/>
      <c r="D179" s="187"/>
      <c r="E179" s="187"/>
      <c r="F179" s="187"/>
      <c r="G179" s="187"/>
      <c r="H179" s="187"/>
      <c r="I179" s="187"/>
      <c r="J179" s="187"/>
      <c r="K179" s="187"/>
      <c r="L179" s="187"/>
      <c r="M179" s="187"/>
    </row>
    <row r="180" spans="1:13" x14ac:dyDescent="0.2">
      <c r="A180" s="187"/>
      <c r="B180" s="187"/>
      <c r="C180" s="187"/>
      <c r="D180" s="187"/>
      <c r="E180" s="187"/>
      <c r="F180" s="187"/>
      <c r="G180" s="187"/>
      <c r="H180" s="187"/>
      <c r="I180" s="187"/>
      <c r="J180" s="187"/>
      <c r="K180" s="187"/>
      <c r="L180" s="187"/>
      <c r="M180" s="187"/>
    </row>
    <row r="181" spans="1:13" x14ac:dyDescent="0.2">
      <c r="A181" s="187"/>
      <c r="B181" s="187"/>
      <c r="C181" s="187"/>
      <c r="D181" s="187"/>
      <c r="E181" s="187"/>
      <c r="F181" s="187"/>
      <c r="G181" s="187"/>
      <c r="H181" s="187"/>
      <c r="I181" s="187"/>
      <c r="J181" s="187"/>
      <c r="K181" s="187"/>
      <c r="L181" s="187"/>
      <c r="M181" s="187"/>
    </row>
    <row r="182" spans="1:13" x14ac:dyDescent="0.2">
      <c r="A182" s="187"/>
      <c r="B182" s="187"/>
      <c r="C182" s="187"/>
      <c r="D182" s="187"/>
      <c r="E182" s="187"/>
      <c r="F182" s="187"/>
      <c r="G182" s="187"/>
      <c r="H182" s="187"/>
      <c r="I182" s="187"/>
      <c r="J182" s="187"/>
      <c r="K182" s="187"/>
      <c r="L182" s="187"/>
      <c r="M182" s="187"/>
    </row>
    <row r="183" spans="1:13" x14ac:dyDescent="0.2">
      <c r="A183" s="187"/>
      <c r="B183" s="187"/>
      <c r="C183" s="187"/>
      <c r="D183" s="187"/>
      <c r="E183" s="187"/>
      <c r="F183" s="187"/>
      <c r="G183" s="187"/>
      <c r="H183" s="187"/>
      <c r="I183" s="187"/>
      <c r="J183" s="187"/>
      <c r="K183" s="187"/>
      <c r="L183" s="187"/>
      <c r="M183" s="187"/>
    </row>
    <row r="184" spans="1:13" x14ac:dyDescent="0.2">
      <c r="A184" s="187"/>
      <c r="B184" s="187"/>
      <c r="C184" s="187"/>
      <c r="D184" s="187"/>
      <c r="E184" s="187"/>
      <c r="F184" s="187"/>
      <c r="G184" s="187"/>
      <c r="H184" s="187"/>
      <c r="I184" s="187"/>
      <c r="J184" s="187"/>
      <c r="K184" s="187"/>
      <c r="L184" s="187"/>
      <c r="M184" s="187"/>
    </row>
    <row r="185" spans="1:13" x14ac:dyDescent="0.2">
      <c r="A185" s="187"/>
      <c r="B185" s="187"/>
      <c r="C185" s="187"/>
      <c r="D185" s="187"/>
      <c r="E185" s="187"/>
      <c r="F185" s="187"/>
      <c r="G185" s="187"/>
      <c r="H185" s="187"/>
      <c r="I185" s="187"/>
      <c r="J185" s="187"/>
      <c r="K185" s="187"/>
      <c r="L185" s="187"/>
      <c r="M185" s="187"/>
    </row>
    <row r="186" spans="1:13" x14ac:dyDescent="0.2">
      <c r="A186" s="187"/>
      <c r="B186" s="187"/>
      <c r="C186" s="187"/>
      <c r="D186" s="187"/>
      <c r="E186" s="187"/>
      <c r="F186" s="187"/>
      <c r="G186" s="187"/>
      <c r="H186" s="187"/>
      <c r="I186" s="187"/>
      <c r="J186" s="187"/>
      <c r="K186" s="187"/>
      <c r="L186" s="187"/>
      <c r="M186" s="187"/>
    </row>
    <row r="187" spans="1:13" x14ac:dyDescent="0.2">
      <c r="A187" s="187"/>
      <c r="B187" s="187"/>
      <c r="C187" s="187"/>
      <c r="D187" s="187"/>
      <c r="E187" s="187"/>
      <c r="F187" s="187"/>
      <c r="G187" s="187"/>
      <c r="H187" s="187"/>
      <c r="I187" s="187"/>
      <c r="J187" s="187"/>
      <c r="K187" s="187"/>
      <c r="L187" s="187"/>
      <c r="M187" s="187"/>
    </row>
    <row r="188" spans="1:13" x14ac:dyDescent="0.2">
      <c r="A188" s="187"/>
      <c r="B188" s="187"/>
      <c r="C188" s="187"/>
      <c r="D188" s="187"/>
      <c r="E188" s="187"/>
      <c r="F188" s="187"/>
      <c r="G188" s="187"/>
      <c r="H188" s="187"/>
      <c r="I188" s="187"/>
      <c r="J188" s="187"/>
      <c r="K188" s="187"/>
      <c r="L188" s="187"/>
      <c r="M188" s="187"/>
    </row>
    <row r="189" spans="1:13" x14ac:dyDescent="0.2">
      <c r="A189" s="187"/>
      <c r="B189" s="187"/>
      <c r="C189" s="187"/>
      <c r="D189" s="187"/>
      <c r="E189" s="187"/>
      <c r="F189" s="187"/>
      <c r="G189" s="187"/>
      <c r="H189" s="187"/>
      <c r="I189" s="187"/>
      <c r="J189" s="187"/>
      <c r="K189" s="187"/>
      <c r="L189" s="187"/>
      <c r="M189" s="187"/>
    </row>
    <row r="190" spans="1:13" x14ac:dyDescent="0.2">
      <c r="A190" s="187"/>
      <c r="B190" s="187"/>
      <c r="C190" s="187"/>
      <c r="D190" s="187"/>
      <c r="E190" s="187"/>
      <c r="F190" s="187"/>
      <c r="G190" s="187"/>
      <c r="H190" s="187"/>
      <c r="I190" s="187"/>
      <c r="J190" s="187"/>
      <c r="K190" s="187"/>
      <c r="L190" s="187"/>
      <c r="M190" s="187"/>
    </row>
    <row r="191" spans="1:13" x14ac:dyDescent="0.2">
      <c r="A191" s="187"/>
      <c r="B191" s="187"/>
      <c r="C191" s="187"/>
      <c r="D191" s="187"/>
      <c r="E191" s="187"/>
      <c r="F191" s="187"/>
      <c r="G191" s="187"/>
      <c r="H191" s="187"/>
      <c r="I191" s="187"/>
      <c r="J191" s="187"/>
      <c r="K191" s="187"/>
      <c r="L191" s="187"/>
      <c r="M191" s="187"/>
    </row>
    <row r="192" spans="1:13" x14ac:dyDescent="0.2">
      <c r="A192" s="187"/>
      <c r="B192" s="187"/>
      <c r="C192" s="187"/>
      <c r="D192" s="187"/>
      <c r="E192" s="187"/>
      <c r="F192" s="187"/>
      <c r="G192" s="187"/>
      <c r="H192" s="187"/>
      <c r="I192" s="187"/>
      <c r="J192" s="187"/>
      <c r="K192" s="187"/>
      <c r="L192" s="187"/>
      <c r="M192" s="187"/>
    </row>
    <row r="193" spans="1:13" x14ac:dyDescent="0.2">
      <c r="A193" s="187"/>
      <c r="B193" s="187"/>
      <c r="C193" s="187"/>
      <c r="D193" s="187"/>
      <c r="E193" s="187"/>
      <c r="F193" s="187"/>
      <c r="G193" s="187"/>
      <c r="H193" s="187"/>
      <c r="I193" s="187"/>
      <c r="J193" s="187"/>
      <c r="K193" s="187"/>
      <c r="L193" s="187"/>
      <c r="M193" s="187"/>
    </row>
    <row r="194" spans="1:13" x14ac:dyDescent="0.2">
      <c r="A194" s="187"/>
      <c r="B194" s="187"/>
      <c r="C194" s="187"/>
      <c r="D194" s="187"/>
      <c r="E194" s="187"/>
      <c r="F194" s="187"/>
      <c r="G194" s="187"/>
      <c r="H194" s="187"/>
      <c r="I194" s="187"/>
      <c r="J194" s="187"/>
      <c r="K194" s="187"/>
      <c r="L194" s="187"/>
      <c r="M194" s="187"/>
    </row>
    <row r="195" spans="1:13" x14ac:dyDescent="0.2">
      <c r="A195" s="187"/>
      <c r="B195" s="187"/>
      <c r="C195" s="187"/>
      <c r="D195" s="187"/>
      <c r="E195" s="187"/>
      <c r="F195" s="187"/>
      <c r="G195" s="187"/>
      <c r="H195" s="187"/>
      <c r="I195" s="187"/>
      <c r="J195" s="187"/>
      <c r="K195" s="187"/>
      <c r="L195" s="187"/>
      <c r="M195" s="187"/>
    </row>
    <row r="196" spans="1:13" x14ac:dyDescent="0.2">
      <c r="A196" s="187"/>
      <c r="B196" s="187"/>
      <c r="C196" s="187"/>
      <c r="D196" s="187"/>
      <c r="E196" s="187"/>
      <c r="F196" s="187"/>
      <c r="G196" s="187"/>
      <c r="H196" s="187"/>
      <c r="I196" s="187"/>
      <c r="J196" s="187"/>
      <c r="K196" s="187"/>
      <c r="L196" s="187"/>
      <c r="M196" s="187"/>
    </row>
    <row r="197" spans="1:13" x14ac:dyDescent="0.2">
      <c r="A197" s="187"/>
      <c r="B197" s="187"/>
      <c r="C197" s="187"/>
      <c r="D197" s="187"/>
      <c r="E197" s="187"/>
      <c r="F197" s="187"/>
      <c r="G197" s="187"/>
      <c r="H197" s="187"/>
      <c r="I197" s="187"/>
      <c r="J197" s="187"/>
      <c r="K197" s="187"/>
      <c r="L197" s="187"/>
      <c r="M197" s="187"/>
    </row>
    <row r="198" spans="1:13" x14ac:dyDescent="0.2">
      <c r="A198" s="187"/>
      <c r="B198" s="187"/>
      <c r="C198" s="187"/>
      <c r="D198" s="187"/>
      <c r="E198" s="187"/>
      <c r="F198" s="187"/>
      <c r="G198" s="187"/>
      <c r="H198" s="187"/>
      <c r="I198" s="187"/>
      <c r="J198" s="187"/>
      <c r="K198" s="187"/>
      <c r="L198" s="187"/>
      <c r="M198" s="187"/>
    </row>
    <row r="199" spans="1:13" x14ac:dyDescent="0.2">
      <c r="A199" s="187"/>
      <c r="B199" s="187"/>
      <c r="C199" s="187"/>
      <c r="D199" s="187"/>
      <c r="E199" s="187"/>
      <c r="F199" s="187"/>
      <c r="G199" s="187"/>
      <c r="H199" s="187"/>
      <c r="I199" s="187"/>
      <c r="J199" s="187"/>
      <c r="K199" s="187"/>
      <c r="L199" s="187"/>
      <c r="M199" s="187"/>
    </row>
    <row r="200" spans="1:13" x14ac:dyDescent="0.2">
      <c r="A200" s="187"/>
      <c r="B200" s="187"/>
      <c r="C200" s="187"/>
      <c r="D200" s="187"/>
      <c r="E200" s="187"/>
      <c r="F200" s="187"/>
      <c r="G200" s="187"/>
      <c r="H200" s="187"/>
      <c r="I200" s="187"/>
      <c r="J200" s="187"/>
      <c r="K200" s="187"/>
      <c r="L200" s="187"/>
      <c r="M200" s="187"/>
    </row>
    <row r="201" spans="1:13" x14ac:dyDescent="0.2">
      <c r="A201" s="187"/>
      <c r="B201" s="187"/>
      <c r="C201" s="187"/>
      <c r="D201" s="187"/>
      <c r="E201" s="187"/>
      <c r="F201" s="187"/>
      <c r="G201" s="187"/>
      <c r="H201" s="187"/>
      <c r="I201" s="187"/>
      <c r="J201" s="187"/>
      <c r="K201" s="187"/>
      <c r="L201" s="187"/>
      <c r="M201" s="187"/>
    </row>
    <row r="202" spans="1:13" x14ac:dyDescent="0.2">
      <c r="A202" s="187"/>
      <c r="B202" s="187"/>
      <c r="C202" s="187"/>
      <c r="D202" s="187"/>
      <c r="E202" s="187"/>
      <c r="F202" s="187"/>
      <c r="G202" s="187"/>
      <c r="H202" s="187"/>
      <c r="I202" s="187"/>
      <c r="J202" s="187"/>
      <c r="K202" s="187"/>
      <c r="L202" s="187"/>
      <c r="M202" s="187"/>
    </row>
    <row r="203" spans="1:13" x14ac:dyDescent="0.2">
      <c r="A203" s="187"/>
      <c r="B203" s="187"/>
      <c r="C203" s="187"/>
      <c r="D203" s="187"/>
      <c r="E203" s="187"/>
      <c r="F203" s="187"/>
      <c r="G203" s="187"/>
      <c r="H203" s="187"/>
      <c r="I203" s="187"/>
      <c r="J203" s="187"/>
      <c r="K203" s="187"/>
      <c r="L203" s="187"/>
      <c r="M203" s="187"/>
    </row>
    <row r="204" spans="1:13" x14ac:dyDescent="0.2">
      <c r="A204" s="187"/>
      <c r="B204" s="187"/>
      <c r="C204" s="187"/>
      <c r="D204" s="187"/>
      <c r="E204" s="187"/>
      <c r="F204" s="187"/>
      <c r="G204" s="187"/>
      <c r="H204" s="187"/>
      <c r="I204" s="187"/>
      <c r="J204" s="187"/>
      <c r="K204" s="187"/>
      <c r="L204" s="187"/>
      <c r="M204" s="187"/>
    </row>
    <row r="205" spans="1:13" x14ac:dyDescent="0.2">
      <c r="A205" s="187"/>
      <c r="B205" s="187"/>
      <c r="C205" s="187"/>
      <c r="D205" s="187"/>
      <c r="E205" s="187"/>
      <c r="F205" s="187"/>
      <c r="G205" s="187"/>
      <c r="H205" s="187"/>
      <c r="I205" s="187"/>
      <c r="J205" s="187"/>
      <c r="K205" s="187"/>
      <c r="L205" s="187"/>
      <c r="M205" s="187"/>
    </row>
    <row r="206" spans="1:13" x14ac:dyDescent="0.2">
      <c r="A206" s="187"/>
      <c r="B206" s="187"/>
      <c r="C206" s="187"/>
      <c r="D206" s="187"/>
      <c r="E206" s="187"/>
      <c r="F206" s="187"/>
      <c r="G206" s="187"/>
      <c r="H206" s="187"/>
      <c r="I206" s="187"/>
      <c r="J206" s="187"/>
      <c r="K206" s="187"/>
      <c r="L206" s="187"/>
      <c r="M206" s="187"/>
    </row>
    <row r="207" spans="1:13" x14ac:dyDescent="0.2">
      <c r="A207" s="187"/>
      <c r="B207" s="187"/>
      <c r="C207" s="187"/>
      <c r="D207" s="187"/>
      <c r="E207" s="187"/>
      <c r="F207" s="187"/>
      <c r="G207" s="187"/>
      <c r="H207" s="187"/>
      <c r="I207" s="187"/>
      <c r="J207" s="187"/>
      <c r="K207" s="187"/>
      <c r="L207" s="187"/>
      <c r="M207" s="187"/>
    </row>
    <row r="208" spans="1:13" x14ac:dyDescent="0.2">
      <c r="A208" s="187"/>
      <c r="B208" s="187"/>
      <c r="C208" s="187"/>
      <c r="D208" s="187"/>
      <c r="E208" s="187"/>
      <c r="F208" s="187"/>
      <c r="G208" s="187"/>
      <c r="H208" s="187"/>
      <c r="I208" s="187"/>
      <c r="J208" s="187"/>
      <c r="K208" s="187"/>
      <c r="L208" s="187"/>
      <c r="M208" s="187"/>
    </row>
    <row r="209" spans="1:13" x14ac:dyDescent="0.2">
      <c r="A209" s="187"/>
      <c r="B209" s="187"/>
      <c r="C209" s="187"/>
      <c r="D209" s="187"/>
      <c r="E209" s="187"/>
      <c r="F209" s="187"/>
      <c r="G209" s="187"/>
      <c r="H209" s="187"/>
      <c r="I209" s="187"/>
      <c r="J209" s="187"/>
      <c r="K209" s="187"/>
      <c r="L209" s="187"/>
      <c r="M209" s="187"/>
    </row>
    <row r="210" spans="1:13" x14ac:dyDescent="0.2">
      <c r="A210" s="187"/>
      <c r="B210" s="187"/>
      <c r="C210" s="187"/>
      <c r="D210" s="187"/>
      <c r="E210" s="187"/>
      <c r="F210" s="187"/>
      <c r="G210" s="187"/>
      <c r="H210" s="187"/>
      <c r="I210" s="187"/>
      <c r="J210" s="187"/>
      <c r="K210" s="187"/>
      <c r="L210" s="187"/>
      <c r="M210" s="187"/>
    </row>
    <row r="211" spans="1:13" x14ac:dyDescent="0.2">
      <c r="A211" s="187"/>
      <c r="B211" s="187"/>
      <c r="C211" s="187"/>
      <c r="D211" s="187"/>
      <c r="E211" s="187"/>
      <c r="F211" s="187"/>
      <c r="G211" s="187"/>
      <c r="H211" s="187"/>
      <c r="I211" s="187"/>
      <c r="J211" s="187"/>
      <c r="K211" s="187"/>
      <c r="L211" s="187"/>
      <c r="M211" s="187"/>
    </row>
    <row r="212" spans="1:13" x14ac:dyDescent="0.2">
      <c r="A212" s="187"/>
      <c r="B212" s="187"/>
      <c r="C212" s="187"/>
      <c r="D212" s="187"/>
      <c r="E212" s="187"/>
      <c r="F212" s="187"/>
      <c r="G212" s="187"/>
      <c r="H212" s="187"/>
      <c r="I212" s="187"/>
      <c r="J212" s="187"/>
      <c r="K212" s="187"/>
      <c r="L212" s="187"/>
      <c r="M212" s="187"/>
    </row>
    <row r="213" spans="1:13" x14ac:dyDescent="0.2">
      <c r="A213" s="187"/>
      <c r="B213" s="187"/>
      <c r="C213" s="187"/>
      <c r="D213" s="187"/>
      <c r="E213" s="187"/>
      <c r="F213" s="187"/>
      <c r="G213" s="187"/>
      <c r="H213" s="187"/>
      <c r="I213" s="187"/>
      <c r="J213" s="187"/>
      <c r="K213" s="187"/>
      <c r="L213" s="187"/>
      <c r="M213" s="187"/>
    </row>
    <row r="214" spans="1:13" x14ac:dyDescent="0.2">
      <c r="A214" s="187"/>
      <c r="B214" s="187"/>
      <c r="C214" s="187"/>
      <c r="D214" s="187"/>
      <c r="E214" s="187"/>
      <c r="F214" s="187"/>
      <c r="G214" s="187"/>
      <c r="H214" s="187"/>
      <c r="I214" s="187"/>
      <c r="J214" s="187"/>
      <c r="K214" s="187"/>
      <c r="L214" s="187"/>
      <c r="M214" s="187"/>
    </row>
    <row r="215" spans="1:13" x14ac:dyDescent="0.2">
      <c r="A215" s="187"/>
      <c r="B215" s="187"/>
      <c r="C215" s="187"/>
      <c r="D215" s="187"/>
      <c r="E215" s="187"/>
      <c r="F215" s="187"/>
      <c r="G215" s="187"/>
      <c r="H215" s="187"/>
      <c r="I215" s="187"/>
      <c r="J215" s="187"/>
      <c r="K215" s="187"/>
      <c r="L215" s="187"/>
      <c r="M215" s="187"/>
    </row>
    <row r="216" spans="1:13" x14ac:dyDescent="0.2">
      <c r="A216" s="187"/>
      <c r="B216" s="187"/>
      <c r="C216" s="187"/>
      <c r="D216" s="187"/>
      <c r="E216" s="187"/>
      <c r="F216" s="187"/>
      <c r="G216" s="187"/>
      <c r="H216" s="187"/>
      <c r="I216" s="187"/>
      <c r="J216" s="187"/>
      <c r="K216" s="187"/>
      <c r="L216" s="187"/>
      <c r="M216" s="187"/>
    </row>
    <row r="217" spans="1:13" x14ac:dyDescent="0.2">
      <c r="A217" s="187"/>
      <c r="B217" s="187"/>
      <c r="C217" s="187"/>
      <c r="D217" s="187"/>
      <c r="E217" s="187"/>
      <c r="F217" s="187"/>
      <c r="G217" s="187"/>
      <c r="H217" s="187"/>
      <c r="I217" s="187"/>
      <c r="J217" s="187"/>
      <c r="K217" s="187"/>
      <c r="L217" s="187"/>
      <c r="M217" s="187"/>
    </row>
    <row r="218" spans="1:13" x14ac:dyDescent="0.2">
      <c r="A218" s="187"/>
      <c r="B218" s="187"/>
      <c r="C218" s="187"/>
      <c r="D218" s="187"/>
      <c r="E218" s="187"/>
      <c r="F218" s="187"/>
      <c r="G218" s="187"/>
      <c r="H218" s="187"/>
      <c r="I218" s="187"/>
      <c r="J218" s="187"/>
      <c r="K218" s="187"/>
      <c r="L218" s="187"/>
      <c r="M218" s="187"/>
    </row>
    <row r="219" spans="1:13" x14ac:dyDescent="0.2">
      <c r="A219" s="187"/>
      <c r="B219" s="187"/>
      <c r="C219" s="187"/>
      <c r="D219" s="187"/>
      <c r="E219" s="187"/>
      <c r="F219" s="187"/>
      <c r="G219" s="187"/>
      <c r="H219" s="187"/>
      <c r="I219" s="187"/>
      <c r="J219" s="187"/>
      <c r="K219" s="187"/>
      <c r="L219" s="187"/>
      <c r="M219" s="187"/>
    </row>
    <row r="220" spans="1:13" x14ac:dyDescent="0.2">
      <c r="A220" s="187"/>
      <c r="B220" s="187"/>
      <c r="C220" s="187"/>
      <c r="D220" s="187"/>
      <c r="E220" s="187"/>
      <c r="F220" s="187"/>
      <c r="G220" s="187"/>
      <c r="H220" s="187"/>
      <c r="I220" s="187"/>
      <c r="J220" s="187"/>
      <c r="K220" s="187"/>
      <c r="L220" s="187"/>
      <c r="M220" s="187"/>
    </row>
    <row r="221" spans="1:13" x14ac:dyDescent="0.2">
      <c r="A221" s="187"/>
      <c r="B221" s="187"/>
      <c r="C221" s="187"/>
      <c r="D221" s="187"/>
      <c r="E221" s="187"/>
      <c r="F221" s="187"/>
      <c r="G221" s="187"/>
      <c r="H221" s="187"/>
      <c r="I221" s="187"/>
      <c r="J221" s="187"/>
      <c r="K221" s="187"/>
      <c r="L221" s="187"/>
      <c r="M221" s="187"/>
    </row>
    <row r="222" spans="1:13" x14ac:dyDescent="0.2">
      <c r="A222" s="187"/>
      <c r="B222" s="187"/>
      <c r="C222" s="187"/>
      <c r="D222" s="187"/>
      <c r="E222" s="187"/>
      <c r="F222" s="187"/>
      <c r="G222" s="187"/>
      <c r="H222" s="187"/>
      <c r="I222" s="187"/>
      <c r="J222" s="187"/>
      <c r="K222" s="187"/>
      <c r="L222" s="187"/>
      <c r="M222" s="187"/>
    </row>
    <row r="223" spans="1:13" x14ac:dyDescent="0.2">
      <c r="A223" s="187"/>
      <c r="B223" s="187"/>
      <c r="C223" s="187"/>
      <c r="D223" s="187"/>
      <c r="E223" s="187"/>
      <c r="F223" s="187"/>
      <c r="G223" s="187"/>
      <c r="H223" s="187"/>
      <c r="I223" s="187"/>
      <c r="J223" s="187"/>
      <c r="K223" s="187"/>
      <c r="L223" s="187"/>
      <c r="M223" s="187"/>
    </row>
    <row r="224" spans="1:13" x14ac:dyDescent="0.2">
      <c r="A224" s="187"/>
      <c r="B224" s="187"/>
      <c r="C224" s="187"/>
      <c r="D224" s="187"/>
      <c r="E224" s="187"/>
      <c r="F224" s="187"/>
      <c r="G224" s="187"/>
      <c r="H224" s="187"/>
      <c r="I224" s="187"/>
      <c r="J224" s="187"/>
      <c r="K224" s="187"/>
      <c r="L224" s="187"/>
      <c r="M224" s="187"/>
    </row>
    <row r="225" spans="1:13" x14ac:dyDescent="0.2">
      <c r="A225" s="187"/>
      <c r="B225" s="187"/>
      <c r="C225" s="187"/>
      <c r="D225" s="187"/>
      <c r="E225" s="187"/>
      <c r="F225" s="187"/>
      <c r="G225" s="187"/>
      <c r="H225" s="187"/>
      <c r="I225" s="187"/>
      <c r="J225" s="187"/>
      <c r="K225" s="187"/>
      <c r="L225" s="187"/>
      <c r="M225" s="187"/>
    </row>
    <row r="226" spans="1:13" x14ac:dyDescent="0.2">
      <c r="A226" s="187"/>
      <c r="B226" s="187"/>
      <c r="C226" s="187"/>
      <c r="D226" s="187"/>
      <c r="E226" s="187"/>
      <c r="F226" s="187"/>
      <c r="G226" s="187"/>
      <c r="H226" s="187"/>
      <c r="I226" s="187"/>
      <c r="J226" s="187"/>
      <c r="K226" s="187"/>
      <c r="L226" s="187"/>
      <c r="M226" s="187"/>
    </row>
    <row r="227" spans="1:13" x14ac:dyDescent="0.2">
      <c r="A227" s="187"/>
      <c r="B227" s="187"/>
      <c r="C227" s="187"/>
      <c r="D227" s="187"/>
      <c r="E227" s="187"/>
      <c r="F227" s="187"/>
      <c r="G227" s="187"/>
      <c r="H227" s="187"/>
      <c r="I227" s="187"/>
      <c r="J227" s="187"/>
      <c r="K227" s="187"/>
      <c r="L227" s="187"/>
      <c r="M227" s="187"/>
    </row>
    <row r="228" spans="1:13" x14ac:dyDescent="0.2">
      <c r="A228" s="187"/>
      <c r="B228" s="187"/>
      <c r="C228" s="187"/>
      <c r="D228" s="187"/>
      <c r="E228" s="187"/>
      <c r="F228" s="187"/>
      <c r="G228" s="187"/>
      <c r="H228" s="187"/>
      <c r="I228" s="187"/>
      <c r="J228" s="187"/>
      <c r="K228" s="187"/>
      <c r="L228" s="187"/>
      <c r="M228" s="187"/>
    </row>
    <row r="229" spans="1:13" x14ac:dyDescent="0.2">
      <c r="A229" s="187"/>
      <c r="B229" s="187"/>
      <c r="C229" s="187"/>
      <c r="D229" s="187"/>
      <c r="E229" s="187"/>
      <c r="F229" s="187"/>
      <c r="G229" s="187"/>
      <c r="H229" s="187"/>
      <c r="I229" s="187"/>
      <c r="J229" s="187"/>
      <c r="K229" s="187"/>
      <c r="L229" s="187"/>
      <c r="M229" s="187"/>
    </row>
    <row r="230" spans="1:13" x14ac:dyDescent="0.2">
      <c r="A230" s="187"/>
      <c r="B230" s="187"/>
      <c r="C230" s="187"/>
      <c r="D230" s="187"/>
      <c r="E230" s="187"/>
      <c r="F230" s="187"/>
      <c r="G230" s="187"/>
      <c r="H230" s="187"/>
      <c r="I230" s="187"/>
      <c r="J230" s="187"/>
      <c r="K230" s="187"/>
      <c r="L230" s="187"/>
      <c r="M230" s="187"/>
    </row>
    <row r="231" spans="1:13" x14ac:dyDescent="0.2">
      <c r="A231" s="187"/>
      <c r="B231" s="187"/>
      <c r="C231" s="187"/>
      <c r="D231" s="187"/>
      <c r="E231" s="187"/>
      <c r="F231" s="187"/>
      <c r="G231" s="187"/>
      <c r="H231" s="187"/>
      <c r="I231" s="187"/>
      <c r="J231" s="187"/>
      <c r="K231" s="187"/>
      <c r="L231" s="187"/>
      <c r="M231" s="187"/>
    </row>
    <row r="232" spans="1:13" x14ac:dyDescent="0.2">
      <c r="A232" s="187"/>
      <c r="B232" s="187"/>
      <c r="C232" s="187"/>
      <c r="D232" s="187"/>
      <c r="E232" s="187"/>
      <c r="F232" s="187"/>
      <c r="G232" s="187"/>
      <c r="H232" s="187"/>
      <c r="I232" s="187"/>
      <c r="J232" s="187"/>
      <c r="K232" s="187"/>
      <c r="L232" s="187"/>
      <c r="M232" s="187"/>
    </row>
    <row r="233" spans="1:13" x14ac:dyDescent="0.2">
      <c r="A233" s="187"/>
      <c r="B233" s="187"/>
      <c r="C233" s="187"/>
      <c r="D233" s="187"/>
      <c r="E233" s="187"/>
      <c r="F233" s="187"/>
      <c r="G233" s="187"/>
      <c r="H233" s="187"/>
      <c r="I233" s="187"/>
      <c r="J233" s="187"/>
      <c r="K233" s="187"/>
      <c r="L233" s="187"/>
      <c r="M233" s="187"/>
    </row>
    <row r="234" spans="1:13" x14ac:dyDescent="0.2">
      <c r="A234" s="187"/>
      <c r="B234" s="187"/>
      <c r="C234" s="187"/>
      <c r="D234" s="187"/>
      <c r="E234" s="187"/>
      <c r="F234" s="187"/>
      <c r="G234" s="187"/>
      <c r="H234" s="187"/>
      <c r="I234" s="187"/>
      <c r="J234" s="187"/>
      <c r="K234" s="187"/>
      <c r="L234" s="187"/>
      <c r="M234" s="187"/>
    </row>
    <row r="235" spans="1:13" x14ac:dyDescent="0.2">
      <c r="A235" s="187"/>
      <c r="B235" s="187"/>
      <c r="C235" s="187"/>
      <c r="D235" s="187"/>
      <c r="E235" s="187"/>
      <c r="F235" s="187"/>
      <c r="G235" s="187"/>
      <c r="H235" s="187"/>
      <c r="I235" s="187"/>
      <c r="J235" s="187"/>
      <c r="K235" s="187"/>
      <c r="L235" s="187"/>
      <c r="M235" s="187"/>
    </row>
    <row r="236" spans="1:13" x14ac:dyDescent="0.2">
      <c r="A236" s="187"/>
      <c r="B236" s="187"/>
      <c r="C236" s="187"/>
      <c r="D236" s="187"/>
      <c r="E236" s="187"/>
      <c r="F236" s="187"/>
      <c r="G236" s="187"/>
      <c r="H236" s="187"/>
      <c r="I236" s="187"/>
      <c r="J236" s="187"/>
      <c r="K236" s="187"/>
      <c r="L236" s="187"/>
      <c r="M236" s="187"/>
    </row>
    <row r="237" spans="1:13" x14ac:dyDescent="0.2">
      <c r="A237" s="187"/>
      <c r="B237" s="187"/>
      <c r="C237" s="187"/>
      <c r="D237" s="187"/>
      <c r="E237" s="187"/>
      <c r="F237" s="187"/>
      <c r="G237" s="187"/>
      <c r="H237" s="187"/>
      <c r="I237" s="187"/>
      <c r="J237" s="187"/>
      <c r="K237" s="187"/>
      <c r="L237" s="187"/>
      <c r="M237" s="187"/>
    </row>
    <row r="238" spans="1:13" x14ac:dyDescent="0.2">
      <c r="A238" s="187"/>
      <c r="B238" s="187"/>
      <c r="C238" s="187"/>
      <c r="D238" s="187"/>
      <c r="E238" s="187"/>
      <c r="F238" s="187"/>
      <c r="G238" s="187"/>
      <c r="H238" s="187"/>
      <c r="I238" s="187"/>
      <c r="J238" s="187"/>
      <c r="K238" s="187"/>
      <c r="L238" s="187"/>
      <c r="M238" s="187"/>
    </row>
    <row r="239" spans="1:13" x14ac:dyDescent="0.2">
      <c r="A239" s="187"/>
      <c r="B239" s="187"/>
      <c r="C239" s="187"/>
      <c r="D239" s="187"/>
      <c r="E239" s="187"/>
      <c r="F239" s="187"/>
      <c r="G239" s="187"/>
      <c r="H239" s="187"/>
      <c r="I239" s="187"/>
      <c r="J239" s="187"/>
      <c r="K239" s="187"/>
      <c r="L239" s="187"/>
      <c r="M239" s="187"/>
    </row>
    <row r="240" spans="1:13" x14ac:dyDescent="0.2">
      <c r="A240" s="187"/>
      <c r="B240" s="187"/>
      <c r="C240" s="187"/>
      <c r="D240" s="187"/>
      <c r="E240" s="187"/>
      <c r="F240" s="187"/>
      <c r="G240" s="187"/>
      <c r="H240" s="187"/>
      <c r="I240" s="187"/>
      <c r="J240" s="187"/>
      <c r="K240" s="187"/>
      <c r="L240" s="187"/>
      <c r="M240" s="187"/>
    </row>
    <row r="241" spans="1:13" x14ac:dyDescent="0.2">
      <c r="A241" s="187"/>
      <c r="B241" s="187"/>
      <c r="C241" s="187"/>
      <c r="D241" s="187"/>
      <c r="E241" s="187"/>
      <c r="F241" s="187"/>
      <c r="G241" s="187"/>
      <c r="H241" s="187"/>
      <c r="I241" s="187"/>
      <c r="J241" s="187"/>
      <c r="K241" s="187"/>
      <c r="L241" s="187"/>
      <c r="M241" s="187"/>
    </row>
    <row r="242" spans="1:13" x14ac:dyDescent="0.2">
      <c r="A242" s="187"/>
      <c r="B242" s="187"/>
      <c r="C242" s="187"/>
      <c r="D242" s="187"/>
      <c r="E242" s="187"/>
      <c r="F242" s="187"/>
      <c r="G242" s="187"/>
      <c r="H242" s="187"/>
      <c r="I242" s="187"/>
      <c r="J242" s="187"/>
      <c r="K242" s="187"/>
      <c r="L242" s="187"/>
      <c r="M242" s="187"/>
    </row>
  </sheetData>
  <sheetProtection password="D3A8" sheet="1"/>
  <mergeCells count="3">
    <mergeCell ref="H3:I3"/>
    <mergeCell ref="G12:H12"/>
    <mergeCell ref="G13:H13"/>
  </mergeCells>
  <conditionalFormatting sqref="K6:K9">
    <cfRule type="cellIs" dxfId="0" priority="1" stopIfTrue="1" operator="equal">
      <formula>"Please complete all fields"</formula>
    </cfRule>
  </conditionalFormatting>
  <dataValidations count="1">
    <dataValidation type="list" allowBlank="1" showInputMessage="1" showErrorMessage="1" sqref="B6:B9">
      <formula1>Energy_Types</formula1>
    </dataValidation>
  </dataValidations>
  <pageMargins left="0.70866141732283472" right="0.70866141732283472" top="0.74803149606299213" bottom="0.74803149606299213" header="0.31496062992125984" footer="0.31496062992125984"/>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GM234"/>
  <sheetViews>
    <sheetView showRowColHeaders="0" zoomScaleNormal="100" workbookViewId="0">
      <selection activeCell="E21" sqref="E21"/>
    </sheetView>
  </sheetViews>
  <sheetFormatPr defaultRowHeight="20.100000000000001" customHeight="1" x14ac:dyDescent="0.3"/>
  <cols>
    <col min="1" max="1" width="9.140625" style="391"/>
    <col min="2" max="2" width="30.7109375" style="425" customWidth="1"/>
    <col min="3" max="3" width="55.42578125" style="426" customWidth="1"/>
    <col min="4" max="4" width="20.7109375" style="426" customWidth="1"/>
    <col min="5" max="5" width="50.7109375" style="427" customWidth="1"/>
    <col min="6" max="7" width="14.7109375" style="420" hidden="1" customWidth="1"/>
    <col min="8" max="8" width="27.140625" style="421" hidden="1" customWidth="1"/>
    <col min="9" max="9" width="45.85546875" style="422" hidden="1" customWidth="1"/>
    <col min="10" max="10" width="45.85546875" style="423" hidden="1" customWidth="1"/>
    <col min="11" max="12" width="12.42578125" style="422" hidden="1" customWidth="1"/>
    <col min="13" max="13" width="13.42578125" style="424" hidden="1" customWidth="1"/>
    <col min="14" max="14" width="10.7109375" style="429" customWidth="1"/>
    <col min="15" max="15" width="22.140625" style="391" customWidth="1"/>
    <col min="16" max="16" width="22.140625" style="430" customWidth="1"/>
    <col min="17" max="17" width="15.85546875" style="430" customWidth="1"/>
    <col min="18" max="18" width="45.5703125" style="391" customWidth="1"/>
    <col min="19" max="19" width="33.140625" style="391" customWidth="1"/>
    <col min="20" max="20" width="22.140625" style="391" hidden="1" customWidth="1"/>
    <col min="21" max="22" width="9.140625" style="390"/>
    <col min="23" max="23" width="24.5703125" style="390" customWidth="1"/>
    <col min="24" max="195" width="9.140625" style="390"/>
    <col min="196" max="16384" width="9.140625" style="391"/>
  </cols>
  <sheetData>
    <row r="1" spans="1:195" s="259" customFormat="1" ht="15" customHeight="1" thickBot="1" x14ac:dyDescent="0.35">
      <c r="B1" s="701"/>
      <c r="C1" s="702"/>
      <c r="D1" s="702"/>
      <c r="E1" s="703"/>
      <c r="F1" s="262"/>
      <c r="G1" s="262"/>
      <c r="H1" s="385"/>
      <c r="I1" s="386"/>
      <c r="J1" s="387"/>
      <c r="K1" s="386"/>
      <c r="L1" s="386"/>
      <c r="M1" s="388"/>
      <c r="N1" s="384"/>
      <c r="O1" s="707"/>
      <c r="P1" s="708"/>
      <c r="Q1" s="708"/>
      <c r="R1" s="708"/>
      <c r="S1" s="709"/>
    </row>
    <row r="2" spans="1:195" ht="81" customHeight="1" thickBot="1" x14ac:dyDescent="0.35">
      <c r="A2" s="259"/>
      <c r="B2" s="483" t="str">
        <f>'Project Compliance Tool'!$H$5</f>
        <v>Multiple Fuel Compliance Tool - Colleges</v>
      </c>
      <c r="C2" s="382"/>
      <c r="D2" s="382"/>
      <c r="E2" s="383"/>
      <c r="F2" s="262"/>
      <c r="G2" s="262"/>
      <c r="H2" s="259"/>
      <c r="I2" s="259"/>
      <c r="J2" s="259"/>
      <c r="K2" s="259"/>
      <c r="L2" s="259"/>
      <c r="M2" s="259"/>
      <c r="N2" s="389"/>
      <c r="O2" s="704"/>
      <c r="P2" s="705"/>
      <c r="Q2" s="705"/>
      <c r="R2" s="705"/>
      <c r="S2" s="706"/>
      <c r="T2" s="259"/>
      <c r="U2" s="259"/>
      <c r="V2" s="259"/>
      <c r="W2" s="259"/>
    </row>
    <row r="3" spans="1:195" s="250" customFormat="1" ht="34.5" customHeight="1" thickBot="1" x14ac:dyDescent="0.25">
      <c r="A3" s="187"/>
      <c r="B3" s="556" t="s">
        <v>0</v>
      </c>
      <c r="C3" s="505" t="s">
        <v>22</v>
      </c>
      <c r="D3" s="263" t="s">
        <v>102</v>
      </c>
      <c r="E3" s="264" t="s">
        <v>76</v>
      </c>
      <c r="F3" s="265" t="s">
        <v>73</v>
      </c>
      <c r="G3" s="266" t="s">
        <v>98</v>
      </c>
      <c r="H3" s="267" t="s">
        <v>0</v>
      </c>
      <c r="I3" s="268" t="s">
        <v>22</v>
      </c>
      <c r="J3" s="269" t="s">
        <v>66</v>
      </c>
      <c r="K3" s="270" t="s">
        <v>67</v>
      </c>
      <c r="L3" s="270" t="s">
        <v>68</v>
      </c>
      <c r="M3" s="271" t="s">
        <v>69</v>
      </c>
      <c r="N3" s="392"/>
      <c r="O3" s="393" t="s">
        <v>2</v>
      </c>
      <c r="P3" s="394" t="s">
        <v>186</v>
      </c>
      <c r="Q3" s="710" t="s">
        <v>56</v>
      </c>
      <c r="R3" s="711"/>
      <c r="S3" s="395"/>
      <c r="T3" s="396" t="s">
        <v>3</v>
      </c>
      <c r="U3" s="187"/>
      <c r="V3" s="187"/>
      <c r="W3" s="18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397"/>
      <c r="BR3" s="397"/>
      <c r="BS3" s="397"/>
      <c r="BT3" s="397"/>
      <c r="BU3" s="397"/>
      <c r="BV3" s="397"/>
      <c r="BW3" s="397"/>
      <c r="BX3" s="397"/>
      <c r="BY3" s="397"/>
      <c r="BZ3" s="397"/>
      <c r="CA3" s="397"/>
      <c r="CB3" s="397"/>
      <c r="CC3" s="397"/>
      <c r="CD3" s="397"/>
      <c r="CE3" s="397"/>
      <c r="CF3" s="397"/>
      <c r="CG3" s="397"/>
      <c r="CH3" s="397"/>
      <c r="CI3" s="397"/>
      <c r="CJ3" s="397"/>
      <c r="CK3" s="397"/>
      <c r="CL3" s="397"/>
      <c r="CM3" s="397"/>
      <c r="CN3" s="397"/>
      <c r="CO3" s="397"/>
      <c r="CP3" s="397"/>
      <c r="CQ3" s="397"/>
      <c r="CR3" s="397"/>
      <c r="CS3" s="397"/>
      <c r="CT3" s="397"/>
      <c r="CU3" s="397"/>
      <c r="CV3" s="397"/>
      <c r="CW3" s="397"/>
      <c r="CX3" s="397"/>
      <c r="CY3" s="397"/>
      <c r="CZ3" s="397"/>
      <c r="DA3" s="397"/>
      <c r="DB3" s="397"/>
      <c r="DC3" s="397"/>
      <c r="DD3" s="397"/>
      <c r="DE3" s="397"/>
      <c r="DF3" s="397"/>
      <c r="DG3" s="397"/>
      <c r="DH3" s="397"/>
      <c r="DI3" s="397"/>
      <c r="DJ3" s="397"/>
      <c r="DK3" s="397"/>
      <c r="DL3" s="397"/>
      <c r="DM3" s="397"/>
      <c r="DN3" s="397"/>
      <c r="DO3" s="397"/>
      <c r="DP3" s="397"/>
      <c r="DQ3" s="397"/>
      <c r="DR3" s="397"/>
      <c r="DS3" s="397"/>
      <c r="DT3" s="397"/>
      <c r="DU3" s="397"/>
      <c r="DV3" s="397"/>
      <c r="DW3" s="397"/>
      <c r="DX3" s="397"/>
      <c r="DY3" s="397"/>
      <c r="DZ3" s="397"/>
      <c r="EA3" s="397"/>
      <c r="EB3" s="397"/>
      <c r="EC3" s="397"/>
      <c r="ED3" s="397"/>
      <c r="EE3" s="397"/>
      <c r="EF3" s="397"/>
      <c r="EG3" s="397"/>
      <c r="EH3" s="397"/>
      <c r="EI3" s="397"/>
      <c r="EJ3" s="397"/>
      <c r="EK3" s="397"/>
      <c r="EL3" s="397"/>
      <c r="EM3" s="397"/>
      <c r="EN3" s="397"/>
      <c r="EO3" s="397"/>
      <c r="EP3" s="397"/>
      <c r="EQ3" s="397"/>
      <c r="ER3" s="397"/>
      <c r="ES3" s="397"/>
      <c r="ET3" s="397"/>
      <c r="EU3" s="397"/>
      <c r="EV3" s="397"/>
      <c r="EW3" s="397"/>
      <c r="EX3" s="397"/>
      <c r="EY3" s="397"/>
      <c r="EZ3" s="397"/>
      <c r="FA3" s="397"/>
      <c r="FB3" s="397"/>
      <c r="FC3" s="397"/>
      <c r="FD3" s="397"/>
      <c r="FE3" s="397"/>
      <c r="FF3" s="397"/>
      <c r="FG3" s="397"/>
      <c r="FH3" s="397"/>
      <c r="FI3" s="397"/>
      <c r="FJ3" s="397"/>
      <c r="FK3" s="397"/>
      <c r="FL3" s="397"/>
      <c r="FM3" s="397"/>
      <c r="FN3" s="397"/>
      <c r="FO3" s="397"/>
      <c r="FP3" s="397"/>
      <c r="FQ3" s="397"/>
      <c r="FR3" s="397"/>
      <c r="FS3" s="397"/>
      <c r="FT3" s="397"/>
      <c r="FU3" s="397"/>
      <c r="FV3" s="397"/>
      <c r="FW3" s="397"/>
      <c r="FX3" s="397"/>
      <c r="FY3" s="397"/>
      <c r="FZ3" s="397"/>
      <c r="GA3" s="397"/>
      <c r="GB3" s="397"/>
      <c r="GC3" s="397"/>
      <c r="GD3" s="397"/>
      <c r="GE3" s="397"/>
      <c r="GF3" s="397"/>
      <c r="GG3" s="397"/>
      <c r="GH3" s="397"/>
      <c r="GI3" s="397"/>
      <c r="GJ3" s="397"/>
      <c r="GK3" s="397"/>
      <c r="GL3" s="397"/>
      <c r="GM3" s="397"/>
    </row>
    <row r="4" spans="1:195" ht="27" customHeight="1" x14ac:dyDescent="0.3">
      <c r="A4" s="259"/>
      <c r="B4" s="516" t="s">
        <v>121</v>
      </c>
      <c r="C4" s="507" t="s">
        <v>239</v>
      </c>
      <c r="D4" s="272">
        <v>6.84</v>
      </c>
      <c r="E4" s="273"/>
      <c r="F4" s="274">
        <v>9</v>
      </c>
      <c r="G4" s="275" t="s">
        <v>95</v>
      </c>
      <c r="H4" s="276" t="s">
        <v>24</v>
      </c>
      <c r="I4" s="277" t="s">
        <v>4</v>
      </c>
      <c r="J4" s="278" t="s">
        <v>4</v>
      </c>
      <c r="K4" s="279">
        <v>9</v>
      </c>
      <c r="L4" s="280">
        <v>9</v>
      </c>
      <c r="M4" s="281">
        <f t="shared" ref="M4:M12" si="0">+L4/K4</f>
        <v>1</v>
      </c>
      <c r="N4" s="384"/>
      <c r="O4" s="398" t="s">
        <v>6</v>
      </c>
      <c r="P4" s="441">
        <v>0.53747999999999996</v>
      </c>
      <c r="Q4" s="632">
        <v>41799</v>
      </c>
      <c r="R4" s="633" t="s">
        <v>369</v>
      </c>
      <c r="S4" s="631"/>
      <c r="T4" s="399">
        <v>0.54418</v>
      </c>
      <c r="U4" s="259"/>
      <c r="V4" s="259"/>
      <c r="W4" s="259"/>
    </row>
    <row r="5" spans="1:195" ht="27" customHeight="1" x14ac:dyDescent="0.3">
      <c r="A5" s="259"/>
      <c r="B5" s="557" t="s">
        <v>244</v>
      </c>
      <c r="C5" s="508" t="s">
        <v>23</v>
      </c>
      <c r="D5" s="283">
        <v>14.44</v>
      </c>
      <c r="E5" s="284"/>
      <c r="F5" s="285"/>
      <c r="G5" s="286"/>
      <c r="H5" s="287"/>
      <c r="I5" s="288"/>
      <c r="J5" s="289"/>
      <c r="K5" s="290"/>
      <c r="L5" s="291"/>
      <c r="M5" s="292"/>
      <c r="N5" s="384"/>
      <c r="O5" s="398" t="s">
        <v>8</v>
      </c>
      <c r="P5" s="442">
        <v>0.18497</v>
      </c>
      <c r="Q5" s="634">
        <v>41799</v>
      </c>
      <c r="R5" s="635" t="s">
        <v>370</v>
      </c>
      <c r="S5" s="631"/>
      <c r="T5" s="399"/>
      <c r="U5" s="259"/>
      <c r="V5" s="259"/>
      <c r="W5" s="259"/>
    </row>
    <row r="6" spans="1:195" ht="27" customHeight="1" x14ac:dyDescent="0.3">
      <c r="A6" s="259"/>
      <c r="B6" s="557" t="s">
        <v>244</v>
      </c>
      <c r="C6" s="508" t="s">
        <v>119</v>
      </c>
      <c r="D6" s="283">
        <v>7.22</v>
      </c>
      <c r="E6" s="284"/>
      <c r="F6" s="285"/>
      <c r="G6" s="286"/>
      <c r="H6" s="287"/>
      <c r="I6" s="288"/>
      <c r="J6" s="289"/>
      <c r="K6" s="290"/>
      <c r="L6" s="291"/>
      <c r="M6" s="292"/>
      <c r="N6" s="384"/>
      <c r="O6" s="400" t="s">
        <v>59</v>
      </c>
      <c r="P6" s="442">
        <v>0.27211999999999997</v>
      </c>
      <c r="Q6" s="634">
        <v>41799</v>
      </c>
      <c r="R6" s="635" t="s">
        <v>370</v>
      </c>
      <c r="S6" s="631"/>
      <c r="T6" s="399"/>
      <c r="U6" s="259"/>
      <c r="V6" s="259"/>
      <c r="W6" s="259"/>
    </row>
    <row r="7" spans="1:195" ht="27" customHeight="1" x14ac:dyDescent="0.3">
      <c r="A7" s="259"/>
      <c r="B7" s="557" t="s">
        <v>244</v>
      </c>
      <c r="C7" s="509" t="s">
        <v>120</v>
      </c>
      <c r="D7" s="283">
        <v>10.83</v>
      </c>
      <c r="E7" s="284"/>
      <c r="F7" s="285"/>
      <c r="G7" s="286"/>
      <c r="H7" s="287"/>
      <c r="I7" s="288"/>
      <c r="J7" s="289"/>
      <c r="K7" s="290"/>
      <c r="L7" s="291"/>
      <c r="M7" s="292"/>
      <c r="N7" s="384"/>
      <c r="O7" s="401" t="s">
        <v>89</v>
      </c>
      <c r="P7" s="443">
        <v>0.26950000000000002</v>
      </c>
      <c r="Q7" s="634">
        <v>41799</v>
      </c>
      <c r="R7" s="635" t="s">
        <v>370</v>
      </c>
      <c r="S7" s="631" t="s">
        <v>58</v>
      </c>
      <c r="T7" s="399"/>
      <c r="U7" s="259"/>
      <c r="V7" s="259"/>
      <c r="W7" s="259"/>
    </row>
    <row r="8" spans="1:195" ht="27" customHeight="1" x14ac:dyDescent="0.3">
      <c r="A8" s="259"/>
      <c r="B8" s="557" t="s">
        <v>244</v>
      </c>
      <c r="C8" s="509" t="s">
        <v>123</v>
      </c>
      <c r="D8" s="283">
        <v>6.84</v>
      </c>
      <c r="E8" s="284"/>
      <c r="F8" s="293">
        <v>7.9</v>
      </c>
      <c r="G8" s="294" t="s">
        <v>95</v>
      </c>
      <c r="H8" s="295"/>
      <c r="I8" s="296" t="s">
        <v>5</v>
      </c>
      <c r="J8" s="297" t="s">
        <v>5</v>
      </c>
      <c r="K8" s="298">
        <v>7.9</v>
      </c>
      <c r="L8" s="299">
        <v>6.8</v>
      </c>
      <c r="M8" s="300">
        <f t="shared" si="0"/>
        <v>0.860759493670886</v>
      </c>
      <c r="N8" s="384"/>
      <c r="O8" s="401" t="s">
        <v>60</v>
      </c>
      <c r="P8" s="443">
        <v>0.24667</v>
      </c>
      <c r="Q8" s="634">
        <v>41799</v>
      </c>
      <c r="R8" s="635" t="s">
        <v>370</v>
      </c>
      <c r="S8" s="631" t="s">
        <v>57</v>
      </c>
      <c r="T8" s="399">
        <v>0.184</v>
      </c>
      <c r="U8" s="259"/>
      <c r="V8" s="259"/>
      <c r="W8" s="259"/>
    </row>
    <row r="9" spans="1:195" ht="27" customHeight="1" thickBot="1" x14ac:dyDescent="0.35">
      <c r="A9" s="259"/>
      <c r="B9" s="515"/>
      <c r="C9" s="509" t="s">
        <v>386</v>
      </c>
      <c r="D9" s="506">
        <v>13.5</v>
      </c>
      <c r="E9" s="640" t="s">
        <v>387</v>
      </c>
      <c r="F9" s="303">
        <v>8.3000000000000007</v>
      </c>
      <c r="G9" s="304" t="s">
        <v>95</v>
      </c>
      <c r="H9" s="305"/>
      <c r="I9" s="306" t="s">
        <v>7</v>
      </c>
      <c r="J9" s="307" t="s">
        <v>7</v>
      </c>
      <c r="K9" s="308">
        <v>8.3000000000000007</v>
      </c>
      <c r="L9" s="309">
        <v>8.42</v>
      </c>
      <c r="M9" s="310">
        <f t="shared" si="0"/>
        <v>1.0144578313253012</v>
      </c>
      <c r="N9" s="384"/>
      <c r="O9" s="402" t="s">
        <v>9</v>
      </c>
      <c r="P9" s="443">
        <v>0.31591000000000002</v>
      </c>
      <c r="Q9" s="634">
        <v>41799</v>
      </c>
      <c r="R9" s="635" t="s">
        <v>370</v>
      </c>
      <c r="S9" s="631"/>
      <c r="T9" s="403">
        <v>0.27651999999999999</v>
      </c>
      <c r="U9" s="259"/>
      <c r="V9" s="259"/>
      <c r="W9" s="259"/>
    </row>
    <row r="10" spans="1:195" ht="27" customHeight="1" thickBot="1" x14ac:dyDescent="0.35">
      <c r="A10" s="259"/>
      <c r="B10" s="558" t="s">
        <v>244</v>
      </c>
      <c r="C10" s="510" t="s">
        <v>124</v>
      </c>
      <c r="D10" s="301">
        <v>10.83</v>
      </c>
      <c r="E10" s="302"/>
      <c r="F10" s="274">
        <v>17.600000000000001</v>
      </c>
      <c r="G10" s="275" t="s">
        <v>94</v>
      </c>
      <c r="H10" s="276" t="s">
        <v>25</v>
      </c>
      <c r="I10" s="313" t="s">
        <v>26</v>
      </c>
      <c r="J10" s="278" t="s">
        <v>26</v>
      </c>
      <c r="K10" s="279">
        <v>17.600000000000001</v>
      </c>
      <c r="L10" s="280">
        <v>15.2</v>
      </c>
      <c r="M10" s="281">
        <f t="shared" si="0"/>
        <v>0.86363636363636354</v>
      </c>
      <c r="N10" s="384"/>
      <c r="O10" s="404" t="s">
        <v>10</v>
      </c>
      <c r="P10" s="443">
        <v>0.21451000000000001</v>
      </c>
      <c r="Q10" s="634">
        <v>41799</v>
      </c>
      <c r="R10" s="635" t="s">
        <v>370</v>
      </c>
      <c r="S10" s="631"/>
      <c r="T10" s="403">
        <v>0.26643</v>
      </c>
      <c r="U10" s="259"/>
      <c r="V10" s="259"/>
      <c r="W10" s="259"/>
    </row>
    <row r="11" spans="1:195" ht="27" customHeight="1" x14ac:dyDescent="0.3">
      <c r="A11" s="259"/>
      <c r="B11" s="559" t="s">
        <v>24</v>
      </c>
      <c r="C11" s="511" t="s">
        <v>4</v>
      </c>
      <c r="D11" s="311">
        <v>9</v>
      </c>
      <c r="E11" s="312"/>
      <c r="F11" s="293">
        <v>8.8000000000000007</v>
      </c>
      <c r="G11" s="294" t="s">
        <v>94</v>
      </c>
      <c r="H11" s="295"/>
      <c r="I11" s="314" t="s">
        <v>19</v>
      </c>
      <c r="J11" s="297" t="s">
        <v>19</v>
      </c>
      <c r="K11" s="298">
        <v>8.8000000000000007</v>
      </c>
      <c r="L11" s="299">
        <v>7.6</v>
      </c>
      <c r="M11" s="300">
        <f t="shared" si="0"/>
        <v>0.86363636363636354</v>
      </c>
      <c r="N11" s="384"/>
      <c r="O11" s="282" t="s">
        <v>61</v>
      </c>
      <c r="P11" s="443">
        <v>3.2169999999999997E-2</v>
      </c>
      <c r="Q11" s="634">
        <v>41799</v>
      </c>
      <c r="R11" s="635" t="s">
        <v>371</v>
      </c>
      <c r="S11" s="631"/>
      <c r="T11" s="403">
        <v>0.24674000000000001</v>
      </c>
      <c r="U11" s="259"/>
      <c r="V11" s="259"/>
      <c r="W11" s="259"/>
    </row>
    <row r="12" spans="1:195" ht="27" customHeight="1" thickBot="1" x14ac:dyDescent="0.35">
      <c r="A12" s="259"/>
      <c r="B12" s="557" t="s">
        <v>244</v>
      </c>
      <c r="C12" s="509" t="s">
        <v>5</v>
      </c>
      <c r="D12" s="283">
        <v>6.84</v>
      </c>
      <c r="E12" s="284"/>
      <c r="F12" s="315">
        <v>13.2</v>
      </c>
      <c r="G12" s="316" t="s">
        <v>94</v>
      </c>
      <c r="H12" s="317"/>
      <c r="I12" s="318" t="s">
        <v>20</v>
      </c>
      <c r="J12" s="319" t="s">
        <v>20</v>
      </c>
      <c r="K12" s="320">
        <v>13.2</v>
      </c>
      <c r="L12" s="321">
        <v>11.4</v>
      </c>
      <c r="M12" s="322">
        <f t="shared" si="0"/>
        <v>0.86363636363636376</v>
      </c>
      <c r="N12" s="384"/>
      <c r="O12" s="401" t="s">
        <v>99</v>
      </c>
      <c r="P12" s="443">
        <v>1.6619999999999999E-2</v>
      </c>
      <c r="Q12" s="634">
        <v>41799</v>
      </c>
      <c r="R12" s="635" t="s">
        <v>371</v>
      </c>
      <c r="S12" s="631"/>
      <c r="T12" s="403">
        <v>0.31290000000000001</v>
      </c>
      <c r="U12" s="259"/>
      <c r="V12" s="259"/>
      <c r="W12" s="259"/>
    </row>
    <row r="13" spans="1:195" ht="27" customHeight="1" thickBot="1" x14ac:dyDescent="0.35">
      <c r="A13" s="259"/>
      <c r="B13" s="558" t="s">
        <v>244</v>
      </c>
      <c r="C13" s="510" t="s">
        <v>7</v>
      </c>
      <c r="D13" s="301">
        <v>8.4208754827908177</v>
      </c>
      <c r="E13" s="302"/>
      <c r="F13" s="274">
        <v>17.600000000000001</v>
      </c>
      <c r="G13" s="275" t="s">
        <v>94</v>
      </c>
      <c r="H13" s="276" t="s">
        <v>27</v>
      </c>
      <c r="I13" s="313" t="s">
        <v>28</v>
      </c>
      <c r="J13" s="278" t="s">
        <v>28</v>
      </c>
      <c r="K13" s="279">
        <v>17.600000000000001</v>
      </c>
      <c r="L13" s="280">
        <v>15.2</v>
      </c>
      <c r="M13" s="281">
        <f>+L13/K13</f>
        <v>0.86363636363636354</v>
      </c>
      <c r="N13" s="384"/>
      <c r="O13" s="405" t="s">
        <v>100</v>
      </c>
      <c r="P13" s="443">
        <v>3.9239999999999997E-2</v>
      </c>
      <c r="Q13" s="634">
        <v>41799</v>
      </c>
      <c r="R13" s="635" t="s">
        <v>371</v>
      </c>
      <c r="S13" s="631"/>
      <c r="T13" s="403">
        <v>0.21443999999999999</v>
      </c>
      <c r="U13" s="259"/>
      <c r="V13" s="259"/>
      <c r="W13" s="259"/>
    </row>
    <row r="14" spans="1:195" ht="27" customHeight="1" thickBot="1" x14ac:dyDescent="0.35">
      <c r="A14" s="259"/>
      <c r="B14" s="559" t="s">
        <v>75</v>
      </c>
      <c r="C14" s="511" t="s">
        <v>26</v>
      </c>
      <c r="D14" s="311">
        <v>15.2</v>
      </c>
      <c r="E14" s="312"/>
      <c r="F14" s="303">
        <v>17.600000000000001</v>
      </c>
      <c r="G14" s="304" t="s">
        <v>94</v>
      </c>
      <c r="H14" s="305"/>
      <c r="I14" s="323" t="s">
        <v>29</v>
      </c>
      <c r="J14" s="307" t="s">
        <v>29</v>
      </c>
      <c r="K14" s="308">
        <v>17.600000000000001</v>
      </c>
      <c r="L14" s="309">
        <v>15.2</v>
      </c>
      <c r="M14" s="310">
        <f>+L14/K14</f>
        <v>0.86363636363636354</v>
      </c>
      <c r="N14" s="384"/>
      <c r="O14" s="630" t="s">
        <v>368</v>
      </c>
      <c r="P14" s="712" t="s">
        <v>372</v>
      </c>
      <c r="Q14" s="713"/>
      <c r="R14" s="713"/>
      <c r="S14" s="714"/>
      <c r="T14" s="403">
        <v>2.5000000000000001E-2</v>
      </c>
      <c r="U14" s="259"/>
      <c r="V14" s="259"/>
      <c r="W14" s="259"/>
    </row>
    <row r="15" spans="1:195" ht="27" customHeight="1" x14ac:dyDescent="0.3">
      <c r="A15" s="259"/>
      <c r="B15" s="557" t="s">
        <v>244</v>
      </c>
      <c r="C15" s="509" t="s">
        <v>19</v>
      </c>
      <c r="D15" s="283">
        <v>7.6</v>
      </c>
      <c r="E15" s="531"/>
      <c r="F15" s="274">
        <v>17.600000000000001</v>
      </c>
      <c r="G15" s="275" t="s">
        <v>94</v>
      </c>
      <c r="H15" s="276" t="s">
        <v>30</v>
      </c>
      <c r="I15" s="313" t="s">
        <v>52</v>
      </c>
      <c r="J15" s="325" t="s">
        <v>26</v>
      </c>
      <c r="K15" s="279">
        <v>17.600000000000001</v>
      </c>
      <c r="L15" s="279" t="s">
        <v>70</v>
      </c>
      <c r="M15" s="326" t="e">
        <f>+L15/K15</f>
        <v>#VALUE!</v>
      </c>
      <c r="N15" s="384"/>
      <c r="O15" s="627"/>
      <c r="P15" s="628"/>
      <c r="Q15" s="628"/>
      <c r="R15" s="628"/>
      <c r="S15" s="629"/>
      <c r="T15" s="406"/>
      <c r="U15" s="259"/>
      <c r="V15" s="259"/>
      <c r="W15" s="259"/>
    </row>
    <row r="16" spans="1:195" ht="27" customHeight="1" thickBot="1" x14ac:dyDescent="0.35">
      <c r="A16" s="259"/>
      <c r="B16" s="560" t="s">
        <v>244</v>
      </c>
      <c r="C16" s="548" t="s">
        <v>20</v>
      </c>
      <c r="D16" s="529">
        <v>11.4</v>
      </c>
      <c r="E16" s="519"/>
      <c r="F16" s="285"/>
      <c r="G16" s="286"/>
      <c r="H16" s="287"/>
      <c r="I16" s="372"/>
      <c r="J16" s="520"/>
      <c r="K16" s="290"/>
      <c r="L16" s="290"/>
      <c r="M16" s="521"/>
      <c r="N16" s="384"/>
      <c r="O16" s="525"/>
      <c r="P16" s="526"/>
      <c r="Q16" s="526"/>
      <c r="R16" s="526"/>
      <c r="S16" s="527"/>
      <c r="T16" s="522"/>
      <c r="U16" s="259"/>
      <c r="V16" s="259"/>
      <c r="W16" s="259"/>
    </row>
    <row r="17" spans="1:23" ht="27" customHeight="1" thickBot="1" x14ac:dyDescent="0.35">
      <c r="A17" s="259"/>
      <c r="B17" s="561" t="s">
        <v>245</v>
      </c>
      <c r="C17" s="549" t="s">
        <v>246</v>
      </c>
      <c r="D17" s="534">
        <v>14.44</v>
      </c>
      <c r="E17" s="365"/>
      <c r="F17" s="285"/>
      <c r="G17" s="286"/>
      <c r="H17" s="287"/>
      <c r="I17" s="372"/>
      <c r="J17" s="520"/>
      <c r="K17" s="290"/>
      <c r="L17" s="290"/>
      <c r="M17" s="521"/>
      <c r="N17" s="384"/>
      <c r="O17" s="525"/>
      <c r="P17" s="526"/>
      <c r="Q17" s="526"/>
      <c r="R17" s="526"/>
      <c r="S17" s="527"/>
      <c r="T17" s="522"/>
      <c r="U17" s="259"/>
      <c r="V17" s="259"/>
      <c r="W17" s="259"/>
    </row>
    <row r="18" spans="1:23" ht="27" customHeight="1" x14ac:dyDescent="0.3">
      <c r="A18" s="259"/>
      <c r="B18" s="562" t="s">
        <v>247</v>
      </c>
      <c r="C18" s="550" t="s">
        <v>248</v>
      </c>
      <c r="D18" s="532">
        <v>4</v>
      </c>
      <c r="E18" s="312" t="s">
        <v>267</v>
      </c>
      <c r="F18" s="285"/>
      <c r="G18" s="286"/>
      <c r="H18" s="287"/>
      <c r="I18" s="372"/>
      <c r="J18" s="520"/>
      <c r="K18" s="290"/>
      <c r="L18" s="290"/>
      <c r="M18" s="521"/>
      <c r="N18" s="384"/>
      <c r="O18" s="525"/>
      <c r="P18" s="526"/>
      <c r="Q18" s="526"/>
      <c r="R18" s="526"/>
      <c r="S18" s="527"/>
      <c r="T18" s="522"/>
      <c r="U18" s="259"/>
      <c r="V18" s="259"/>
      <c r="W18" s="259"/>
    </row>
    <row r="19" spans="1:23" ht="27" customHeight="1" x14ac:dyDescent="0.3">
      <c r="A19" s="259"/>
      <c r="B19" s="563" t="s">
        <v>244</v>
      </c>
      <c r="C19" s="513" t="s">
        <v>249</v>
      </c>
      <c r="D19" s="533">
        <v>7.2</v>
      </c>
      <c r="E19" s="284" t="s">
        <v>267</v>
      </c>
      <c r="F19" s="285"/>
      <c r="G19" s="286"/>
      <c r="H19" s="287"/>
      <c r="I19" s="372"/>
      <c r="J19" s="520"/>
      <c r="K19" s="290"/>
      <c r="L19" s="290"/>
      <c r="M19" s="521"/>
      <c r="N19" s="384"/>
      <c r="O19" s="525"/>
      <c r="P19" s="526"/>
      <c r="Q19" s="526"/>
      <c r="R19" s="526"/>
      <c r="S19" s="527"/>
      <c r="T19" s="522"/>
      <c r="U19" s="259"/>
      <c r="V19" s="259"/>
      <c r="W19" s="259"/>
    </row>
    <row r="20" spans="1:23" ht="27" customHeight="1" x14ac:dyDescent="0.3">
      <c r="A20" s="259"/>
      <c r="B20" s="563" t="s">
        <v>244</v>
      </c>
      <c r="C20" s="513" t="s">
        <v>250</v>
      </c>
      <c r="D20" s="533">
        <v>4.5</v>
      </c>
      <c r="E20" s="284" t="s">
        <v>267</v>
      </c>
      <c r="F20" s="285"/>
      <c r="G20" s="286"/>
      <c r="H20" s="287"/>
      <c r="I20" s="372"/>
      <c r="J20" s="520"/>
      <c r="K20" s="290"/>
      <c r="L20" s="290"/>
      <c r="M20" s="521"/>
      <c r="N20" s="384"/>
      <c r="O20" s="525"/>
      <c r="P20" s="526"/>
      <c r="Q20" s="526"/>
      <c r="R20" s="526"/>
      <c r="S20" s="527"/>
      <c r="T20" s="522"/>
      <c r="U20" s="259"/>
      <c r="V20" s="259"/>
      <c r="W20" s="259"/>
    </row>
    <row r="21" spans="1:23" ht="27" customHeight="1" x14ac:dyDescent="0.3">
      <c r="A21" s="259"/>
      <c r="B21" s="563" t="s">
        <v>244</v>
      </c>
      <c r="C21" s="513" t="s">
        <v>251</v>
      </c>
      <c r="D21" s="533">
        <v>4.5</v>
      </c>
      <c r="E21" s="284" t="s">
        <v>267</v>
      </c>
      <c r="F21" s="285"/>
      <c r="G21" s="286"/>
      <c r="H21" s="287"/>
      <c r="I21" s="372"/>
      <c r="J21" s="520"/>
      <c r="K21" s="290"/>
      <c r="L21" s="290"/>
      <c r="M21" s="521"/>
      <c r="N21" s="384"/>
      <c r="O21" s="525"/>
      <c r="P21" s="526"/>
      <c r="Q21" s="526"/>
      <c r="R21" s="526"/>
      <c r="S21" s="527"/>
      <c r="T21" s="522"/>
      <c r="U21" s="259"/>
      <c r="V21" s="259"/>
      <c r="W21" s="259"/>
    </row>
    <row r="22" spans="1:23" ht="27" customHeight="1" x14ac:dyDescent="0.3">
      <c r="A22" s="259"/>
      <c r="B22" s="563" t="s">
        <v>244</v>
      </c>
      <c r="C22" s="513" t="s">
        <v>252</v>
      </c>
      <c r="D22" s="533">
        <v>18</v>
      </c>
      <c r="E22" s="284"/>
      <c r="F22" s="285"/>
      <c r="G22" s="286"/>
      <c r="H22" s="287"/>
      <c r="I22" s="372"/>
      <c r="J22" s="520"/>
      <c r="K22" s="290"/>
      <c r="L22" s="290"/>
      <c r="M22" s="521"/>
      <c r="N22" s="384"/>
      <c r="O22" s="525"/>
      <c r="P22" s="526"/>
      <c r="Q22" s="526"/>
      <c r="R22" s="526"/>
      <c r="S22" s="527"/>
      <c r="T22" s="522"/>
      <c r="U22" s="259"/>
      <c r="V22" s="259"/>
      <c r="W22" s="259"/>
    </row>
    <row r="23" spans="1:23" ht="27" customHeight="1" x14ac:dyDescent="0.3">
      <c r="A23" s="259"/>
      <c r="B23" s="563" t="s">
        <v>244</v>
      </c>
      <c r="C23" s="513" t="s">
        <v>253</v>
      </c>
      <c r="D23" s="533">
        <v>13.68</v>
      </c>
      <c r="E23" s="284"/>
      <c r="F23" s="285"/>
      <c r="G23" s="286"/>
      <c r="H23" s="287"/>
      <c r="I23" s="372"/>
      <c r="J23" s="520"/>
      <c r="K23" s="290"/>
      <c r="L23" s="290"/>
      <c r="M23" s="521"/>
      <c r="N23" s="384"/>
      <c r="O23" s="525"/>
      <c r="P23" s="526"/>
      <c r="Q23" s="526"/>
      <c r="R23" s="526"/>
      <c r="S23" s="527"/>
      <c r="T23" s="522"/>
      <c r="U23" s="259"/>
      <c r="V23" s="259"/>
      <c r="W23" s="259"/>
    </row>
    <row r="24" spans="1:23" ht="27" customHeight="1" x14ac:dyDescent="0.3">
      <c r="A24" s="259"/>
      <c r="B24" s="563" t="s">
        <v>244</v>
      </c>
      <c r="C24" s="513" t="s">
        <v>254</v>
      </c>
      <c r="D24" s="533">
        <v>13.68</v>
      </c>
      <c r="E24" s="284"/>
      <c r="F24" s="285"/>
      <c r="G24" s="286"/>
      <c r="H24" s="287"/>
      <c r="I24" s="372"/>
      <c r="J24" s="520"/>
      <c r="K24" s="290"/>
      <c r="L24" s="290"/>
      <c r="M24" s="521"/>
      <c r="N24" s="384"/>
      <c r="O24" s="525"/>
      <c r="P24" s="526"/>
      <c r="Q24" s="526"/>
      <c r="R24" s="526"/>
      <c r="S24" s="527"/>
      <c r="T24" s="522"/>
      <c r="U24" s="259"/>
      <c r="V24" s="259"/>
      <c r="W24" s="259"/>
    </row>
    <row r="25" spans="1:23" ht="27" customHeight="1" x14ac:dyDescent="0.3">
      <c r="A25" s="259"/>
      <c r="B25" s="563" t="s">
        <v>244</v>
      </c>
      <c r="C25" s="513" t="s">
        <v>255</v>
      </c>
      <c r="D25" s="533">
        <v>4.5</v>
      </c>
      <c r="E25" s="284" t="s">
        <v>267</v>
      </c>
      <c r="F25" s="285"/>
      <c r="G25" s="286"/>
      <c r="H25" s="287"/>
      <c r="I25" s="372"/>
      <c r="J25" s="520"/>
      <c r="K25" s="290"/>
      <c r="L25" s="290"/>
      <c r="M25" s="521"/>
      <c r="N25" s="384"/>
      <c r="O25" s="525"/>
      <c r="P25" s="526"/>
      <c r="Q25" s="526"/>
      <c r="R25" s="526"/>
      <c r="S25" s="527"/>
      <c r="T25" s="522"/>
      <c r="U25" s="259"/>
      <c r="V25" s="259"/>
      <c r="W25" s="259"/>
    </row>
    <row r="26" spans="1:23" ht="27" customHeight="1" x14ac:dyDescent="0.3">
      <c r="A26" s="259"/>
      <c r="B26" s="563" t="s">
        <v>244</v>
      </c>
      <c r="C26" s="513" t="s">
        <v>256</v>
      </c>
      <c r="D26" s="533">
        <v>7.2</v>
      </c>
      <c r="E26" s="284" t="s">
        <v>267</v>
      </c>
      <c r="F26" s="285"/>
      <c r="G26" s="286"/>
      <c r="H26" s="287"/>
      <c r="I26" s="372"/>
      <c r="J26" s="520"/>
      <c r="K26" s="290"/>
      <c r="L26" s="290"/>
      <c r="M26" s="521"/>
      <c r="N26" s="384"/>
      <c r="O26" s="525"/>
      <c r="P26" s="526"/>
      <c r="Q26" s="526"/>
      <c r="R26" s="526"/>
      <c r="S26" s="527"/>
      <c r="T26" s="522"/>
      <c r="U26" s="259"/>
      <c r="V26" s="259"/>
      <c r="W26" s="259"/>
    </row>
    <row r="27" spans="1:23" ht="27" customHeight="1" x14ac:dyDescent="0.3">
      <c r="A27" s="259"/>
      <c r="B27" s="563" t="s">
        <v>244</v>
      </c>
      <c r="C27" s="513" t="s">
        <v>257</v>
      </c>
      <c r="D27" s="533">
        <v>7.2</v>
      </c>
      <c r="E27" s="284" t="s">
        <v>267</v>
      </c>
      <c r="F27" s="285"/>
      <c r="G27" s="286"/>
      <c r="H27" s="287"/>
      <c r="I27" s="372"/>
      <c r="J27" s="520"/>
      <c r="K27" s="290"/>
      <c r="L27" s="290"/>
      <c r="M27" s="521"/>
      <c r="N27" s="384"/>
      <c r="O27" s="525"/>
      <c r="P27" s="526"/>
      <c r="Q27" s="526"/>
      <c r="R27" s="526"/>
      <c r="S27" s="527"/>
      <c r="T27" s="522"/>
      <c r="U27" s="259"/>
      <c r="V27" s="259"/>
      <c r="W27" s="259"/>
    </row>
    <row r="28" spans="1:23" ht="27" customHeight="1" x14ac:dyDescent="0.3">
      <c r="A28" s="259"/>
      <c r="B28" s="563" t="s">
        <v>244</v>
      </c>
      <c r="C28" s="513" t="s">
        <v>258</v>
      </c>
      <c r="D28" s="533">
        <v>10.83</v>
      </c>
      <c r="E28" s="284" t="s">
        <v>268</v>
      </c>
      <c r="F28" s="285"/>
      <c r="G28" s="286"/>
      <c r="H28" s="287"/>
      <c r="I28" s="372"/>
      <c r="J28" s="520"/>
      <c r="K28" s="290"/>
      <c r="L28" s="290"/>
      <c r="M28" s="521"/>
      <c r="N28" s="384"/>
      <c r="O28" s="525"/>
      <c r="P28" s="526"/>
      <c r="Q28" s="526"/>
      <c r="R28" s="526"/>
      <c r="S28" s="527"/>
      <c r="T28" s="522"/>
      <c r="U28" s="259"/>
      <c r="V28" s="259"/>
      <c r="W28" s="259"/>
    </row>
    <row r="29" spans="1:23" ht="27" customHeight="1" x14ac:dyDescent="0.3">
      <c r="A29" s="259"/>
      <c r="B29" s="563" t="s">
        <v>244</v>
      </c>
      <c r="C29" s="513" t="s">
        <v>259</v>
      </c>
      <c r="D29" s="533">
        <v>4.5</v>
      </c>
      <c r="E29" s="284" t="s">
        <v>267</v>
      </c>
      <c r="F29" s="285"/>
      <c r="G29" s="286"/>
      <c r="H29" s="287"/>
      <c r="I29" s="372"/>
      <c r="J29" s="520"/>
      <c r="K29" s="290"/>
      <c r="L29" s="290"/>
      <c r="M29" s="521"/>
      <c r="N29" s="384"/>
      <c r="O29" s="525"/>
      <c r="P29" s="526"/>
      <c r="Q29" s="526"/>
      <c r="R29" s="526"/>
      <c r="S29" s="527"/>
      <c r="T29" s="522"/>
      <c r="U29" s="259"/>
      <c r="V29" s="259"/>
      <c r="W29" s="259"/>
    </row>
    <row r="30" spans="1:23" ht="27" customHeight="1" thickBot="1" x14ac:dyDescent="0.35">
      <c r="A30" s="259"/>
      <c r="B30" s="564" t="s">
        <v>244</v>
      </c>
      <c r="C30" s="512" t="s">
        <v>260</v>
      </c>
      <c r="D30" s="324">
        <v>4.5</v>
      </c>
      <c r="E30" s="302" t="s">
        <v>268</v>
      </c>
      <c r="F30" s="285"/>
      <c r="G30" s="286"/>
      <c r="H30" s="287"/>
      <c r="I30" s="372"/>
      <c r="J30" s="520"/>
      <c r="K30" s="290"/>
      <c r="L30" s="290"/>
      <c r="M30" s="521"/>
      <c r="N30" s="384"/>
      <c r="O30" s="525"/>
      <c r="P30" s="526"/>
      <c r="Q30" s="526"/>
      <c r="R30" s="526"/>
      <c r="S30" s="527"/>
      <c r="T30" s="522"/>
      <c r="U30" s="259"/>
      <c r="V30" s="259"/>
      <c r="W30" s="259"/>
    </row>
    <row r="31" spans="1:23" ht="27" customHeight="1" x14ac:dyDescent="0.3">
      <c r="A31" s="259"/>
      <c r="B31" s="562" t="s">
        <v>261</v>
      </c>
      <c r="C31" s="550" t="s">
        <v>262</v>
      </c>
      <c r="D31" s="532">
        <v>8.2079999999999984</v>
      </c>
      <c r="E31" s="312"/>
      <c r="F31" s="285"/>
      <c r="G31" s="286"/>
      <c r="H31" s="287"/>
      <c r="I31" s="372"/>
      <c r="J31" s="520"/>
      <c r="K31" s="290"/>
      <c r="L31" s="290"/>
      <c r="M31" s="521"/>
      <c r="N31" s="384"/>
      <c r="O31" s="525"/>
      <c r="P31" s="526"/>
      <c r="Q31" s="526"/>
      <c r="R31" s="526"/>
      <c r="S31" s="527"/>
      <c r="T31" s="522"/>
      <c r="U31" s="259"/>
      <c r="V31" s="259"/>
      <c r="W31" s="259"/>
    </row>
    <row r="32" spans="1:23" ht="27" customHeight="1" x14ac:dyDescent="0.3">
      <c r="A32" s="259"/>
      <c r="B32" s="563" t="s">
        <v>244</v>
      </c>
      <c r="C32" s="513" t="s">
        <v>263</v>
      </c>
      <c r="D32" s="533">
        <v>13.68</v>
      </c>
      <c r="E32" s="284"/>
      <c r="F32" s="285"/>
      <c r="G32" s="286"/>
      <c r="H32" s="287"/>
      <c r="I32" s="372"/>
      <c r="J32" s="520"/>
      <c r="K32" s="290"/>
      <c r="L32" s="290"/>
      <c r="M32" s="521"/>
      <c r="N32" s="384"/>
      <c r="O32" s="525"/>
      <c r="P32" s="526"/>
      <c r="Q32" s="526"/>
      <c r="R32" s="526"/>
      <c r="S32" s="527"/>
      <c r="T32" s="522"/>
      <c r="U32" s="259"/>
      <c r="V32" s="259"/>
      <c r="W32" s="259"/>
    </row>
    <row r="33" spans="1:195" ht="27" customHeight="1" thickBot="1" x14ac:dyDescent="0.35">
      <c r="A33" s="259"/>
      <c r="B33" s="564" t="s">
        <v>244</v>
      </c>
      <c r="C33" s="512" t="s">
        <v>264</v>
      </c>
      <c r="D33" s="324">
        <v>13.68</v>
      </c>
      <c r="E33" s="302"/>
      <c r="F33" s="285"/>
      <c r="G33" s="286"/>
      <c r="H33" s="287"/>
      <c r="I33" s="372"/>
      <c r="J33" s="520"/>
      <c r="K33" s="290"/>
      <c r="L33" s="290"/>
      <c r="M33" s="521"/>
      <c r="N33" s="384"/>
      <c r="O33" s="528"/>
      <c r="P33" s="526"/>
      <c r="Q33" s="526"/>
      <c r="R33" s="526"/>
      <c r="S33" s="527"/>
      <c r="T33" s="522"/>
      <c r="U33" s="259"/>
      <c r="V33" s="259"/>
      <c r="W33" s="259"/>
    </row>
    <row r="34" spans="1:195" ht="27" customHeight="1" thickBot="1" x14ac:dyDescent="0.35">
      <c r="A34" s="259"/>
      <c r="B34" s="565" t="s">
        <v>265</v>
      </c>
      <c r="C34" s="551" t="s">
        <v>266</v>
      </c>
      <c r="D34" s="535">
        <v>4.18</v>
      </c>
      <c r="E34" s="536"/>
      <c r="F34" s="293">
        <v>16.7</v>
      </c>
      <c r="G34" s="294" t="s">
        <v>94</v>
      </c>
      <c r="H34" s="295"/>
      <c r="I34" s="314" t="s">
        <v>51</v>
      </c>
      <c r="J34" s="328" t="s">
        <v>23</v>
      </c>
      <c r="K34" s="298">
        <v>16.7</v>
      </c>
      <c r="L34" s="298" t="s">
        <v>70</v>
      </c>
      <c r="M34" s="329" t="e">
        <f>+L34/K34</f>
        <v>#VALUE!</v>
      </c>
      <c r="N34" s="384"/>
      <c r="O34" s="407"/>
      <c r="P34" s="408"/>
      <c r="Q34" s="409"/>
      <c r="R34" s="409"/>
      <c r="S34" s="518"/>
      <c r="T34" s="523"/>
      <c r="U34" s="259"/>
      <c r="V34" s="259"/>
      <c r="W34" s="259"/>
    </row>
    <row r="35" spans="1:195" ht="27" customHeight="1" thickBot="1" x14ac:dyDescent="0.35">
      <c r="A35" s="259"/>
      <c r="B35" s="516" t="s">
        <v>27</v>
      </c>
      <c r="C35" s="552" t="s">
        <v>28</v>
      </c>
      <c r="D35" s="272">
        <v>15.2</v>
      </c>
      <c r="E35" s="369"/>
      <c r="F35" s="293">
        <v>8.4</v>
      </c>
      <c r="G35" s="294" t="s">
        <v>94</v>
      </c>
      <c r="H35" s="295"/>
      <c r="I35" s="331" t="s">
        <v>53</v>
      </c>
      <c r="J35" s="297" t="s">
        <v>53</v>
      </c>
      <c r="K35" s="332">
        <v>8.4</v>
      </c>
      <c r="L35" s="332" t="s">
        <v>70</v>
      </c>
      <c r="M35" s="333" t="e">
        <f>+L35/K35</f>
        <v>#VALUE!</v>
      </c>
      <c r="N35" s="384"/>
      <c r="O35" s="407"/>
      <c r="P35" s="408"/>
      <c r="Q35" s="409"/>
      <c r="R35" s="409"/>
      <c r="S35" s="518"/>
      <c r="T35" s="517"/>
      <c r="U35" s="259"/>
      <c r="V35" s="259"/>
      <c r="W35" s="259"/>
    </row>
    <row r="36" spans="1:195" ht="27" customHeight="1" thickBot="1" x14ac:dyDescent="0.35">
      <c r="A36" s="259"/>
      <c r="B36" s="566" t="s">
        <v>244</v>
      </c>
      <c r="C36" s="553" t="s">
        <v>240</v>
      </c>
      <c r="D36" s="506">
        <v>15.2</v>
      </c>
      <c r="E36" s="504"/>
      <c r="F36" s="335"/>
      <c r="G36" s="336"/>
      <c r="H36" s="337"/>
      <c r="I36" s="318"/>
      <c r="J36" s="319"/>
      <c r="K36" s="575"/>
      <c r="L36" s="575"/>
      <c r="M36" s="576"/>
      <c r="N36" s="384"/>
      <c r="O36" s="407"/>
      <c r="P36" s="408"/>
      <c r="Q36" s="409"/>
      <c r="R36" s="409"/>
      <c r="S36" s="518"/>
      <c r="T36" s="577"/>
      <c r="U36" s="259"/>
      <c r="V36" s="259"/>
      <c r="W36" s="259"/>
    </row>
    <row r="37" spans="1:195" s="411" customFormat="1" ht="27" customHeight="1" thickBot="1" x14ac:dyDescent="0.35">
      <c r="A37" s="334"/>
      <c r="B37" s="578" t="s">
        <v>30</v>
      </c>
      <c r="C37" s="623" t="s">
        <v>341</v>
      </c>
      <c r="D37" s="311">
        <v>28.5</v>
      </c>
      <c r="E37" s="624" t="s">
        <v>273</v>
      </c>
      <c r="F37" s="335">
        <v>7.92</v>
      </c>
      <c r="G37" s="336" t="s">
        <v>94</v>
      </c>
      <c r="H37" s="337"/>
      <c r="I37" s="338" t="s">
        <v>54</v>
      </c>
      <c r="J37" s="319" t="s">
        <v>54</v>
      </c>
      <c r="K37" s="339">
        <v>7.92</v>
      </c>
      <c r="L37" s="339" t="s">
        <v>71</v>
      </c>
      <c r="M37" s="340" t="e">
        <f>+L37/K37</f>
        <v>#VALUE!</v>
      </c>
      <c r="N37" s="384"/>
      <c r="O37" s="407"/>
      <c r="P37" s="408"/>
      <c r="Q37" s="409"/>
      <c r="R37" s="409"/>
      <c r="S37" s="518"/>
      <c r="T37" s="334"/>
      <c r="U37" s="334"/>
      <c r="V37" s="334"/>
      <c r="W37" s="334"/>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c r="BB37" s="410"/>
      <c r="BC37" s="410"/>
      <c r="BD37" s="410"/>
      <c r="BE37" s="410"/>
      <c r="BF37" s="410"/>
      <c r="BG37" s="410"/>
      <c r="BH37" s="410"/>
      <c r="BI37" s="410"/>
      <c r="BJ37" s="410"/>
      <c r="BK37" s="410"/>
      <c r="BL37" s="410"/>
      <c r="BM37" s="410"/>
      <c r="BN37" s="410"/>
      <c r="BO37" s="410"/>
      <c r="BP37" s="410"/>
      <c r="BQ37" s="410"/>
      <c r="BR37" s="410"/>
      <c r="BS37" s="410"/>
      <c r="BT37" s="410"/>
      <c r="BU37" s="410"/>
      <c r="BV37" s="410"/>
      <c r="BW37" s="410"/>
      <c r="BX37" s="410"/>
      <c r="BY37" s="410"/>
      <c r="BZ37" s="410"/>
      <c r="CA37" s="410"/>
      <c r="CB37" s="410"/>
      <c r="CC37" s="410"/>
      <c r="CD37" s="410"/>
      <c r="CE37" s="410"/>
      <c r="CF37" s="410"/>
      <c r="CG37" s="410"/>
      <c r="CH37" s="410"/>
      <c r="CI37" s="410"/>
      <c r="CJ37" s="410"/>
      <c r="CK37" s="410"/>
      <c r="CL37" s="410"/>
      <c r="CM37" s="410"/>
      <c r="CN37" s="410"/>
      <c r="CO37" s="410"/>
      <c r="CP37" s="410"/>
      <c r="CQ37" s="410"/>
      <c r="CR37" s="410"/>
      <c r="CS37" s="410"/>
      <c r="CT37" s="410"/>
      <c r="CU37" s="410"/>
      <c r="CV37" s="410"/>
      <c r="CW37" s="410"/>
      <c r="CX37" s="410"/>
      <c r="CY37" s="410"/>
      <c r="CZ37" s="410"/>
      <c r="DA37" s="410"/>
      <c r="DB37" s="410"/>
      <c r="DC37" s="410"/>
      <c r="DD37" s="410"/>
      <c r="DE37" s="410"/>
      <c r="DF37" s="410"/>
      <c r="DG37" s="410"/>
      <c r="DH37" s="410"/>
      <c r="DI37" s="410"/>
      <c r="DJ37" s="410"/>
      <c r="DK37" s="410"/>
      <c r="DL37" s="410"/>
      <c r="DM37" s="410"/>
      <c r="DN37" s="410"/>
      <c r="DO37" s="410"/>
      <c r="DP37" s="410"/>
      <c r="DQ37" s="410"/>
      <c r="DR37" s="410"/>
      <c r="DS37" s="410"/>
      <c r="DT37" s="410"/>
      <c r="DU37" s="410"/>
      <c r="DV37" s="410"/>
      <c r="DW37" s="410"/>
      <c r="DX37" s="410"/>
      <c r="DY37" s="410"/>
      <c r="DZ37" s="410"/>
      <c r="EA37" s="410"/>
      <c r="EB37" s="410"/>
      <c r="EC37" s="410"/>
      <c r="ED37" s="410"/>
      <c r="EE37" s="410"/>
      <c r="EF37" s="410"/>
      <c r="EG37" s="410"/>
      <c r="EH37" s="410"/>
      <c r="EI37" s="410"/>
      <c r="EJ37" s="410"/>
      <c r="EK37" s="410"/>
      <c r="EL37" s="410"/>
      <c r="EM37" s="410"/>
      <c r="EN37" s="410"/>
      <c r="EO37" s="410"/>
      <c r="EP37" s="410"/>
      <c r="EQ37" s="410"/>
      <c r="ER37" s="410"/>
      <c r="ES37" s="410"/>
      <c r="ET37" s="410"/>
      <c r="EU37" s="410"/>
      <c r="EV37" s="410"/>
      <c r="EW37" s="410"/>
      <c r="EX37" s="410"/>
      <c r="EY37" s="410"/>
      <c r="EZ37" s="410"/>
      <c r="FA37" s="410"/>
      <c r="FB37" s="410"/>
      <c r="FC37" s="410"/>
      <c r="FD37" s="410"/>
      <c r="FE37" s="410"/>
      <c r="FF37" s="410"/>
      <c r="FG37" s="410"/>
      <c r="FH37" s="410"/>
      <c r="FI37" s="410"/>
      <c r="FJ37" s="410"/>
      <c r="FK37" s="410"/>
      <c r="FL37" s="410"/>
      <c r="FM37" s="410"/>
      <c r="FN37" s="410"/>
      <c r="FO37" s="410"/>
      <c r="FP37" s="410"/>
      <c r="FQ37" s="410"/>
      <c r="FR37" s="410"/>
      <c r="FS37" s="410"/>
      <c r="FT37" s="410"/>
      <c r="FU37" s="410"/>
      <c r="FV37" s="410"/>
      <c r="FW37" s="410"/>
      <c r="FX37" s="410"/>
      <c r="FY37" s="410"/>
      <c r="FZ37" s="410"/>
      <c r="GA37" s="410"/>
      <c r="GB37" s="410"/>
      <c r="GC37" s="410"/>
      <c r="GD37" s="410"/>
      <c r="GE37" s="410"/>
      <c r="GF37" s="410"/>
      <c r="GG37" s="410"/>
      <c r="GH37" s="410"/>
      <c r="GI37" s="410"/>
      <c r="GJ37" s="410"/>
      <c r="GK37" s="410"/>
      <c r="GL37" s="410"/>
      <c r="GM37" s="410"/>
    </row>
    <row r="38" spans="1:195" ht="27" customHeight="1" thickBot="1" x14ac:dyDescent="0.35">
      <c r="A38" s="259"/>
      <c r="B38" s="579"/>
      <c r="C38" s="581" t="s">
        <v>241</v>
      </c>
      <c r="D38" s="283">
        <v>15.2</v>
      </c>
      <c r="E38" s="284"/>
      <c r="F38" s="341">
        <v>9.5</v>
      </c>
      <c r="G38" s="342" t="s">
        <v>95</v>
      </c>
      <c r="H38" s="343" t="s">
        <v>31</v>
      </c>
      <c r="I38" s="344" t="s">
        <v>11</v>
      </c>
      <c r="J38" s="345" t="s">
        <v>11</v>
      </c>
      <c r="K38" s="346">
        <v>9.5</v>
      </c>
      <c r="L38" s="347">
        <v>9.5</v>
      </c>
      <c r="M38" s="348">
        <f>+L38/K38</f>
        <v>1</v>
      </c>
      <c r="N38" s="384"/>
      <c r="O38" s="407"/>
      <c r="P38" s="408"/>
      <c r="Q38" s="409"/>
      <c r="R38" s="409"/>
      <c r="S38" s="518"/>
      <c r="T38" s="412"/>
      <c r="U38" s="259"/>
      <c r="V38" s="259"/>
      <c r="W38" s="259"/>
    </row>
    <row r="39" spans="1:195" ht="27" customHeight="1" thickBot="1" x14ac:dyDescent="0.35">
      <c r="A39" s="259"/>
      <c r="B39" s="579" t="s">
        <v>244</v>
      </c>
      <c r="C39" s="581" t="s">
        <v>242</v>
      </c>
      <c r="D39" s="283">
        <v>14.44</v>
      </c>
      <c r="E39" s="284"/>
      <c r="F39" s="341">
        <v>10.8</v>
      </c>
      <c r="G39" s="342" t="s">
        <v>95</v>
      </c>
      <c r="H39" s="350" t="s">
        <v>32</v>
      </c>
      <c r="I39" s="344" t="s">
        <v>12</v>
      </c>
      <c r="J39" s="345" t="s">
        <v>12</v>
      </c>
      <c r="K39" s="346">
        <v>10.8</v>
      </c>
      <c r="L39" s="347">
        <v>10.8</v>
      </c>
      <c r="M39" s="348">
        <f>+L39/K39</f>
        <v>1</v>
      </c>
      <c r="N39" s="384"/>
      <c r="O39" s="407"/>
      <c r="P39" s="408"/>
      <c r="Q39" s="409"/>
      <c r="R39" s="409"/>
      <c r="S39" s="518"/>
      <c r="T39" s="259"/>
      <c r="U39" s="259"/>
      <c r="V39" s="259"/>
      <c r="W39" s="259"/>
    </row>
    <row r="40" spans="1:195" ht="27" customHeight="1" x14ac:dyDescent="0.3">
      <c r="A40" s="259"/>
      <c r="B40" s="579" t="s">
        <v>244</v>
      </c>
      <c r="C40" s="582" t="s">
        <v>53</v>
      </c>
      <c r="D40" s="283">
        <f>F35</f>
        <v>8.4</v>
      </c>
      <c r="E40" s="349" t="s">
        <v>173</v>
      </c>
      <c r="F40" s="352"/>
      <c r="G40" s="353"/>
      <c r="H40" s="354"/>
      <c r="I40" s="355"/>
      <c r="J40" s="356"/>
      <c r="K40" s="357"/>
      <c r="L40" s="358"/>
      <c r="M40" s="359"/>
      <c r="N40" s="384"/>
      <c r="O40" s="407"/>
      <c r="P40" s="408"/>
      <c r="Q40" s="409"/>
      <c r="R40" s="409"/>
      <c r="S40" s="518"/>
      <c r="T40" s="259"/>
      <c r="U40" s="259"/>
      <c r="V40" s="259"/>
      <c r="W40" s="259"/>
    </row>
    <row r="41" spans="1:195" ht="27" customHeight="1" x14ac:dyDescent="0.3">
      <c r="A41" s="259"/>
      <c r="B41" s="579" t="s">
        <v>244</v>
      </c>
      <c r="C41" s="581" t="s">
        <v>125</v>
      </c>
      <c r="D41" s="351">
        <v>10.83</v>
      </c>
      <c r="E41" s="284"/>
      <c r="F41" s="352"/>
      <c r="G41" s="353"/>
      <c r="H41" s="354"/>
      <c r="I41" s="355"/>
      <c r="J41" s="356"/>
      <c r="K41" s="357"/>
      <c r="L41" s="358"/>
      <c r="M41" s="359"/>
      <c r="N41" s="384"/>
      <c r="O41" s="407"/>
      <c r="P41" s="408"/>
      <c r="Q41" s="409"/>
      <c r="R41" s="409"/>
      <c r="S41" s="518"/>
      <c r="T41" s="259"/>
      <c r="U41" s="259"/>
      <c r="V41" s="259"/>
      <c r="W41" s="259"/>
    </row>
    <row r="42" spans="1:195" ht="27" customHeight="1" x14ac:dyDescent="0.3">
      <c r="A42" s="259"/>
      <c r="B42" s="579" t="s">
        <v>244</v>
      </c>
      <c r="C42" s="581" t="s">
        <v>126</v>
      </c>
      <c r="D42" s="351">
        <v>9.5</v>
      </c>
      <c r="E42" s="284"/>
      <c r="F42" s="352"/>
      <c r="G42" s="353"/>
      <c r="H42" s="354"/>
      <c r="I42" s="355"/>
      <c r="J42" s="356"/>
      <c r="K42" s="357"/>
      <c r="L42" s="358"/>
      <c r="M42" s="359"/>
      <c r="N42" s="384"/>
      <c r="O42" s="407"/>
      <c r="P42" s="408"/>
      <c r="Q42" s="409"/>
      <c r="R42" s="409"/>
      <c r="S42" s="518"/>
      <c r="T42" s="259"/>
      <c r="U42" s="259"/>
      <c r="V42" s="259"/>
      <c r="W42" s="259"/>
    </row>
    <row r="43" spans="1:195" ht="27" customHeight="1" x14ac:dyDescent="0.3">
      <c r="A43" s="259"/>
      <c r="B43" s="579" t="s">
        <v>244</v>
      </c>
      <c r="C43" s="581" t="s">
        <v>127</v>
      </c>
      <c r="D43" s="351">
        <v>6.84</v>
      </c>
      <c r="E43" s="284"/>
      <c r="F43" s="352"/>
      <c r="G43" s="353"/>
      <c r="H43" s="354"/>
      <c r="I43" s="355"/>
      <c r="J43" s="356"/>
      <c r="K43" s="357"/>
      <c r="L43" s="358"/>
      <c r="M43" s="359"/>
      <c r="N43" s="384"/>
      <c r="O43" s="407"/>
      <c r="P43" s="408"/>
      <c r="Q43" s="409"/>
      <c r="R43" s="409"/>
      <c r="S43" s="518"/>
      <c r="T43" s="259"/>
      <c r="U43" s="259"/>
      <c r="V43" s="259"/>
      <c r="W43" s="259"/>
    </row>
    <row r="44" spans="1:195" ht="27" customHeight="1" x14ac:dyDescent="0.3">
      <c r="A44" s="259"/>
      <c r="B44" s="579" t="s">
        <v>244</v>
      </c>
      <c r="C44" s="581" t="s">
        <v>128</v>
      </c>
      <c r="D44" s="351">
        <v>15.2</v>
      </c>
      <c r="E44" s="284" t="s">
        <v>174</v>
      </c>
      <c r="F44" s="352"/>
      <c r="G44" s="353"/>
      <c r="H44" s="354"/>
      <c r="I44" s="355"/>
      <c r="J44" s="356"/>
      <c r="K44" s="357"/>
      <c r="L44" s="358"/>
      <c r="M44" s="359"/>
      <c r="N44" s="384"/>
      <c r="O44" s="407"/>
      <c r="P44" s="408"/>
      <c r="Q44" s="409"/>
      <c r="R44" s="409"/>
      <c r="S44" s="518"/>
      <c r="T44" s="259"/>
      <c r="U44" s="259"/>
      <c r="V44" s="259"/>
      <c r="W44" s="259"/>
    </row>
    <row r="45" spans="1:195" ht="27" customHeight="1" x14ac:dyDescent="0.3">
      <c r="A45" s="259"/>
      <c r="B45" s="579" t="s">
        <v>244</v>
      </c>
      <c r="C45" s="581" t="s">
        <v>54</v>
      </c>
      <c r="D45" s="351">
        <v>7.92</v>
      </c>
      <c r="E45" s="349" t="s">
        <v>173</v>
      </c>
      <c r="F45" s="352"/>
      <c r="G45" s="353"/>
      <c r="H45" s="354"/>
      <c r="I45" s="355"/>
      <c r="J45" s="356"/>
      <c r="K45" s="357"/>
      <c r="L45" s="358"/>
      <c r="M45" s="359"/>
      <c r="N45" s="384"/>
      <c r="O45" s="407"/>
      <c r="P45" s="408"/>
      <c r="Q45" s="409"/>
      <c r="R45" s="409"/>
      <c r="S45" s="518"/>
      <c r="T45" s="259"/>
      <c r="U45" s="259"/>
      <c r="V45" s="259"/>
      <c r="W45" s="259"/>
    </row>
    <row r="46" spans="1:195" ht="27" customHeight="1" x14ac:dyDescent="0.3">
      <c r="A46" s="259"/>
      <c r="B46" s="579" t="s">
        <v>244</v>
      </c>
      <c r="C46" s="581" t="s">
        <v>129</v>
      </c>
      <c r="D46" s="283">
        <v>28.5</v>
      </c>
      <c r="E46" s="284"/>
      <c r="F46" s="352"/>
      <c r="G46" s="353"/>
      <c r="H46" s="354"/>
      <c r="I46" s="355"/>
      <c r="J46" s="356"/>
      <c r="K46" s="357"/>
      <c r="L46" s="358"/>
      <c r="M46" s="359"/>
      <c r="N46" s="384"/>
      <c r="O46" s="407"/>
      <c r="P46" s="408"/>
      <c r="Q46" s="409"/>
      <c r="R46" s="409"/>
      <c r="S46" s="518"/>
      <c r="T46" s="259"/>
      <c r="U46" s="259"/>
      <c r="V46" s="259"/>
      <c r="W46" s="259"/>
    </row>
    <row r="47" spans="1:195" ht="27" customHeight="1" x14ac:dyDescent="0.3">
      <c r="A47" s="259"/>
      <c r="B47" s="579"/>
      <c r="C47" s="581" t="s">
        <v>269</v>
      </c>
      <c r="D47" s="283">
        <v>18</v>
      </c>
      <c r="E47" s="284"/>
      <c r="F47" s="352"/>
      <c r="G47" s="353"/>
      <c r="H47" s="354"/>
      <c r="I47" s="355"/>
      <c r="J47" s="356"/>
      <c r="K47" s="357"/>
      <c r="L47" s="358"/>
      <c r="M47" s="359"/>
      <c r="N47" s="384"/>
      <c r="O47" s="407"/>
      <c r="P47" s="413"/>
      <c r="Q47" s="409"/>
      <c r="R47" s="524"/>
      <c r="S47" s="518"/>
      <c r="T47" s="259"/>
      <c r="U47" s="259"/>
      <c r="V47" s="259"/>
      <c r="W47" s="259"/>
    </row>
    <row r="48" spans="1:195" ht="27" customHeight="1" x14ac:dyDescent="0.3">
      <c r="A48" s="259"/>
      <c r="B48" s="579" t="s">
        <v>244</v>
      </c>
      <c r="C48" s="581" t="s">
        <v>130</v>
      </c>
      <c r="D48" s="283">
        <v>6.84</v>
      </c>
      <c r="E48" s="284"/>
      <c r="F48" s="335">
        <v>15.84</v>
      </c>
      <c r="G48" s="336" t="s">
        <v>95</v>
      </c>
      <c r="H48" s="360" t="s">
        <v>33</v>
      </c>
      <c r="I48" s="361" t="s">
        <v>34</v>
      </c>
      <c r="J48" s="319" t="s">
        <v>34</v>
      </c>
      <c r="K48" s="339">
        <v>15.84</v>
      </c>
      <c r="L48" s="362">
        <v>10.3</v>
      </c>
      <c r="M48" s="363">
        <f>+L48/K48</f>
        <v>0.6502525252525253</v>
      </c>
      <c r="N48" s="384"/>
      <c r="O48" s="407"/>
      <c r="P48" s="413"/>
      <c r="Q48" s="409"/>
      <c r="R48" s="524"/>
      <c r="S48" s="518"/>
      <c r="T48" s="259"/>
      <c r="U48" s="259"/>
      <c r="V48" s="259"/>
      <c r="W48" s="259"/>
    </row>
    <row r="49" spans="1:23" ht="27" customHeight="1" thickBot="1" x14ac:dyDescent="0.35">
      <c r="A49" s="259"/>
      <c r="B49" s="579" t="s">
        <v>244</v>
      </c>
      <c r="C49" s="581" t="s">
        <v>131</v>
      </c>
      <c r="D49" s="283">
        <v>11.88</v>
      </c>
      <c r="E49" s="284"/>
      <c r="F49" s="352"/>
      <c r="G49" s="353"/>
      <c r="H49" s="537"/>
      <c r="I49" s="538"/>
      <c r="J49" s="356"/>
      <c r="K49" s="357"/>
      <c r="L49" s="358"/>
      <c r="M49" s="359"/>
      <c r="N49" s="384"/>
      <c r="O49" s="407"/>
      <c r="P49" s="413"/>
      <c r="Q49" s="415"/>
      <c r="R49" s="524"/>
      <c r="S49" s="518"/>
      <c r="T49" s="259"/>
      <c r="U49" s="259"/>
      <c r="V49" s="259"/>
      <c r="W49" s="259"/>
    </row>
    <row r="50" spans="1:23" ht="27" customHeight="1" thickBot="1" x14ac:dyDescent="0.35">
      <c r="A50" s="259"/>
      <c r="B50" s="580"/>
      <c r="C50" s="583" t="s">
        <v>270</v>
      </c>
      <c r="D50" s="301">
        <v>15.2</v>
      </c>
      <c r="E50" s="302" t="s">
        <v>271</v>
      </c>
      <c r="F50" s="274">
        <v>17.510000000000002</v>
      </c>
      <c r="G50" s="275" t="s">
        <v>94</v>
      </c>
      <c r="H50" s="276" t="s">
        <v>35</v>
      </c>
      <c r="I50" s="313" t="s">
        <v>50</v>
      </c>
      <c r="J50" s="278" t="s">
        <v>50</v>
      </c>
      <c r="K50" s="279">
        <v>17.510000000000002</v>
      </c>
      <c r="L50" s="280">
        <v>15.1</v>
      </c>
      <c r="M50" s="281">
        <f>+L50/K50</f>
        <v>0.86236436322101651</v>
      </c>
      <c r="N50" s="384"/>
      <c r="O50" s="407"/>
      <c r="P50" s="413"/>
      <c r="Q50" s="415"/>
      <c r="R50" s="524"/>
      <c r="S50" s="518"/>
      <c r="T50" s="259"/>
      <c r="U50" s="259"/>
      <c r="V50" s="259"/>
      <c r="W50" s="259"/>
    </row>
    <row r="51" spans="1:23" ht="27" customHeight="1" x14ac:dyDescent="0.3">
      <c r="A51" s="259"/>
      <c r="B51" s="516" t="s">
        <v>31</v>
      </c>
      <c r="C51" s="552" t="s">
        <v>132</v>
      </c>
      <c r="D51" s="272">
        <v>18</v>
      </c>
      <c r="E51" s="273"/>
      <c r="F51" s="352"/>
      <c r="G51" s="353"/>
      <c r="H51" s="354"/>
      <c r="I51" s="355"/>
      <c r="J51" s="356"/>
      <c r="K51" s="357"/>
      <c r="L51" s="358"/>
      <c r="M51" s="359"/>
      <c r="N51" s="384"/>
      <c r="O51" s="407"/>
      <c r="P51" s="413"/>
      <c r="Q51" s="415"/>
      <c r="R51" s="524"/>
      <c r="S51" s="518"/>
      <c r="T51" s="259"/>
      <c r="U51" s="259"/>
      <c r="V51" s="259"/>
      <c r="W51" s="259"/>
    </row>
    <row r="52" spans="1:23" ht="27" customHeight="1" x14ac:dyDescent="0.3">
      <c r="A52" s="259"/>
      <c r="B52" s="515" t="s">
        <v>244</v>
      </c>
      <c r="C52" s="554" t="s">
        <v>243</v>
      </c>
      <c r="D52" s="506">
        <v>9.5039999999999978</v>
      </c>
      <c r="E52" s="530"/>
      <c r="F52" s="352"/>
      <c r="G52" s="353"/>
      <c r="H52" s="354"/>
      <c r="I52" s="355"/>
      <c r="J52" s="356"/>
      <c r="K52" s="357"/>
      <c r="L52" s="358"/>
      <c r="M52" s="359"/>
      <c r="N52" s="384"/>
      <c r="O52" s="407"/>
      <c r="P52" s="413"/>
      <c r="Q52" s="415"/>
      <c r="R52" s="414"/>
      <c r="S52" s="259"/>
      <c r="T52" s="259"/>
      <c r="U52" s="259"/>
      <c r="V52" s="259"/>
      <c r="W52" s="259"/>
    </row>
    <row r="53" spans="1:23" ht="27" customHeight="1" thickBot="1" x14ac:dyDescent="0.35">
      <c r="A53" s="259"/>
      <c r="B53" s="558"/>
      <c r="C53" s="625" t="s">
        <v>272</v>
      </c>
      <c r="D53" s="301">
        <v>9.5</v>
      </c>
      <c r="E53" s="626" t="s">
        <v>273</v>
      </c>
      <c r="F53" s="303">
        <v>12.54</v>
      </c>
      <c r="G53" s="304" t="s">
        <v>94</v>
      </c>
      <c r="H53" s="305"/>
      <c r="I53" s="323" t="s">
        <v>64</v>
      </c>
      <c r="J53" s="307" t="s">
        <v>64</v>
      </c>
      <c r="K53" s="308">
        <v>12.54</v>
      </c>
      <c r="L53" s="309">
        <v>10.8</v>
      </c>
      <c r="M53" s="310">
        <f>+L53/K53</f>
        <v>0.86124401913875615</v>
      </c>
      <c r="N53" s="384"/>
      <c r="O53" s="407"/>
      <c r="P53" s="413"/>
      <c r="Q53" s="415"/>
      <c r="R53" s="414"/>
      <c r="S53" s="259"/>
      <c r="T53" s="259"/>
      <c r="U53" s="259"/>
      <c r="V53" s="259"/>
      <c r="W53" s="259"/>
    </row>
    <row r="54" spans="1:23" ht="27" customHeight="1" thickBot="1" x14ac:dyDescent="0.35">
      <c r="A54" s="259"/>
      <c r="B54" s="567" t="s">
        <v>32</v>
      </c>
      <c r="C54" s="514" t="s">
        <v>12</v>
      </c>
      <c r="D54" s="364">
        <v>10.8</v>
      </c>
      <c r="E54" s="365"/>
      <c r="F54" s="352"/>
      <c r="G54" s="353"/>
      <c r="H54" s="354"/>
      <c r="I54" s="355"/>
      <c r="J54" s="356"/>
      <c r="K54" s="357"/>
      <c r="L54" s="358"/>
      <c r="M54" s="359"/>
      <c r="N54" s="384"/>
      <c r="O54" s="407"/>
      <c r="P54" s="413"/>
      <c r="Q54" s="415"/>
      <c r="R54" s="414"/>
      <c r="S54" s="259"/>
      <c r="T54" s="259"/>
      <c r="U54" s="259"/>
      <c r="V54" s="259"/>
      <c r="W54" s="259"/>
    </row>
    <row r="55" spans="1:23" ht="27" customHeight="1" x14ac:dyDescent="0.3">
      <c r="A55" s="259"/>
      <c r="B55" s="559" t="s">
        <v>133</v>
      </c>
      <c r="C55" s="511" t="s">
        <v>134</v>
      </c>
      <c r="D55" s="311">
        <v>30</v>
      </c>
      <c r="E55" s="312"/>
      <c r="F55" s="352"/>
      <c r="G55" s="353"/>
      <c r="H55" s="354"/>
      <c r="I55" s="355"/>
      <c r="J55" s="356"/>
      <c r="K55" s="357"/>
      <c r="L55" s="358"/>
      <c r="M55" s="359"/>
      <c r="N55" s="384"/>
      <c r="O55" s="407"/>
      <c r="P55" s="413"/>
      <c r="Q55" s="415"/>
      <c r="R55" s="414"/>
      <c r="S55" s="259"/>
      <c r="T55" s="259"/>
      <c r="U55" s="259"/>
      <c r="V55" s="259"/>
      <c r="W55" s="259"/>
    </row>
    <row r="56" spans="1:23" ht="27" customHeight="1" x14ac:dyDescent="0.3">
      <c r="A56" s="259"/>
      <c r="B56" s="557" t="s">
        <v>244</v>
      </c>
      <c r="C56" s="509" t="s">
        <v>135</v>
      </c>
      <c r="D56" s="283">
        <v>30</v>
      </c>
      <c r="E56" s="284"/>
      <c r="F56" s="352"/>
      <c r="G56" s="353"/>
      <c r="H56" s="354"/>
      <c r="I56" s="355"/>
      <c r="J56" s="356"/>
      <c r="K56" s="357"/>
      <c r="L56" s="358"/>
      <c r="M56" s="359"/>
      <c r="N56" s="384"/>
      <c r="O56" s="407"/>
      <c r="P56" s="413"/>
      <c r="Q56" s="415"/>
      <c r="R56" s="414"/>
      <c r="S56" s="259"/>
      <c r="T56" s="259"/>
      <c r="U56" s="259"/>
      <c r="V56" s="259"/>
      <c r="W56" s="259"/>
    </row>
    <row r="57" spans="1:23" ht="27" customHeight="1" x14ac:dyDescent="0.3">
      <c r="A57" s="259"/>
      <c r="B57" s="557" t="s">
        <v>244</v>
      </c>
      <c r="C57" s="509" t="s">
        <v>136</v>
      </c>
      <c r="D57" s="283">
        <v>27</v>
      </c>
      <c r="E57" s="284"/>
      <c r="F57" s="352"/>
      <c r="G57" s="353"/>
      <c r="H57" s="354"/>
      <c r="I57" s="355"/>
      <c r="J57" s="356"/>
      <c r="K57" s="357"/>
      <c r="L57" s="358"/>
      <c r="M57" s="359"/>
      <c r="N57" s="384"/>
      <c r="O57" s="407"/>
      <c r="P57" s="413"/>
      <c r="Q57" s="415"/>
      <c r="R57" s="414"/>
      <c r="S57" s="259"/>
      <c r="T57" s="259"/>
      <c r="U57" s="259"/>
      <c r="V57" s="259"/>
      <c r="W57" s="259"/>
    </row>
    <row r="58" spans="1:23" ht="27" customHeight="1" x14ac:dyDescent="0.3">
      <c r="A58" s="259"/>
      <c r="B58" s="515"/>
      <c r="C58" s="554" t="s">
        <v>274</v>
      </c>
      <c r="D58" s="506">
        <v>8</v>
      </c>
      <c r="E58" s="530" t="s">
        <v>173</v>
      </c>
      <c r="F58" s="352"/>
      <c r="G58" s="353"/>
      <c r="H58" s="354"/>
      <c r="I58" s="355"/>
      <c r="J58" s="356"/>
      <c r="K58" s="357"/>
      <c r="L58" s="358"/>
      <c r="M58" s="359"/>
      <c r="N58" s="384"/>
      <c r="O58" s="407"/>
      <c r="P58" s="413"/>
      <c r="Q58" s="415"/>
      <c r="R58" s="414"/>
      <c r="S58" s="259"/>
      <c r="T58" s="259"/>
      <c r="U58" s="259"/>
      <c r="V58" s="259"/>
      <c r="W58" s="259"/>
    </row>
    <row r="59" spans="1:23" ht="27" customHeight="1" x14ac:dyDescent="0.3">
      <c r="A59" s="259"/>
      <c r="B59" s="515" t="s">
        <v>244</v>
      </c>
      <c r="C59" s="554" t="s">
        <v>137</v>
      </c>
      <c r="D59" s="539">
        <v>30</v>
      </c>
      <c r="E59" s="530"/>
      <c r="F59" s="352"/>
      <c r="G59" s="353"/>
      <c r="H59" s="354"/>
      <c r="I59" s="355"/>
      <c r="J59" s="356"/>
      <c r="K59" s="357"/>
      <c r="L59" s="358"/>
      <c r="M59" s="359"/>
      <c r="N59" s="384"/>
      <c r="O59" s="407"/>
      <c r="P59" s="413"/>
      <c r="Q59" s="415"/>
      <c r="R59" s="414"/>
      <c r="S59" s="259"/>
      <c r="T59" s="259"/>
      <c r="U59" s="259"/>
      <c r="V59" s="259"/>
      <c r="W59" s="259"/>
    </row>
    <row r="60" spans="1:23" ht="27" customHeight="1" thickBot="1" x14ac:dyDescent="0.35">
      <c r="A60" s="259"/>
      <c r="B60" s="558"/>
      <c r="C60" s="510" t="s">
        <v>275</v>
      </c>
      <c r="D60" s="366">
        <v>7.92</v>
      </c>
      <c r="E60" s="302" t="s">
        <v>173</v>
      </c>
      <c r="F60" s="352"/>
      <c r="G60" s="353"/>
      <c r="H60" s="354"/>
      <c r="I60" s="355"/>
      <c r="J60" s="356"/>
      <c r="K60" s="357"/>
      <c r="L60" s="358"/>
      <c r="M60" s="359"/>
      <c r="N60" s="384"/>
      <c r="O60" s="407"/>
      <c r="P60" s="413"/>
      <c r="Q60" s="415"/>
      <c r="R60" s="414"/>
      <c r="S60" s="259"/>
      <c r="T60" s="259"/>
      <c r="U60" s="259"/>
      <c r="V60" s="259"/>
      <c r="W60" s="259"/>
    </row>
    <row r="61" spans="1:23" ht="27" customHeight="1" thickBot="1" x14ac:dyDescent="0.35">
      <c r="A61" s="259"/>
      <c r="B61" s="567" t="s">
        <v>138</v>
      </c>
      <c r="C61" s="514" t="s">
        <v>138</v>
      </c>
      <c r="D61" s="367">
        <v>29.25</v>
      </c>
      <c r="E61" s="365"/>
      <c r="F61" s="352"/>
      <c r="G61" s="353"/>
      <c r="H61" s="354"/>
      <c r="I61" s="355"/>
      <c r="J61" s="356"/>
      <c r="K61" s="357"/>
      <c r="L61" s="358"/>
      <c r="M61" s="359"/>
      <c r="N61" s="384"/>
      <c r="O61" s="407"/>
      <c r="P61" s="413"/>
      <c r="Q61" s="415"/>
      <c r="R61" s="414"/>
      <c r="S61" s="259"/>
      <c r="T61" s="259"/>
      <c r="U61" s="259"/>
      <c r="V61" s="259"/>
      <c r="W61" s="259"/>
    </row>
    <row r="62" spans="1:23" ht="27" customHeight="1" x14ac:dyDescent="0.3">
      <c r="A62" s="259"/>
      <c r="B62" s="568" t="s">
        <v>276</v>
      </c>
      <c r="C62" s="555" t="s">
        <v>277</v>
      </c>
      <c r="D62" s="540">
        <v>22.5</v>
      </c>
      <c r="E62" s="541"/>
      <c r="F62" s="352"/>
      <c r="G62" s="353"/>
      <c r="H62" s="354"/>
      <c r="I62" s="355"/>
      <c r="J62" s="356"/>
      <c r="K62" s="357"/>
      <c r="L62" s="358"/>
      <c r="M62" s="359"/>
      <c r="N62" s="384"/>
      <c r="O62" s="407"/>
      <c r="P62" s="413"/>
      <c r="Q62" s="415"/>
      <c r="R62" s="414"/>
      <c r="S62" s="259"/>
      <c r="T62" s="259"/>
      <c r="U62" s="259"/>
      <c r="V62" s="259"/>
      <c r="W62" s="259"/>
    </row>
    <row r="63" spans="1:23" ht="27" customHeight="1" thickBot="1" x14ac:dyDescent="0.35">
      <c r="A63" s="259"/>
      <c r="B63" s="558" t="s">
        <v>244</v>
      </c>
      <c r="C63" s="510" t="s">
        <v>278</v>
      </c>
      <c r="D63" s="366">
        <v>9</v>
      </c>
      <c r="E63" s="302"/>
      <c r="F63" s="352"/>
      <c r="G63" s="353"/>
      <c r="H63" s="354"/>
      <c r="I63" s="355"/>
      <c r="J63" s="356"/>
      <c r="K63" s="357"/>
      <c r="L63" s="358"/>
      <c r="M63" s="359"/>
      <c r="N63" s="384"/>
      <c r="O63" s="407"/>
      <c r="P63" s="413"/>
      <c r="Q63" s="415"/>
      <c r="R63" s="414"/>
      <c r="S63" s="259"/>
      <c r="T63" s="259"/>
      <c r="U63" s="259"/>
      <c r="V63" s="259"/>
      <c r="W63" s="259"/>
    </row>
    <row r="64" spans="1:23" ht="27" customHeight="1" x14ac:dyDescent="0.3">
      <c r="A64" s="259"/>
      <c r="B64" s="569" t="s">
        <v>151</v>
      </c>
      <c r="C64" s="24" t="s">
        <v>279</v>
      </c>
      <c r="D64" s="542">
        <v>8</v>
      </c>
      <c r="E64" s="519"/>
      <c r="F64" s="352"/>
      <c r="G64" s="353"/>
      <c r="H64" s="354"/>
      <c r="I64" s="355"/>
      <c r="J64" s="356"/>
      <c r="K64" s="357"/>
      <c r="L64" s="358"/>
      <c r="M64" s="359"/>
      <c r="N64" s="384"/>
      <c r="O64" s="407"/>
      <c r="P64" s="413"/>
      <c r="Q64" s="415"/>
      <c r="R64" s="414"/>
      <c r="S64" s="259"/>
      <c r="T64" s="259"/>
      <c r="U64" s="259"/>
      <c r="V64" s="259"/>
      <c r="W64" s="259"/>
    </row>
    <row r="65" spans="1:23" ht="27" customHeight="1" x14ac:dyDescent="0.3">
      <c r="A65" s="259"/>
      <c r="B65" s="557"/>
      <c r="C65" s="509" t="s">
        <v>139</v>
      </c>
      <c r="D65" s="351">
        <v>8.4534454454067696</v>
      </c>
      <c r="E65" s="284"/>
      <c r="F65" s="352"/>
      <c r="G65" s="353"/>
      <c r="H65" s="354"/>
      <c r="I65" s="355"/>
      <c r="J65" s="356"/>
      <c r="K65" s="357"/>
      <c r="L65" s="358"/>
      <c r="M65" s="359"/>
      <c r="N65" s="384"/>
      <c r="O65" s="407"/>
      <c r="P65" s="413"/>
      <c r="Q65" s="415"/>
      <c r="R65" s="414"/>
      <c r="S65" s="259"/>
      <c r="T65" s="259"/>
      <c r="U65" s="259"/>
      <c r="V65" s="259"/>
      <c r="W65" s="259"/>
    </row>
    <row r="66" spans="1:23" ht="27" customHeight="1" x14ac:dyDescent="0.3">
      <c r="A66" s="259"/>
      <c r="B66" s="557" t="s">
        <v>244</v>
      </c>
      <c r="C66" s="513" t="s">
        <v>140</v>
      </c>
      <c r="D66" s="351">
        <v>8.4534454454067696</v>
      </c>
      <c r="E66" s="349"/>
      <c r="F66" s="352"/>
      <c r="G66" s="353"/>
      <c r="H66" s="354"/>
      <c r="I66" s="355"/>
      <c r="J66" s="356"/>
      <c r="K66" s="357"/>
      <c r="L66" s="358"/>
      <c r="M66" s="359"/>
      <c r="N66" s="384"/>
      <c r="O66" s="407"/>
      <c r="P66" s="413"/>
      <c r="Q66" s="415"/>
      <c r="R66" s="414"/>
      <c r="S66" s="259"/>
      <c r="T66" s="259"/>
      <c r="U66" s="259"/>
      <c r="V66" s="259"/>
      <c r="W66" s="259"/>
    </row>
    <row r="67" spans="1:23" ht="27" customHeight="1" x14ac:dyDescent="0.3">
      <c r="A67" s="259"/>
      <c r="B67" s="557"/>
      <c r="C67" s="513" t="s">
        <v>280</v>
      </c>
      <c r="D67" s="351">
        <v>29.25</v>
      </c>
      <c r="E67" s="349"/>
      <c r="F67" s="352"/>
      <c r="G67" s="353"/>
      <c r="H67" s="354"/>
      <c r="I67" s="355"/>
      <c r="J67" s="356"/>
      <c r="K67" s="357"/>
      <c r="L67" s="358"/>
      <c r="M67" s="359"/>
      <c r="N67" s="384"/>
      <c r="O67" s="407"/>
      <c r="P67" s="413"/>
      <c r="Q67" s="415"/>
      <c r="R67" s="414"/>
      <c r="S67" s="259"/>
      <c r="T67" s="259"/>
      <c r="U67" s="259"/>
      <c r="V67" s="259"/>
      <c r="W67" s="259"/>
    </row>
    <row r="68" spans="1:23" ht="27" customHeight="1" x14ac:dyDescent="0.3">
      <c r="A68" s="259"/>
      <c r="B68" s="557"/>
      <c r="C68" s="513" t="s">
        <v>281</v>
      </c>
      <c r="D68" s="351">
        <v>29.25</v>
      </c>
      <c r="E68" s="349"/>
      <c r="F68" s="352"/>
      <c r="G68" s="353"/>
      <c r="H68" s="354"/>
      <c r="I68" s="355"/>
      <c r="J68" s="356"/>
      <c r="K68" s="357"/>
      <c r="L68" s="358"/>
      <c r="M68" s="359"/>
      <c r="N68" s="384"/>
      <c r="O68" s="407"/>
      <c r="P68" s="413"/>
      <c r="Q68" s="415"/>
      <c r="R68" s="414"/>
      <c r="S68" s="259"/>
      <c r="T68" s="259"/>
      <c r="U68" s="259"/>
      <c r="V68" s="259"/>
      <c r="W68" s="259"/>
    </row>
    <row r="69" spans="1:23" ht="27" customHeight="1" x14ac:dyDescent="0.3">
      <c r="A69" s="259"/>
      <c r="B69" s="557" t="s">
        <v>244</v>
      </c>
      <c r="C69" s="509" t="s">
        <v>141</v>
      </c>
      <c r="D69" s="351">
        <v>10.83</v>
      </c>
      <c r="E69" s="349" t="s">
        <v>158</v>
      </c>
      <c r="F69" s="352"/>
      <c r="G69" s="353"/>
      <c r="H69" s="354"/>
      <c r="I69" s="355"/>
      <c r="J69" s="356"/>
      <c r="K69" s="357"/>
      <c r="L69" s="358"/>
      <c r="M69" s="359"/>
      <c r="N69" s="384"/>
      <c r="O69" s="407"/>
      <c r="P69" s="413"/>
      <c r="Q69" s="415"/>
      <c r="R69" s="414"/>
      <c r="S69" s="259"/>
      <c r="T69" s="259"/>
      <c r="U69" s="259"/>
      <c r="V69" s="259"/>
      <c r="W69" s="259"/>
    </row>
    <row r="70" spans="1:23" ht="27" customHeight="1" thickBot="1" x14ac:dyDescent="0.35">
      <c r="A70" s="259"/>
      <c r="B70" s="558" t="s">
        <v>244</v>
      </c>
      <c r="C70" s="510" t="s">
        <v>142</v>
      </c>
      <c r="D70" s="366">
        <v>11.4</v>
      </c>
      <c r="E70" s="330" t="s">
        <v>158</v>
      </c>
      <c r="F70" s="352"/>
      <c r="G70" s="353"/>
      <c r="H70" s="354"/>
      <c r="I70" s="355"/>
      <c r="J70" s="356"/>
      <c r="K70" s="357"/>
      <c r="L70" s="358"/>
      <c r="M70" s="359"/>
      <c r="N70" s="384"/>
      <c r="O70" s="407"/>
      <c r="P70" s="413"/>
      <c r="Q70" s="415"/>
      <c r="R70" s="414"/>
      <c r="S70" s="259"/>
      <c r="T70" s="259"/>
      <c r="U70" s="259"/>
      <c r="V70" s="259"/>
      <c r="W70" s="259"/>
    </row>
    <row r="71" spans="1:23" ht="27" customHeight="1" x14ac:dyDescent="0.3">
      <c r="A71" s="259"/>
      <c r="B71" s="515" t="s">
        <v>157</v>
      </c>
      <c r="C71" s="554" t="s">
        <v>282</v>
      </c>
      <c r="D71" s="539">
        <v>9.6</v>
      </c>
      <c r="E71" s="543" t="s">
        <v>271</v>
      </c>
      <c r="F71" s="352"/>
      <c r="G71" s="353"/>
      <c r="H71" s="354"/>
      <c r="I71" s="355"/>
      <c r="J71" s="356"/>
      <c r="K71" s="357"/>
      <c r="L71" s="358"/>
      <c r="M71" s="359"/>
      <c r="N71" s="384"/>
      <c r="O71" s="407"/>
      <c r="P71" s="413"/>
      <c r="Q71" s="415"/>
      <c r="R71" s="414"/>
      <c r="S71" s="259"/>
      <c r="T71" s="259"/>
      <c r="U71" s="259"/>
      <c r="V71" s="259"/>
      <c r="W71" s="259"/>
    </row>
    <row r="72" spans="1:23" ht="27" customHeight="1" x14ac:dyDescent="0.3">
      <c r="A72" s="259"/>
      <c r="B72" s="515"/>
      <c r="C72" s="554" t="s">
        <v>283</v>
      </c>
      <c r="D72" s="539">
        <v>5.8</v>
      </c>
      <c r="E72" s="544" t="s">
        <v>271</v>
      </c>
      <c r="F72" s="352"/>
      <c r="G72" s="353"/>
      <c r="H72" s="354"/>
      <c r="I72" s="355"/>
      <c r="J72" s="356"/>
      <c r="K72" s="357"/>
      <c r="L72" s="358"/>
      <c r="M72" s="359"/>
      <c r="N72" s="384"/>
      <c r="O72" s="407"/>
      <c r="P72" s="413"/>
      <c r="Q72" s="415"/>
      <c r="R72" s="414"/>
      <c r="S72" s="259"/>
      <c r="T72" s="259"/>
      <c r="U72" s="259"/>
      <c r="V72" s="259"/>
      <c r="W72" s="259"/>
    </row>
    <row r="73" spans="1:23" ht="27" customHeight="1" thickBot="1" x14ac:dyDescent="0.35">
      <c r="A73" s="259"/>
      <c r="B73" s="515"/>
      <c r="C73" s="554" t="s">
        <v>352</v>
      </c>
      <c r="D73" s="539">
        <v>10.8</v>
      </c>
      <c r="E73" s="544" t="s">
        <v>353</v>
      </c>
      <c r="F73" s="352"/>
      <c r="G73" s="353"/>
      <c r="H73" s="354"/>
      <c r="I73" s="355"/>
      <c r="J73" s="356"/>
      <c r="K73" s="357"/>
      <c r="L73" s="358"/>
      <c r="M73" s="359"/>
      <c r="N73" s="384"/>
      <c r="O73" s="259"/>
      <c r="P73" s="416"/>
      <c r="Q73" s="415"/>
      <c r="R73" s="414"/>
      <c r="S73" s="259"/>
      <c r="T73" s="259"/>
      <c r="U73" s="259"/>
      <c r="V73" s="259"/>
      <c r="W73" s="259"/>
    </row>
    <row r="74" spans="1:23" ht="27" customHeight="1" thickBot="1" x14ac:dyDescent="0.35">
      <c r="A74" s="259"/>
      <c r="B74" s="515"/>
      <c r="C74" s="554" t="s">
        <v>284</v>
      </c>
      <c r="D74" s="539">
        <v>6.8</v>
      </c>
      <c r="E74" s="544" t="s">
        <v>271</v>
      </c>
      <c r="F74" s="352"/>
      <c r="G74" s="353"/>
      <c r="H74" s="287"/>
      <c r="I74" s="370"/>
      <c r="J74" s="371"/>
      <c r="K74" s="290"/>
      <c r="L74" s="291"/>
      <c r="M74" s="292"/>
      <c r="N74" s="384"/>
      <c r="O74" s="259"/>
      <c r="P74" s="416"/>
      <c r="Q74" s="415"/>
      <c r="R74" s="414"/>
      <c r="S74" s="259"/>
      <c r="T74" s="259"/>
      <c r="U74" s="259"/>
      <c r="V74" s="259"/>
      <c r="W74" s="259"/>
    </row>
    <row r="75" spans="1:23" ht="27" customHeight="1" thickBot="1" x14ac:dyDescent="0.35">
      <c r="A75" s="259"/>
      <c r="B75" s="557"/>
      <c r="C75" s="509" t="s">
        <v>159</v>
      </c>
      <c r="D75" s="351">
        <v>10.26</v>
      </c>
      <c r="E75" s="545" t="s">
        <v>158</v>
      </c>
      <c r="F75" s="352"/>
      <c r="G75" s="353"/>
      <c r="H75" s="287"/>
      <c r="I75" s="370"/>
      <c r="J75" s="371"/>
      <c r="K75" s="290"/>
      <c r="L75" s="291"/>
      <c r="M75" s="292"/>
      <c r="N75" s="384"/>
      <c r="O75" s="259"/>
      <c r="P75" s="416"/>
      <c r="Q75" s="415"/>
      <c r="R75" s="414"/>
      <c r="S75" s="259"/>
      <c r="T75" s="259"/>
      <c r="U75" s="259"/>
      <c r="V75" s="259"/>
      <c r="W75" s="259"/>
    </row>
    <row r="76" spans="1:23" ht="27" customHeight="1" thickBot="1" x14ac:dyDescent="0.35">
      <c r="A76" s="259"/>
      <c r="B76" s="557" t="s">
        <v>244</v>
      </c>
      <c r="C76" s="509" t="s">
        <v>160</v>
      </c>
      <c r="D76" s="351">
        <v>6.84</v>
      </c>
      <c r="E76" s="349" t="s">
        <v>158</v>
      </c>
      <c r="F76" s="352"/>
      <c r="G76" s="353"/>
      <c r="H76" s="287"/>
      <c r="I76" s="370"/>
      <c r="J76" s="371"/>
      <c r="K76" s="290"/>
      <c r="L76" s="291"/>
      <c r="M76" s="292"/>
      <c r="N76" s="384"/>
      <c r="O76" s="259"/>
      <c r="P76" s="416"/>
      <c r="Q76" s="415"/>
      <c r="R76" s="414"/>
      <c r="S76" s="259"/>
      <c r="T76" s="259"/>
      <c r="U76" s="259"/>
      <c r="V76" s="259"/>
      <c r="W76" s="259"/>
    </row>
    <row r="77" spans="1:23" ht="27" customHeight="1" thickBot="1" x14ac:dyDescent="0.35">
      <c r="A77" s="259"/>
      <c r="B77" s="557" t="s">
        <v>244</v>
      </c>
      <c r="C77" s="509" t="s">
        <v>161</v>
      </c>
      <c r="D77" s="351">
        <v>16.25</v>
      </c>
      <c r="E77" s="349" t="s">
        <v>158</v>
      </c>
      <c r="F77" s="352"/>
      <c r="G77" s="353"/>
      <c r="H77" s="287"/>
      <c r="I77" s="370"/>
      <c r="J77" s="371"/>
      <c r="K77" s="290"/>
      <c r="L77" s="291"/>
      <c r="M77" s="292"/>
      <c r="N77" s="384"/>
      <c r="O77" s="259"/>
      <c r="P77" s="416"/>
      <c r="Q77" s="415"/>
      <c r="R77" s="414"/>
      <c r="S77" s="259"/>
      <c r="T77" s="259"/>
      <c r="U77" s="259"/>
      <c r="V77" s="259"/>
      <c r="W77" s="259"/>
    </row>
    <row r="78" spans="1:23" ht="27" customHeight="1" thickBot="1" x14ac:dyDescent="0.35">
      <c r="A78" s="259"/>
      <c r="B78" s="569" t="s">
        <v>244</v>
      </c>
      <c r="C78" s="554" t="s">
        <v>162</v>
      </c>
      <c r="D78" s="539">
        <v>10.83</v>
      </c>
      <c r="E78" s="546" t="s">
        <v>158</v>
      </c>
      <c r="F78" s="352"/>
      <c r="G78" s="353"/>
      <c r="H78" s="287"/>
      <c r="I78" s="370"/>
      <c r="J78" s="371"/>
      <c r="K78" s="290"/>
      <c r="L78" s="291"/>
      <c r="M78" s="292"/>
      <c r="N78" s="384"/>
      <c r="O78" s="259"/>
      <c r="P78" s="416"/>
      <c r="Q78" s="415"/>
      <c r="R78" s="414"/>
      <c r="S78" s="259"/>
      <c r="T78" s="259"/>
      <c r="U78" s="259"/>
      <c r="V78" s="259"/>
      <c r="W78" s="259"/>
    </row>
    <row r="79" spans="1:23" ht="27" customHeight="1" thickBot="1" x14ac:dyDescent="0.35">
      <c r="A79" s="259"/>
      <c r="B79" s="559" t="s">
        <v>285</v>
      </c>
      <c r="C79" s="511" t="s">
        <v>286</v>
      </c>
      <c r="D79" s="368">
        <v>8.8919999999999995</v>
      </c>
      <c r="E79" s="327"/>
      <c r="F79" s="352"/>
      <c r="G79" s="353"/>
      <c r="H79" s="287"/>
      <c r="I79" s="370"/>
      <c r="J79" s="371"/>
      <c r="K79" s="290"/>
      <c r="L79" s="291"/>
      <c r="M79" s="292"/>
      <c r="N79" s="384"/>
      <c r="O79" s="259"/>
      <c r="P79" s="416"/>
      <c r="Q79" s="415"/>
      <c r="R79" s="414"/>
      <c r="S79" s="259"/>
      <c r="T79" s="259"/>
      <c r="U79" s="259"/>
      <c r="V79" s="259"/>
      <c r="W79" s="259"/>
    </row>
    <row r="80" spans="1:23" ht="27" customHeight="1" thickBot="1" x14ac:dyDescent="0.35">
      <c r="A80" s="259"/>
      <c r="B80" s="558" t="s">
        <v>244</v>
      </c>
      <c r="C80" s="510" t="s">
        <v>287</v>
      </c>
      <c r="D80" s="366">
        <v>10.26</v>
      </c>
      <c r="E80" s="330"/>
      <c r="F80" s="352"/>
      <c r="G80" s="353"/>
      <c r="H80" s="287"/>
      <c r="I80" s="370"/>
      <c r="J80" s="371"/>
      <c r="K80" s="290"/>
      <c r="L80" s="291"/>
      <c r="M80" s="292"/>
      <c r="N80" s="384"/>
      <c r="O80" s="259"/>
      <c r="P80" s="416"/>
      <c r="Q80" s="415"/>
      <c r="R80" s="414"/>
      <c r="S80" s="259"/>
      <c r="T80" s="259"/>
      <c r="U80" s="259"/>
      <c r="V80" s="259"/>
      <c r="W80" s="259"/>
    </row>
    <row r="81" spans="1:23" ht="27" customHeight="1" thickBot="1" x14ac:dyDescent="0.35">
      <c r="A81" s="259"/>
      <c r="B81" s="516" t="s">
        <v>288</v>
      </c>
      <c r="C81" s="552" t="s">
        <v>289</v>
      </c>
      <c r="D81" s="547">
        <v>11.4</v>
      </c>
      <c r="E81" s="369"/>
      <c r="F81" s="352"/>
      <c r="G81" s="353"/>
      <c r="H81" s="287"/>
      <c r="I81" s="370"/>
      <c r="J81" s="371"/>
      <c r="K81" s="290"/>
      <c r="L81" s="291"/>
      <c r="M81" s="292"/>
      <c r="N81" s="384"/>
      <c r="O81" s="259"/>
      <c r="P81" s="416"/>
      <c r="Q81" s="415"/>
      <c r="R81" s="414"/>
      <c r="S81" s="259"/>
      <c r="T81" s="259"/>
      <c r="U81" s="259"/>
      <c r="V81" s="259"/>
      <c r="W81" s="259"/>
    </row>
    <row r="82" spans="1:23" ht="27" customHeight="1" thickBot="1" x14ac:dyDescent="0.35">
      <c r="A82" s="259"/>
      <c r="B82" s="557" t="s">
        <v>244</v>
      </c>
      <c r="C82" s="509" t="s">
        <v>290</v>
      </c>
      <c r="D82" s="351">
        <v>20</v>
      </c>
      <c r="E82" s="349"/>
      <c r="F82" s="352"/>
      <c r="G82" s="353"/>
      <c r="H82" s="287"/>
      <c r="I82" s="370"/>
      <c r="J82" s="371"/>
      <c r="K82" s="290"/>
      <c r="L82" s="291"/>
      <c r="M82" s="292"/>
      <c r="N82" s="384"/>
      <c r="O82" s="259"/>
      <c r="P82" s="416"/>
      <c r="Q82" s="415"/>
      <c r="R82" s="414"/>
      <c r="S82" s="259"/>
      <c r="T82" s="259"/>
      <c r="U82" s="259"/>
      <c r="V82" s="259"/>
      <c r="W82" s="259"/>
    </row>
    <row r="83" spans="1:23" ht="27" customHeight="1" thickBot="1" x14ac:dyDescent="0.35">
      <c r="A83" s="259"/>
      <c r="B83" s="557" t="s">
        <v>244</v>
      </c>
      <c r="C83" s="509" t="s">
        <v>291</v>
      </c>
      <c r="D83" s="351">
        <v>20</v>
      </c>
      <c r="E83" s="349"/>
      <c r="F83" s="352"/>
      <c r="G83" s="353"/>
      <c r="H83" s="287"/>
      <c r="I83" s="370"/>
      <c r="J83" s="371"/>
      <c r="K83" s="290"/>
      <c r="L83" s="291"/>
      <c r="M83" s="292"/>
      <c r="N83" s="384"/>
      <c r="O83" s="259"/>
      <c r="P83" s="416"/>
      <c r="Q83" s="415"/>
      <c r="R83" s="414"/>
      <c r="S83" s="259"/>
      <c r="T83" s="259"/>
      <c r="U83" s="259"/>
      <c r="V83" s="259"/>
      <c r="W83" s="259"/>
    </row>
    <row r="84" spans="1:23" ht="27" customHeight="1" thickBot="1" x14ac:dyDescent="0.35">
      <c r="A84" s="259"/>
      <c r="B84" s="557" t="s">
        <v>244</v>
      </c>
      <c r="C84" s="509" t="s">
        <v>292</v>
      </c>
      <c r="D84" s="351">
        <v>20</v>
      </c>
      <c r="E84" s="349"/>
      <c r="F84" s="352"/>
      <c r="G84" s="353"/>
      <c r="H84" s="287"/>
      <c r="I84" s="370"/>
      <c r="J84" s="371"/>
      <c r="K84" s="290"/>
      <c r="L84" s="291"/>
      <c r="M84" s="292"/>
      <c r="N84" s="384"/>
      <c r="O84" s="259"/>
      <c r="P84" s="416"/>
      <c r="Q84" s="415"/>
      <c r="R84" s="414"/>
      <c r="S84" s="259"/>
      <c r="T84" s="259"/>
      <c r="U84" s="259"/>
      <c r="V84" s="259"/>
      <c r="W84" s="259"/>
    </row>
    <row r="85" spans="1:23" ht="27" customHeight="1" thickBot="1" x14ac:dyDescent="0.35">
      <c r="A85" s="259"/>
      <c r="B85" s="557" t="s">
        <v>244</v>
      </c>
      <c r="C85" s="509" t="s">
        <v>293</v>
      </c>
      <c r="D85" s="351">
        <v>10</v>
      </c>
      <c r="E85" s="349"/>
      <c r="F85" s="352"/>
      <c r="G85" s="353"/>
      <c r="H85" s="287"/>
      <c r="I85" s="370"/>
      <c r="J85" s="371"/>
      <c r="K85" s="290"/>
      <c r="L85" s="291"/>
      <c r="M85" s="292"/>
      <c r="N85" s="384"/>
      <c r="O85" s="259"/>
      <c r="P85" s="416"/>
      <c r="Q85" s="415"/>
      <c r="R85" s="414"/>
      <c r="S85" s="259"/>
      <c r="T85" s="259"/>
      <c r="U85" s="259"/>
      <c r="V85" s="259"/>
      <c r="W85" s="259"/>
    </row>
    <row r="86" spans="1:23" ht="27" customHeight="1" thickBot="1" x14ac:dyDescent="0.35">
      <c r="A86" s="259"/>
      <c r="B86" s="557" t="s">
        <v>244</v>
      </c>
      <c r="C86" s="509" t="s">
        <v>294</v>
      </c>
      <c r="D86" s="351">
        <v>20</v>
      </c>
      <c r="E86" s="349"/>
      <c r="F86" s="352"/>
      <c r="G86" s="353"/>
      <c r="H86" s="287"/>
      <c r="I86" s="370"/>
      <c r="J86" s="371"/>
      <c r="K86" s="290"/>
      <c r="L86" s="291"/>
      <c r="M86" s="292"/>
      <c r="N86" s="384"/>
      <c r="O86" s="259"/>
      <c r="P86" s="416"/>
      <c r="Q86" s="415"/>
      <c r="R86" s="414"/>
      <c r="S86" s="259"/>
      <c r="T86" s="259"/>
      <c r="U86" s="259"/>
      <c r="V86" s="259"/>
      <c r="W86" s="259"/>
    </row>
    <row r="87" spans="1:23" ht="27" customHeight="1" thickBot="1" x14ac:dyDescent="0.35">
      <c r="A87" s="259"/>
      <c r="B87" s="557" t="s">
        <v>244</v>
      </c>
      <c r="C87" s="509" t="s">
        <v>295</v>
      </c>
      <c r="D87" s="351">
        <v>20</v>
      </c>
      <c r="E87" s="349"/>
      <c r="F87" s="352"/>
      <c r="G87" s="353"/>
      <c r="H87" s="287"/>
      <c r="I87" s="370"/>
      <c r="J87" s="371"/>
      <c r="K87" s="290"/>
      <c r="L87" s="291"/>
      <c r="M87" s="292"/>
      <c r="N87" s="384"/>
      <c r="O87" s="259"/>
      <c r="P87" s="416"/>
      <c r="Q87" s="415"/>
      <c r="R87" s="414"/>
      <c r="S87" s="259"/>
      <c r="T87" s="259"/>
      <c r="U87" s="259"/>
      <c r="V87" s="259"/>
      <c r="W87" s="259"/>
    </row>
    <row r="88" spans="1:23" ht="27" customHeight="1" thickBot="1" x14ac:dyDescent="0.35">
      <c r="A88" s="259"/>
      <c r="B88" s="557" t="s">
        <v>244</v>
      </c>
      <c r="C88" s="509" t="s">
        <v>296</v>
      </c>
      <c r="D88" s="351">
        <v>10</v>
      </c>
      <c r="E88" s="349"/>
      <c r="F88" s="352"/>
      <c r="G88" s="353"/>
      <c r="H88" s="287"/>
      <c r="I88" s="370"/>
      <c r="J88" s="371"/>
      <c r="K88" s="290"/>
      <c r="L88" s="291"/>
      <c r="M88" s="292"/>
      <c r="N88" s="384"/>
      <c r="O88" s="259"/>
      <c r="P88" s="416"/>
      <c r="Q88" s="415"/>
      <c r="R88" s="414"/>
      <c r="S88" s="259"/>
      <c r="T88" s="259"/>
      <c r="U88" s="259"/>
      <c r="V88" s="259"/>
      <c r="W88" s="259"/>
    </row>
    <row r="89" spans="1:23" ht="27" customHeight="1" thickBot="1" x14ac:dyDescent="0.35">
      <c r="A89" s="259"/>
      <c r="B89" s="557" t="s">
        <v>244</v>
      </c>
      <c r="C89" s="509" t="s">
        <v>297</v>
      </c>
      <c r="D89" s="351">
        <v>20</v>
      </c>
      <c r="E89" s="349"/>
      <c r="F89" s="352"/>
      <c r="G89" s="353"/>
      <c r="H89" s="287"/>
      <c r="I89" s="370"/>
      <c r="J89" s="371"/>
      <c r="K89" s="290"/>
      <c r="L89" s="291"/>
      <c r="M89" s="292"/>
      <c r="N89" s="384"/>
      <c r="O89" s="259"/>
      <c r="P89" s="416"/>
      <c r="Q89" s="415"/>
      <c r="R89" s="414"/>
      <c r="S89" s="259"/>
      <c r="T89" s="259"/>
      <c r="U89" s="259"/>
      <c r="V89" s="259"/>
      <c r="W89" s="259"/>
    </row>
    <row r="90" spans="1:23" ht="27" customHeight="1" thickBot="1" x14ac:dyDescent="0.35">
      <c r="A90" s="259"/>
      <c r="B90" s="557" t="s">
        <v>244</v>
      </c>
      <c r="C90" s="509" t="s">
        <v>298</v>
      </c>
      <c r="D90" s="351">
        <v>10</v>
      </c>
      <c r="E90" s="349"/>
      <c r="F90" s="352"/>
      <c r="G90" s="353"/>
      <c r="H90" s="287"/>
      <c r="I90" s="370"/>
      <c r="J90" s="371"/>
      <c r="K90" s="290"/>
      <c r="L90" s="291"/>
      <c r="M90" s="292"/>
      <c r="N90" s="384"/>
      <c r="O90" s="259"/>
      <c r="P90" s="416"/>
      <c r="Q90" s="415"/>
      <c r="R90" s="414"/>
      <c r="S90" s="259"/>
      <c r="T90" s="259"/>
      <c r="U90" s="259"/>
      <c r="V90" s="259"/>
      <c r="W90" s="259"/>
    </row>
    <row r="91" spans="1:23" ht="27" customHeight="1" thickBot="1" x14ac:dyDescent="0.35">
      <c r="A91" s="259"/>
      <c r="B91" s="557" t="s">
        <v>244</v>
      </c>
      <c r="C91" s="509" t="s">
        <v>299</v>
      </c>
      <c r="D91" s="351">
        <v>20</v>
      </c>
      <c r="E91" s="349" t="s">
        <v>268</v>
      </c>
      <c r="F91" s="352"/>
      <c r="G91" s="353"/>
      <c r="H91" s="287"/>
      <c r="I91" s="370"/>
      <c r="J91" s="371"/>
      <c r="K91" s="290"/>
      <c r="L91" s="291"/>
      <c r="M91" s="292"/>
      <c r="N91" s="384"/>
      <c r="O91" s="259"/>
      <c r="P91" s="416"/>
      <c r="Q91" s="415"/>
      <c r="R91" s="414"/>
      <c r="S91" s="259"/>
      <c r="T91" s="259"/>
      <c r="U91" s="259"/>
      <c r="V91" s="259"/>
      <c r="W91" s="259"/>
    </row>
    <row r="92" spans="1:23" ht="27" customHeight="1" thickBot="1" x14ac:dyDescent="0.35">
      <c r="A92" s="259"/>
      <c r="B92" s="515" t="s">
        <v>244</v>
      </c>
      <c r="C92" s="554" t="s">
        <v>300</v>
      </c>
      <c r="D92" s="539">
        <v>10</v>
      </c>
      <c r="E92" s="546" t="s">
        <v>268</v>
      </c>
      <c r="F92" s="352"/>
      <c r="G92" s="353"/>
      <c r="H92" s="287"/>
      <c r="I92" s="370"/>
      <c r="J92" s="371"/>
      <c r="K92" s="290"/>
      <c r="L92" s="291"/>
      <c r="M92" s="292"/>
      <c r="N92" s="384"/>
      <c r="O92" s="259"/>
      <c r="P92" s="416"/>
      <c r="Q92" s="415"/>
      <c r="R92" s="414"/>
      <c r="S92" s="259"/>
      <c r="T92" s="259"/>
      <c r="U92" s="259"/>
      <c r="V92" s="259"/>
      <c r="W92" s="259"/>
    </row>
    <row r="93" spans="1:23" ht="27" customHeight="1" thickBot="1" x14ac:dyDescent="0.35">
      <c r="A93" s="259"/>
      <c r="B93" s="559" t="s">
        <v>301</v>
      </c>
      <c r="C93" s="511" t="s">
        <v>302</v>
      </c>
      <c r="D93" s="368">
        <v>25</v>
      </c>
      <c r="E93" s="327"/>
      <c r="F93" s="352"/>
      <c r="G93" s="353"/>
      <c r="H93" s="287"/>
      <c r="I93" s="370"/>
      <c r="J93" s="371"/>
      <c r="K93" s="290"/>
      <c r="L93" s="291"/>
      <c r="M93" s="292"/>
      <c r="N93" s="384"/>
      <c r="O93" s="259"/>
      <c r="P93" s="416"/>
      <c r="Q93" s="415"/>
      <c r="R93" s="414"/>
      <c r="S93" s="259"/>
      <c r="T93" s="259"/>
      <c r="U93" s="259"/>
      <c r="V93" s="259"/>
      <c r="W93" s="259"/>
    </row>
    <row r="94" spans="1:23" ht="27" customHeight="1" thickBot="1" x14ac:dyDescent="0.35">
      <c r="A94" s="259"/>
      <c r="B94" s="557" t="s">
        <v>244</v>
      </c>
      <c r="C94" s="509" t="s">
        <v>303</v>
      </c>
      <c r="D94" s="351">
        <v>13</v>
      </c>
      <c r="E94" s="349"/>
      <c r="F94" s="352"/>
      <c r="G94" s="353"/>
      <c r="H94" s="287"/>
      <c r="I94" s="370"/>
      <c r="J94" s="371"/>
      <c r="K94" s="290"/>
      <c r="L94" s="291"/>
      <c r="M94" s="292"/>
      <c r="N94" s="384"/>
      <c r="O94" s="259"/>
      <c r="P94" s="416"/>
      <c r="Q94" s="415"/>
      <c r="R94" s="414"/>
      <c r="S94" s="259"/>
      <c r="T94" s="259"/>
      <c r="U94" s="259"/>
      <c r="V94" s="259"/>
      <c r="W94" s="259"/>
    </row>
    <row r="95" spans="1:23" ht="27" customHeight="1" thickBot="1" x14ac:dyDescent="0.35">
      <c r="A95" s="259"/>
      <c r="B95" s="557" t="s">
        <v>244</v>
      </c>
      <c r="C95" s="509" t="s">
        <v>304</v>
      </c>
      <c r="D95" s="351">
        <v>20</v>
      </c>
      <c r="E95" s="349"/>
      <c r="F95" s="352"/>
      <c r="G95" s="353"/>
      <c r="H95" s="287"/>
      <c r="I95" s="370"/>
      <c r="J95" s="371"/>
      <c r="K95" s="290"/>
      <c r="L95" s="291"/>
      <c r="M95" s="292"/>
      <c r="N95" s="384"/>
      <c r="O95" s="259"/>
      <c r="P95" s="416"/>
      <c r="Q95" s="415"/>
      <c r="R95" s="414"/>
      <c r="S95" s="259"/>
      <c r="T95" s="259"/>
      <c r="U95" s="259"/>
      <c r="V95" s="259"/>
      <c r="W95" s="259"/>
    </row>
    <row r="96" spans="1:23" ht="27" customHeight="1" thickBot="1" x14ac:dyDescent="0.35">
      <c r="A96" s="259"/>
      <c r="B96" s="557" t="s">
        <v>244</v>
      </c>
      <c r="C96" s="509" t="s">
        <v>305</v>
      </c>
      <c r="D96" s="351">
        <v>25</v>
      </c>
      <c r="E96" s="349"/>
      <c r="F96" s="352"/>
      <c r="G96" s="353"/>
      <c r="H96" s="287"/>
      <c r="I96" s="370"/>
      <c r="J96" s="371"/>
      <c r="K96" s="290"/>
      <c r="L96" s="291"/>
      <c r="M96" s="292"/>
      <c r="N96" s="384"/>
      <c r="O96" s="259"/>
      <c r="P96" s="416"/>
      <c r="Q96" s="415"/>
      <c r="R96" s="414"/>
      <c r="S96" s="259"/>
      <c r="T96" s="259"/>
      <c r="U96" s="259"/>
      <c r="V96" s="259"/>
      <c r="W96" s="259"/>
    </row>
    <row r="97" spans="1:23" ht="27" customHeight="1" thickBot="1" x14ac:dyDescent="0.35">
      <c r="A97" s="259"/>
      <c r="B97" s="557" t="s">
        <v>244</v>
      </c>
      <c r="C97" s="509" t="s">
        <v>306</v>
      </c>
      <c r="D97" s="351">
        <v>13</v>
      </c>
      <c r="E97" s="349"/>
      <c r="F97" s="352"/>
      <c r="G97" s="353"/>
      <c r="H97" s="287"/>
      <c r="I97" s="370"/>
      <c r="J97" s="371"/>
      <c r="K97" s="290"/>
      <c r="L97" s="291"/>
      <c r="M97" s="292"/>
      <c r="N97" s="384"/>
      <c r="O97" s="259"/>
      <c r="P97" s="416"/>
      <c r="Q97" s="415"/>
      <c r="R97" s="414"/>
      <c r="S97" s="259"/>
      <c r="T97" s="259"/>
      <c r="U97" s="259"/>
      <c r="V97" s="259"/>
      <c r="W97" s="259"/>
    </row>
    <row r="98" spans="1:23" ht="27" customHeight="1" thickBot="1" x14ac:dyDescent="0.35">
      <c r="A98" s="259"/>
      <c r="B98" s="557" t="s">
        <v>244</v>
      </c>
      <c r="C98" s="509" t="s">
        <v>307</v>
      </c>
      <c r="D98" s="351">
        <v>25</v>
      </c>
      <c r="E98" s="349"/>
      <c r="F98" s="352"/>
      <c r="G98" s="353"/>
      <c r="H98" s="287"/>
      <c r="I98" s="370"/>
      <c r="J98" s="371"/>
      <c r="K98" s="290"/>
      <c r="L98" s="291"/>
      <c r="M98" s="292"/>
      <c r="N98" s="384"/>
      <c r="O98" s="259"/>
      <c r="P98" s="416"/>
      <c r="Q98" s="415"/>
      <c r="R98" s="414"/>
      <c r="S98" s="259"/>
      <c r="T98" s="259"/>
      <c r="U98" s="259"/>
      <c r="V98" s="259"/>
      <c r="W98" s="259"/>
    </row>
    <row r="99" spans="1:23" ht="27" customHeight="1" thickBot="1" x14ac:dyDescent="0.35">
      <c r="A99" s="259"/>
      <c r="B99" s="557" t="s">
        <v>244</v>
      </c>
      <c r="C99" s="509" t="s">
        <v>308</v>
      </c>
      <c r="D99" s="351">
        <v>13</v>
      </c>
      <c r="E99" s="349"/>
      <c r="F99" s="352"/>
      <c r="G99" s="353"/>
      <c r="H99" s="287"/>
      <c r="I99" s="370"/>
      <c r="J99" s="371"/>
      <c r="K99" s="290"/>
      <c r="L99" s="291"/>
      <c r="M99" s="292"/>
      <c r="N99" s="384"/>
      <c r="O99" s="259"/>
      <c r="P99" s="416"/>
      <c r="Q99" s="415"/>
      <c r="R99" s="414"/>
      <c r="S99" s="259"/>
      <c r="T99" s="259"/>
      <c r="U99" s="259"/>
      <c r="V99" s="259"/>
      <c r="W99" s="259"/>
    </row>
    <row r="100" spans="1:23" ht="27" customHeight="1" thickBot="1" x14ac:dyDescent="0.35">
      <c r="A100" s="259"/>
      <c r="B100" s="557" t="s">
        <v>244</v>
      </c>
      <c r="C100" s="509" t="s">
        <v>309</v>
      </c>
      <c r="D100" s="351">
        <v>25</v>
      </c>
      <c r="E100" s="349"/>
      <c r="F100" s="352"/>
      <c r="G100" s="353"/>
      <c r="H100" s="287"/>
      <c r="I100" s="370"/>
      <c r="J100" s="371"/>
      <c r="K100" s="290"/>
      <c r="L100" s="291"/>
      <c r="M100" s="292"/>
      <c r="N100" s="384"/>
      <c r="O100" s="259"/>
      <c r="P100" s="416"/>
      <c r="Q100" s="415"/>
      <c r="R100" s="414"/>
      <c r="S100" s="259"/>
      <c r="T100" s="259"/>
      <c r="U100" s="259"/>
      <c r="V100" s="259"/>
      <c r="W100" s="259"/>
    </row>
    <row r="101" spans="1:23" ht="27" customHeight="1" thickBot="1" x14ac:dyDescent="0.35">
      <c r="A101" s="259"/>
      <c r="B101" s="558" t="s">
        <v>244</v>
      </c>
      <c r="C101" s="510" t="s">
        <v>310</v>
      </c>
      <c r="D101" s="366">
        <v>13</v>
      </c>
      <c r="E101" s="330"/>
      <c r="F101" s="352"/>
      <c r="G101" s="353"/>
      <c r="H101" s="287"/>
      <c r="I101" s="370"/>
      <c r="J101" s="371"/>
      <c r="K101" s="290"/>
      <c r="L101" s="291"/>
      <c r="M101" s="292"/>
      <c r="N101" s="384"/>
      <c r="O101" s="259"/>
      <c r="P101" s="416"/>
      <c r="Q101" s="415"/>
      <c r="R101" s="414"/>
      <c r="S101" s="259"/>
      <c r="T101" s="259"/>
      <c r="U101" s="259"/>
      <c r="V101" s="259"/>
      <c r="W101" s="259"/>
    </row>
    <row r="102" spans="1:23" ht="27" customHeight="1" thickBot="1" x14ac:dyDescent="0.35">
      <c r="A102" s="259"/>
      <c r="B102" s="516" t="s">
        <v>311</v>
      </c>
      <c r="C102" s="552" t="s">
        <v>391</v>
      </c>
      <c r="D102" s="547">
        <v>15</v>
      </c>
      <c r="E102" s="641"/>
      <c r="F102" s="352"/>
      <c r="G102" s="353"/>
      <c r="H102" s="287"/>
      <c r="I102" s="370"/>
      <c r="J102" s="371"/>
      <c r="K102" s="290"/>
      <c r="L102" s="291"/>
      <c r="M102" s="292"/>
      <c r="N102" s="384"/>
      <c r="O102" s="259"/>
      <c r="P102" s="416"/>
      <c r="Q102" s="415"/>
      <c r="R102" s="414"/>
      <c r="S102" s="259"/>
      <c r="T102" s="259"/>
      <c r="U102" s="259"/>
      <c r="V102" s="259"/>
      <c r="W102" s="259"/>
    </row>
    <row r="103" spans="1:23" ht="27" customHeight="1" thickBot="1" x14ac:dyDescent="0.35">
      <c r="A103" s="259"/>
      <c r="B103" s="557" t="s">
        <v>244</v>
      </c>
      <c r="C103" s="509" t="s">
        <v>392</v>
      </c>
      <c r="D103" s="351">
        <v>20</v>
      </c>
      <c r="E103" s="641"/>
      <c r="F103" s="352"/>
      <c r="G103" s="353"/>
      <c r="H103" s="287"/>
      <c r="I103" s="370"/>
      <c r="J103" s="371"/>
      <c r="K103" s="290"/>
      <c r="L103" s="291"/>
      <c r="M103" s="292"/>
      <c r="N103" s="384"/>
      <c r="O103" s="259"/>
      <c r="P103" s="416"/>
      <c r="Q103" s="415"/>
      <c r="R103" s="414"/>
      <c r="S103" s="259"/>
      <c r="T103" s="259"/>
      <c r="U103" s="259"/>
      <c r="V103" s="259"/>
      <c r="W103" s="259"/>
    </row>
    <row r="104" spans="1:23" ht="27" customHeight="1" thickBot="1" x14ac:dyDescent="0.35">
      <c r="A104" s="259"/>
      <c r="B104" s="557" t="s">
        <v>244</v>
      </c>
      <c r="C104" s="509" t="s">
        <v>393</v>
      </c>
      <c r="D104" s="351">
        <v>12.716226794881425</v>
      </c>
      <c r="E104" s="641"/>
      <c r="F104" s="352"/>
      <c r="G104" s="353"/>
      <c r="H104" s="287"/>
      <c r="I104" s="370"/>
      <c r="J104" s="371"/>
      <c r="K104" s="290"/>
      <c r="L104" s="291"/>
      <c r="M104" s="292"/>
      <c r="N104" s="384"/>
      <c r="O104" s="259"/>
      <c r="P104" s="416"/>
      <c r="Q104" s="415"/>
      <c r="R104" s="414"/>
      <c r="S104" s="259"/>
      <c r="T104" s="259"/>
      <c r="U104" s="259"/>
      <c r="V104" s="259"/>
      <c r="W104" s="259"/>
    </row>
    <row r="105" spans="1:23" ht="27" customHeight="1" thickBot="1" x14ac:dyDescent="0.35">
      <c r="A105" s="259"/>
      <c r="B105" s="557" t="s">
        <v>244</v>
      </c>
      <c r="C105" s="509" t="s">
        <v>394</v>
      </c>
      <c r="D105" s="351">
        <v>8.8919999999999995</v>
      </c>
      <c r="E105" s="641"/>
      <c r="F105" s="352"/>
      <c r="G105" s="353"/>
      <c r="H105" s="287"/>
      <c r="I105" s="370"/>
      <c r="J105" s="371"/>
      <c r="K105" s="290"/>
      <c r="L105" s="291"/>
      <c r="M105" s="292"/>
      <c r="N105" s="384"/>
      <c r="O105" s="259"/>
      <c r="P105" s="416"/>
      <c r="Q105" s="415"/>
      <c r="R105" s="414"/>
      <c r="S105" s="259"/>
      <c r="T105" s="259"/>
      <c r="U105" s="259"/>
      <c r="V105" s="259"/>
      <c r="W105" s="259"/>
    </row>
    <row r="106" spans="1:23" ht="27" customHeight="1" thickBot="1" x14ac:dyDescent="0.35">
      <c r="A106" s="259"/>
      <c r="B106" s="557" t="s">
        <v>244</v>
      </c>
      <c r="C106" s="509" t="s">
        <v>395</v>
      </c>
      <c r="D106" s="351">
        <v>12.716226794881425</v>
      </c>
      <c r="E106" s="641"/>
      <c r="F106" s="352"/>
      <c r="G106" s="353"/>
      <c r="H106" s="287"/>
      <c r="I106" s="370"/>
      <c r="J106" s="371"/>
      <c r="K106" s="290"/>
      <c r="L106" s="291"/>
      <c r="M106" s="292"/>
      <c r="N106" s="384"/>
      <c r="O106" s="259"/>
      <c r="P106" s="416"/>
      <c r="Q106" s="415"/>
      <c r="R106" s="414"/>
      <c r="S106" s="259"/>
      <c r="T106" s="259"/>
      <c r="U106" s="259"/>
      <c r="V106" s="259"/>
      <c r="W106" s="259"/>
    </row>
    <row r="107" spans="1:23" ht="27" customHeight="1" thickBot="1" x14ac:dyDescent="0.35">
      <c r="A107" s="259"/>
      <c r="B107" s="557" t="s">
        <v>244</v>
      </c>
      <c r="C107" s="509" t="s">
        <v>396</v>
      </c>
      <c r="D107" s="351">
        <v>12.716226794881425</v>
      </c>
      <c r="E107" s="641"/>
      <c r="F107" s="352"/>
      <c r="G107" s="353"/>
      <c r="H107" s="287"/>
      <c r="I107" s="370"/>
      <c r="J107" s="371"/>
      <c r="K107" s="290"/>
      <c r="L107" s="291"/>
      <c r="M107" s="292"/>
      <c r="N107" s="384"/>
      <c r="O107" s="259"/>
      <c r="P107" s="416"/>
      <c r="Q107" s="415"/>
      <c r="R107" s="414"/>
      <c r="S107" s="259"/>
      <c r="T107" s="259"/>
      <c r="U107" s="259"/>
      <c r="V107" s="259"/>
      <c r="W107" s="259"/>
    </row>
    <row r="108" spans="1:23" ht="27" customHeight="1" thickBot="1" x14ac:dyDescent="0.35">
      <c r="A108" s="259"/>
      <c r="B108" s="557" t="s">
        <v>244</v>
      </c>
      <c r="C108" s="509" t="s">
        <v>312</v>
      </c>
      <c r="D108" s="351">
        <v>10</v>
      </c>
      <c r="E108" s="349" t="s">
        <v>268</v>
      </c>
      <c r="F108" s="352"/>
      <c r="G108" s="353"/>
      <c r="H108" s="287"/>
      <c r="I108" s="370"/>
      <c r="J108" s="371"/>
      <c r="K108" s="290"/>
      <c r="L108" s="291"/>
      <c r="M108" s="292"/>
      <c r="N108" s="384"/>
      <c r="O108" s="259"/>
      <c r="P108" s="416"/>
      <c r="Q108" s="415"/>
      <c r="R108" s="414"/>
      <c r="S108" s="259"/>
      <c r="T108" s="259"/>
      <c r="U108" s="259"/>
      <c r="V108" s="259"/>
      <c r="W108" s="259"/>
    </row>
    <row r="109" spans="1:23" ht="27" customHeight="1" thickBot="1" x14ac:dyDescent="0.35">
      <c r="A109" s="259"/>
      <c r="B109" s="515" t="s">
        <v>244</v>
      </c>
      <c r="C109" s="554" t="s">
        <v>313</v>
      </c>
      <c r="D109" s="539">
        <v>30</v>
      </c>
      <c r="E109" s="546" t="s">
        <v>268</v>
      </c>
      <c r="F109" s="352"/>
      <c r="G109" s="353"/>
      <c r="H109" s="287"/>
      <c r="I109" s="370"/>
      <c r="J109" s="371"/>
      <c r="K109" s="290"/>
      <c r="L109" s="291"/>
      <c r="M109" s="292"/>
      <c r="N109" s="384"/>
      <c r="O109" s="259"/>
      <c r="P109" s="416"/>
      <c r="Q109" s="415"/>
      <c r="R109" s="414"/>
      <c r="S109" s="259"/>
      <c r="T109" s="259"/>
      <c r="U109" s="259"/>
      <c r="V109" s="259"/>
      <c r="W109" s="259"/>
    </row>
    <row r="110" spans="1:23" ht="27" customHeight="1" thickBot="1" x14ac:dyDescent="0.35">
      <c r="A110" s="259"/>
      <c r="B110" s="559" t="s">
        <v>314</v>
      </c>
      <c r="C110" s="511" t="s">
        <v>315</v>
      </c>
      <c r="D110" s="368">
        <v>20</v>
      </c>
      <c r="E110" s="327"/>
      <c r="F110" s="352"/>
      <c r="G110" s="353"/>
      <c r="H110" s="287"/>
      <c r="I110" s="370"/>
      <c r="J110" s="371"/>
      <c r="K110" s="290"/>
      <c r="L110" s="291"/>
      <c r="M110" s="292"/>
      <c r="N110" s="384"/>
      <c r="O110" s="407"/>
      <c r="P110" s="413"/>
      <c r="Q110" s="415"/>
      <c r="R110" s="414"/>
      <c r="S110" s="259"/>
      <c r="T110" s="259"/>
      <c r="U110" s="259"/>
      <c r="V110" s="259"/>
      <c r="W110" s="259"/>
    </row>
    <row r="111" spans="1:23" ht="27" customHeight="1" thickBot="1" x14ac:dyDescent="0.35">
      <c r="A111" s="259"/>
      <c r="B111" s="558" t="s">
        <v>244</v>
      </c>
      <c r="C111" s="510" t="s">
        <v>316</v>
      </c>
      <c r="D111" s="366">
        <v>10</v>
      </c>
      <c r="E111" s="330"/>
      <c r="F111" s="274">
        <v>8.8000000000000007</v>
      </c>
      <c r="G111" s="275" t="s">
        <v>94</v>
      </c>
      <c r="H111" s="276" t="s">
        <v>36</v>
      </c>
      <c r="I111" s="313" t="s">
        <v>13</v>
      </c>
      <c r="J111" s="278" t="s">
        <v>13</v>
      </c>
      <c r="K111" s="279">
        <v>8.8000000000000007</v>
      </c>
      <c r="L111" s="280">
        <v>8.7999999999999989</v>
      </c>
      <c r="M111" s="281">
        <f>+L111/K111</f>
        <v>0.99999999999999978</v>
      </c>
      <c r="N111" s="384"/>
      <c r="O111" s="407"/>
      <c r="P111" s="413"/>
      <c r="Q111" s="415"/>
      <c r="R111" s="414"/>
      <c r="S111" s="259"/>
      <c r="T111" s="259"/>
      <c r="U111" s="259"/>
      <c r="V111" s="259"/>
      <c r="W111" s="259"/>
    </row>
    <row r="112" spans="1:23" ht="27" customHeight="1" x14ac:dyDescent="0.3">
      <c r="A112" s="259"/>
      <c r="B112" s="516" t="s">
        <v>33</v>
      </c>
      <c r="C112" s="552" t="s">
        <v>143</v>
      </c>
      <c r="D112" s="547">
        <v>11.4</v>
      </c>
      <c r="E112" s="273"/>
      <c r="F112" s="285"/>
      <c r="G112" s="286"/>
      <c r="H112" s="287"/>
      <c r="I112" s="372"/>
      <c r="J112" s="289"/>
      <c r="K112" s="290"/>
      <c r="L112" s="291"/>
      <c r="M112" s="292"/>
      <c r="N112" s="384"/>
      <c r="O112" s="407"/>
      <c r="P112" s="413"/>
      <c r="Q112" s="415"/>
      <c r="R112" s="414"/>
      <c r="S112" s="259"/>
      <c r="T112" s="259"/>
      <c r="U112" s="259"/>
      <c r="V112" s="259"/>
      <c r="W112" s="259"/>
    </row>
    <row r="113" spans="1:23" ht="27" customHeight="1" x14ac:dyDescent="0.3">
      <c r="A113" s="259"/>
      <c r="B113" s="557" t="s">
        <v>244</v>
      </c>
      <c r="C113" s="509" t="s">
        <v>34</v>
      </c>
      <c r="D113" s="351">
        <v>10.26</v>
      </c>
      <c r="E113" s="284"/>
      <c r="F113" s="285"/>
      <c r="G113" s="286"/>
      <c r="H113" s="287"/>
      <c r="I113" s="372"/>
      <c r="J113" s="289"/>
      <c r="K113" s="290"/>
      <c r="L113" s="291"/>
      <c r="M113" s="292"/>
      <c r="N113" s="384"/>
      <c r="O113" s="407"/>
      <c r="P113" s="413"/>
      <c r="Q113" s="415"/>
      <c r="R113" s="414"/>
      <c r="S113" s="259"/>
      <c r="T113" s="259"/>
      <c r="U113" s="259"/>
      <c r="V113" s="259"/>
      <c r="W113" s="259"/>
    </row>
    <row r="114" spans="1:23" ht="27" customHeight="1" thickBot="1" x14ac:dyDescent="0.35">
      <c r="A114" s="259"/>
      <c r="B114" s="558" t="s">
        <v>244</v>
      </c>
      <c r="C114" s="510" t="s">
        <v>144</v>
      </c>
      <c r="D114" s="301">
        <v>11.4</v>
      </c>
      <c r="E114" s="302"/>
      <c r="F114" s="285"/>
      <c r="G114" s="286"/>
      <c r="H114" s="287"/>
      <c r="I114" s="372"/>
      <c r="J114" s="289"/>
      <c r="K114" s="290"/>
      <c r="L114" s="291"/>
      <c r="M114" s="292"/>
      <c r="N114" s="384"/>
      <c r="O114" s="407"/>
      <c r="P114" s="413"/>
      <c r="Q114" s="415"/>
      <c r="R114" s="414"/>
      <c r="S114" s="259"/>
      <c r="T114" s="259"/>
      <c r="U114" s="259"/>
      <c r="V114" s="259"/>
      <c r="W114" s="259"/>
    </row>
    <row r="115" spans="1:23" ht="27" customHeight="1" thickBot="1" x14ac:dyDescent="0.35">
      <c r="A115" s="259"/>
      <c r="B115" s="567" t="s">
        <v>153</v>
      </c>
      <c r="C115" s="514" t="s">
        <v>156</v>
      </c>
      <c r="D115" s="364">
        <v>15</v>
      </c>
      <c r="E115" s="312"/>
      <c r="F115" s="285"/>
      <c r="G115" s="286"/>
      <c r="H115" s="287"/>
      <c r="I115" s="372"/>
      <c r="J115" s="289"/>
      <c r="K115" s="290"/>
      <c r="L115" s="291"/>
      <c r="M115" s="292"/>
      <c r="N115" s="384"/>
      <c r="O115" s="407"/>
      <c r="P115" s="413"/>
      <c r="Q115" s="415"/>
      <c r="R115" s="414"/>
      <c r="S115" s="259"/>
      <c r="T115" s="259"/>
      <c r="U115" s="259"/>
      <c r="V115" s="259"/>
      <c r="W115" s="259"/>
    </row>
    <row r="116" spans="1:23" ht="27" customHeight="1" thickBot="1" x14ac:dyDescent="0.35">
      <c r="A116" s="259"/>
      <c r="B116" s="568" t="s">
        <v>317</v>
      </c>
      <c r="C116" s="555" t="s">
        <v>318</v>
      </c>
      <c r="D116" s="570">
        <v>3</v>
      </c>
      <c r="E116" s="312" t="s">
        <v>319</v>
      </c>
      <c r="F116" s="293">
        <v>7.92</v>
      </c>
      <c r="G116" s="294" t="s">
        <v>94</v>
      </c>
      <c r="H116" s="295"/>
      <c r="I116" s="314" t="s">
        <v>14</v>
      </c>
      <c r="J116" s="297" t="s">
        <v>14</v>
      </c>
      <c r="K116" s="298">
        <v>7.92</v>
      </c>
      <c r="L116" s="299">
        <v>7.919999999999999</v>
      </c>
      <c r="M116" s="300">
        <f>+L116/K116</f>
        <v>0.99999999999999989</v>
      </c>
      <c r="N116" s="384"/>
      <c r="O116" s="407"/>
      <c r="P116" s="413"/>
      <c r="Q116" s="415"/>
      <c r="R116" s="414"/>
      <c r="S116" s="259"/>
      <c r="T116" s="259"/>
      <c r="U116" s="259"/>
      <c r="V116" s="259"/>
      <c r="W116" s="259"/>
    </row>
    <row r="117" spans="1:23" ht="27" customHeight="1" thickBot="1" x14ac:dyDescent="0.35">
      <c r="A117" s="259"/>
      <c r="B117" s="559" t="s">
        <v>35</v>
      </c>
      <c r="C117" s="511" t="s">
        <v>50</v>
      </c>
      <c r="D117" s="311">
        <v>15.123999999999995</v>
      </c>
      <c r="E117" s="327"/>
      <c r="F117" s="335">
        <v>8.73</v>
      </c>
      <c r="G117" s="336" t="s">
        <v>94</v>
      </c>
      <c r="H117" s="337"/>
      <c r="I117" s="338" t="s">
        <v>15</v>
      </c>
      <c r="J117" s="373" t="s">
        <v>72</v>
      </c>
      <c r="K117" s="339">
        <v>8.73</v>
      </c>
      <c r="L117" s="362">
        <v>8.5</v>
      </c>
      <c r="M117" s="363">
        <f>+L117/K117</f>
        <v>0.97365406643757157</v>
      </c>
      <c r="N117" s="384"/>
      <c r="O117" s="259"/>
      <c r="P117" s="416"/>
      <c r="Q117" s="415"/>
      <c r="R117" s="414"/>
      <c r="S117" s="259"/>
      <c r="T117" s="259"/>
      <c r="U117" s="259"/>
      <c r="V117" s="259"/>
      <c r="W117" s="259"/>
    </row>
    <row r="118" spans="1:23" ht="27" customHeight="1" thickBot="1" x14ac:dyDescent="0.35">
      <c r="A118" s="259"/>
      <c r="B118" s="558" t="s">
        <v>244</v>
      </c>
      <c r="C118" s="510" t="s">
        <v>64</v>
      </c>
      <c r="D118" s="301">
        <v>10.83</v>
      </c>
      <c r="E118" s="330"/>
      <c r="F118" s="274">
        <v>14.25</v>
      </c>
      <c r="G118" s="275" t="s">
        <v>95</v>
      </c>
      <c r="H118" s="374" t="s">
        <v>37</v>
      </c>
      <c r="I118" s="313" t="s">
        <v>38</v>
      </c>
      <c r="J118" s="278" t="s">
        <v>38</v>
      </c>
      <c r="K118" s="279">
        <v>14.25</v>
      </c>
      <c r="L118" s="280">
        <v>14.3</v>
      </c>
      <c r="M118" s="281">
        <f>+L118/K118</f>
        <v>1.0035087719298246</v>
      </c>
      <c r="N118" s="384"/>
      <c r="O118" s="259"/>
      <c r="P118" s="416"/>
      <c r="Q118" s="415"/>
      <c r="R118" s="414"/>
      <c r="S118" s="259"/>
      <c r="T118" s="259"/>
      <c r="U118" s="259"/>
      <c r="V118" s="259"/>
      <c r="W118" s="259"/>
    </row>
    <row r="119" spans="1:23" ht="27" customHeight="1" thickBot="1" x14ac:dyDescent="0.35">
      <c r="A119" s="259"/>
      <c r="B119" s="559" t="s">
        <v>36</v>
      </c>
      <c r="C119" s="511" t="s">
        <v>13</v>
      </c>
      <c r="D119" s="311">
        <v>8.8000000000000007</v>
      </c>
      <c r="E119" s="312"/>
      <c r="F119" s="303">
        <v>7.92</v>
      </c>
      <c r="G119" s="304" t="s">
        <v>95</v>
      </c>
      <c r="H119" s="375"/>
      <c r="I119" s="323" t="s">
        <v>16</v>
      </c>
      <c r="J119" s="307" t="s">
        <v>16</v>
      </c>
      <c r="K119" s="308">
        <v>7.92</v>
      </c>
      <c r="L119" s="308" t="s">
        <v>70</v>
      </c>
      <c r="M119" s="376" t="e">
        <f>+L119/K119</f>
        <v>#VALUE!</v>
      </c>
      <c r="N119" s="384"/>
      <c r="O119" s="259"/>
      <c r="P119" s="416"/>
      <c r="Q119" s="415"/>
      <c r="R119" s="414"/>
      <c r="S119" s="259"/>
      <c r="T119" s="259"/>
      <c r="U119" s="259"/>
      <c r="V119" s="259"/>
      <c r="W119" s="259"/>
    </row>
    <row r="120" spans="1:23" ht="27" customHeight="1" x14ac:dyDescent="0.3">
      <c r="A120" s="259"/>
      <c r="B120" s="557" t="s">
        <v>244</v>
      </c>
      <c r="C120" s="509" t="s">
        <v>14</v>
      </c>
      <c r="D120" s="283">
        <v>7.92</v>
      </c>
      <c r="E120" s="284"/>
      <c r="F120" s="262"/>
      <c r="G120" s="262"/>
      <c r="H120" s="377"/>
      <c r="I120" s="377"/>
      <c r="J120" s="377"/>
      <c r="K120" s="377"/>
      <c r="L120" s="377"/>
      <c r="M120" s="377"/>
      <c r="N120" s="384"/>
      <c r="O120" s="259"/>
      <c r="P120" s="416"/>
      <c r="Q120" s="415"/>
      <c r="R120" s="414"/>
      <c r="S120" s="259"/>
      <c r="T120" s="259"/>
      <c r="U120" s="259"/>
      <c r="V120" s="259"/>
      <c r="W120" s="259"/>
    </row>
    <row r="121" spans="1:23" ht="27" customHeight="1" thickBot="1" x14ac:dyDescent="0.35">
      <c r="A121" s="259"/>
      <c r="B121" s="558" t="s">
        <v>244</v>
      </c>
      <c r="C121" s="510" t="s">
        <v>15</v>
      </c>
      <c r="D121" s="301">
        <v>8.4534454454067696</v>
      </c>
      <c r="E121" s="302"/>
      <c r="F121" s="262"/>
      <c r="G121" s="262"/>
      <c r="H121" s="377"/>
      <c r="I121" s="377"/>
      <c r="J121" s="377"/>
      <c r="K121" s="377"/>
      <c r="L121" s="377"/>
      <c r="M121" s="377"/>
      <c r="N121" s="384"/>
      <c r="O121" s="259"/>
      <c r="P121" s="416"/>
      <c r="Q121" s="415"/>
      <c r="R121" s="414"/>
      <c r="S121" s="259"/>
      <c r="T121" s="259"/>
      <c r="U121" s="259"/>
      <c r="V121" s="259"/>
      <c r="W121" s="259"/>
    </row>
    <row r="122" spans="1:23" ht="27" customHeight="1" thickBot="1" x14ac:dyDescent="0.35">
      <c r="A122" s="259"/>
      <c r="B122" s="568" t="s">
        <v>145</v>
      </c>
      <c r="C122" s="555" t="s">
        <v>146</v>
      </c>
      <c r="D122" s="540">
        <v>6.84</v>
      </c>
      <c r="E122" s="541"/>
      <c r="F122" s="262"/>
      <c r="G122" s="262"/>
      <c r="H122" s="377"/>
      <c r="I122" s="377"/>
      <c r="J122" s="377"/>
      <c r="K122" s="377"/>
      <c r="L122" s="377"/>
      <c r="M122" s="377"/>
      <c r="N122" s="384"/>
      <c r="O122" s="259"/>
      <c r="P122" s="416"/>
      <c r="Q122" s="415"/>
      <c r="R122" s="414"/>
      <c r="S122" s="259"/>
      <c r="T122" s="259"/>
      <c r="U122" s="259"/>
      <c r="V122" s="259"/>
      <c r="W122" s="259"/>
    </row>
    <row r="123" spans="1:23" ht="27" customHeight="1" x14ac:dyDescent="0.3">
      <c r="A123" s="259"/>
      <c r="B123" s="559" t="s">
        <v>320</v>
      </c>
      <c r="C123" s="511" t="s">
        <v>321</v>
      </c>
      <c r="D123" s="368">
        <v>30</v>
      </c>
      <c r="E123" s="312" t="s">
        <v>268</v>
      </c>
      <c r="F123" s="262"/>
      <c r="G123" s="262"/>
      <c r="H123" s="377"/>
      <c r="I123" s="377"/>
      <c r="J123" s="377"/>
      <c r="K123" s="377"/>
      <c r="L123" s="377"/>
      <c r="M123" s="377"/>
      <c r="N123" s="384"/>
      <c r="O123" s="259"/>
      <c r="P123" s="416"/>
      <c r="Q123" s="415"/>
      <c r="R123" s="414"/>
      <c r="S123" s="259"/>
      <c r="T123" s="259"/>
      <c r="U123" s="259"/>
      <c r="V123" s="259"/>
      <c r="W123" s="259"/>
    </row>
    <row r="124" spans="1:23" ht="27" customHeight="1" x14ac:dyDescent="0.3">
      <c r="A124" s="259"/>
      <c r="B124" s="557" t="s">
        <v>244</v>
      </c>
      <c r="C124" s="509" t="s">
        <v>322</v>
      </c>
      <c r="D124" s="351">
        <v>30</v>
      </c>
      <c r="E124" s="284" t="s">
        <v>268</v>
      </c>
      <c r="F124" s="262"/>
      <c r="G124" s="262"/>
      <c r="H124" s="377"/>
      <c r="I124" s="377"/>
      <c r="J124" s="377"/>
      <c r="K124" s="377"/>
      <c r="L124" s="377"/>
      <c r="M124" s="377"/>
      <c r="N124" s="384"/>
      <c r="O124" s="259"/>
      <c r="P124" s="416"/>
      <c r="Q124" s="415"/>
      <c r="R124" s="414"/>
      <c r="S124" s="259"/>
      <c r="T124" s="259"/>
      <c r="U124" s="259"/>
      <c r="V124" s="259"/>
      <c r="W124" s="259"/>
    </row>
    <row r="125" spans="1:23" ht="27" customHeight="1" x14ac:dyDescent="0.3">
      <c r="A125" s="259"/>
      <c r="B125" s="557" t="s">
        <v>244</v>
      </c>
      <c r="C125" s="509" t="s">
        <v>323</v>
      </c>
      <c r="D125" s="351">
        <v>30</v>
      </c>
      <c r="E125" s="284" t="s">
        <v>268</v>
      </c>
      <c r="F125" s="262"/>
      <c r="G125" s="262"/>
      <c r="H125" s="377"/>
      <c r="I125" s="377"/>
      <c r="J125" s="377"/>
      <c r="K125" s="377"/>
      <c r="L125" s="377"/>
      <c r="M125" s="377"/>
      <c r="N125" s="384"/>
      <c r="O125" s="259"/>
      <c r="P125" s="416"/>
      <c r="Q125" s="415"/>
      <c r="R125" s="414"/>
      <c r="S125" s="259"/>
      <c r="T125" s="259"/>
      <c r="U125" s="259"/>
      <c r="V125" s="259"/>
      <c r="W125" s="259"/>
    </row>
    <row r="126" spans="1:23" ht="27" customHeight="1" thickBot="1" x14ac:dyDescent="0.35">
      <c r="A126" s="259"/>
      <c r="B126" s="557" t="s">
        <v>244</v>
      </c>
      <c r="C126" s="509" t="s">
        <v>324</v>
      </c>
      <c r="D126" s="351">
        <v>30</v>
      </c>
      <c r="E126" s="284" t="s">
        <v>268</v>
      </c>
      <c r="F126" s="262"/>
      <c r="G126" s="262"/>
      <c r="H126" s="377"/>
      <c r="I126" s="377"/>
      <c r="J126" s="377"/>
      <c r="K126" s="377"/>
      <c r="L126" s="377"/>
      <c r="M126" s="377"/>
      <c r="N126" s="384"/>
      <c r="O126" s="259"/>
      <c r="P126" s="416"/>
      <c r="Q126" s="415"/>
      <c r="R126" s="414"/>
      <c r="S126" s="259"/>
      <c r="T126" s="259"/>
      <c r="U126" s="259"/>
      <c r="V126" s="259"/>
      <c r="W126" s="259"/>
    </row>
    <row r="127" spans="1:23" ht="27" customHeight="1" thickBot="1" x14ac:dyDescent="0.35">
      <c r="A127" s="259"/>
      <c r="B127" s="558" t="s">
        <v>244</v>
      </c>
      <c r="C127" s="510" t="s">
        <v>325</v>
      </c>
      <c r="D127" s="366">
        <v>30</v>
      </c>
      <c r="E127" s="302" t="s">
        <v>268</v>
      </c>
      <c r="F127" s="262"/>
      <c r="G127" s="262"/>
      <c r="H127" s="378" t="s">
        <v>55</v>
      </c>
      <c r="I127" s="698" t="s">
        <v>65</v>
      </c>
      <c r="J127" s="699"/>
      <c r="K127" s="700"/>
      <c r="L127" s="379"/>
      <c r="M127" s="380"/>
      <c r="N127" s="384"/>
      <c r="O127" s="259"/>
      <c r="P127" s="416"/>
      <c r="Q127" s="415"/>
      <c r="R127" s="414"/>
      <c r="S127" s="259"/>
      <c r="T127" s="259"/>
      <c r="U127" s="259"/>
      <c r="V127" s="259"/>
      <c r="W127" s="259"/>
    </row>
    <row r="128" spans="1:23" ht="27" customHeight="1" x14ac:dyDescent="0.3">
      <c r="A128" s="259"/>
      <c r="B128" s="516" t="s">
        <v>37</v>
      </c>
      <c r="C128" s="552" t="s">
        <v>148</v>
      </c>
      <c r="D128" s="547">
        <v>30</v>
      </c>
      <c r="E128" s="273"/>
      <c r="F128" s="262"/>
      <c r="G128" s="262"/>
      <c r="H128" s="381"/>
      <c r="I128" s="379"/>
      <c r="J128" s="379"/>
      <c r="K128" s="379"/>
      <c r="L128" s="379"/>
      <c r="M128" s="380"/>
      <c r="N128" s="384"/>
      <c r="O128" s="259"/>
      <c r="P128" s="416"/>
      <c r="Q128" s="415"/>
      <c r="R128" s="414"/>
      <c r="S128" s="259"/>
      <c r="T128" s="259"/>
      <c r="U128" s="259"/>
      <c r="V128" s="259"/>
      <c r="W128" s="259"/>
    </row>
    <row r="129" spans="1:23" ht="27" customHeight="1" x14ac:dyDescent="0.3">
      <c r="A129" s="259"/>
      <c r="B129" s="557" t="s">
        <v>244</v>
      </c>
      <c r="C129" s="509" t="s">
        <v>122</v>
      </c>
      <c r="D129" s="351">
        <v>23.75</v>
      </c>
      <c r="E129" s="284"/>
      <c r="F129" s="262"/>
      <c r="G129" s="262"/>
      <c r="H129" s="381"/>
      <c r="I129" s="379"/>
      <c r="J129" s="379"/>
      <c r="K129" s="379"/>
      <c r="L129" s="379"/>
      <c r="M129" s="380"/>
      <c r="N129" s="384"/>
      <c r="O129" s="417"/>
      <c r="P129" s="414"/>
      <c r="Q129" s="415"/>
      <c r="R129" s="414"/>
      <c r="S129" s="417"/>
      <c r="T129" s="259"/>
      <c r="U129" s="259"/>
      <c r="V129" s="259"/>
      <c r="W129" s="259"/>
    </row>
    <row r="130" spans="1:23" ht="27" customHeight="1" x14ac:dyDescent="0.3">
      <c r="A130" s="259"/>
      <c r="B130" s="557" t="s">
        <v>244</v>
      </c>
      <c r="C130" s="509" t="s">
        <v>147</v>
      </c>
      <c r="D130" s="351">
        <v>14.25</v>
      </c>
      <c r="E130" s="284" t="s">
        <v>175</v>
      </c>
      <c r="F130" s="262"/>
      <c r="G130" s="262"/>
      <c r="H130" s="377"/>
      <c r="I130" s="377"/>
      <c r="J130" s="377"/>
      <c r="K130" s="377"/>
      <c r="L130" s="377"/>
      <c r="M130" s="377"/>
      <c r="N130" s="384"/>
      <c r="O130" s="417"/>
      <c r="P130" s="414"/>
      <c r="Q130" s="415"/>
      <c r="R130" s="414"/>
      <c r="S130" s="417"/>
      <c r="T130" s="259"/>
      <c r="U130" s="259"/>
      <c r="V130" s="259"/>
      <c r="W130" s="259"/>
    </row>
    <row r="131" spans="1:23" ht="27" customHeight="1" thickBot="1" x14ac:dyDescent="0.35">
      <c r="A131" s="259"/>
      <c r="B131" s="515" t="s">
        <v>244</v>
      </c>
      <c r="C131" s="554" t="s">
        <v>16</v>
      </c>
      <c r="D131" s="506">
        <v>6.84</v>
      </c>
      <c r="E131" s="530"/>
      <c r="F131" s="262"/>
      <c r="G131" s="262"/>
      <c r="H131" s="377"/>
      <c r="I131" s="377"/>
      <c r="J131" s="377"/>
      <c r="K131" s="377"/>
      <c r="L131" s="377"/>
      <c r="M131" s="377"/>
      <c r="N131" s="384"/>
      <c r="O131" s="417"/>
      <c r="P131" s="414"/>
      <c r="Q131" s="415"/>
      <c r="R131" s="414"/>
      <c r="S131" s="417"/>
      <c r="T131" s="259"/>
      <c r="U131" s="259"/>
      <c r="V131" s="259"/>
      <c r="W131" s="259"/>
    </row>
    <row r="132" spans="1:23" ht="27" customHeight="1" x14ac:dyDescent="0.3">
      <c r="A132" s="259"/>
      <c r="B132" s="559" t="s">
        <v>326</v>
      </c>
      <c r="C132" s="511" t="s">
        <v>327</v>
      </c>
      <c r="D132" s="311">
        <v>19</v>
      </c>
      <c r="E132" s="312" t="s">
        <v>329</v>
      </c>
      <c r="F132" s="262"/>
      <c r="G132" s="262"/>
      <c r="H132" s="377"/>
      <c r="I132" s="377"/>
      <c r="J132" s="377"/>
      <c r="K132" s="377"/>
      <c r="L132" s="377"/>
      <c r="M132" s="377"/>
      <c r="N132" s="384"/>
      <c r="O132" s="259"/>
      <c r="P132" s="416"/>
      <c r="Q132" s="415"/>
      <c r="R132" s="414"/>
      <c r="S132" s="259"/>
      <c r="T132" s="259"/>
      <c r="U132" s="259"/>
      <c r="V132" s="259"/>
      <c r="W132" s="259"/>
    </row>
    <row r="133" spans="1:23" ht="27" customHeight="1" thickBot="1" x14ac:dyDescent="0.35">
      <c r="A133" s="259"/>
      <c r="B133" s="558" t="s">
        <v>244</v>
      </c>
      <c r="C133" s="510" t="s">
        <v>328</v>
      </c>
      <c r="D133" s="301">
        <v>19</v>
      </c>
      <c r="E133" s="302" t="s">
        <v>329</v>
      </c>
      <c r="F133" s="262"/>
      <c r="G133" s="262"/>
      <c r="H133" s="377"/>
      <c r="I133" s="377"/>
      <c r="J133" s="377"/>
      <c r="K133" s="377"/>
      <c r="L133" s="377"/>
      <c r="M133" s="377"/>
      <c r="N133" s="384"/>
      <c r="O133" s="259"/>
      <c r="P133" s="416"/>
      <c r="Q133" s="415"/>
      <c r="R133" s="414"/>
      <c r="S133" s="259"/>
      <c r="T133" s="259"/>
      <c r="U133" s="259"/>
      <c r="V133" s="259"/>
      <c r="W133" s="259"/>
    </row>
    <row r="134" spans="1:23" ht="20.100000000000001" customHeight="1" thickBot="1" x14ac:dyDescent="0.35">
      <c r="A134" s="259"/>
      <c r="B134" s="418"/>
      <c r="C134" s="260"/>
      <c r="D134" s="260"/>
      <c r="E134" s="261"/>
      <c r="F134" s="262"/>
      <c r="G134" s="262"/>
      <c r="H134" s="377"/>
      <c r="I134" s="377"/>
      <c r="J134" s="377"/>
      <c r="K134" s="377"/>
      <c r="L134" s="377"/>
      <c r="M134" s="377"/>
      <c r="N134" s="384"/>
      <c r="O134" s="259"/>
      <c r="P134" s="416"/>
      <c r="Q134" s="415"/>
      <c r="R134" s="414"/>
      <c r="S134" s="259"/>
      <c r="T134" s="259"/>
      <c r="U134" s="259"/>
      <c r="V134" s="259"/>
      <c r="W134" s="259"/>
    </row>
    <row r="135" spans="1:23" ht="20.100000000000001" customHeight="1" thickBot="1" x14ac:dyDescent="0.35">
      <c r="A135" s="259"/>
      <c r="B135" s="419" t="s">
        <v>55</v>
      </c>
      <c r="C135" s="696" t="s">
        <v>65</v>
      </c>
      <c r="D135" s="697"/>
      <c r="E135" s="261"/>
      <c r="F135" s="262"/>
      <c r="G135" s="262"/>
      <c r="H135" s="377"/>
      <c r="I135" s="377"/>
      <c r="J135" s="377"/>
      <c r="K135" s="377"/>
      <c r="L135" s="377"/>
      <c r="M135" s="377"/>
      <c r="N135" s="384"/>
      <c r="O135" s="259"/>
      <c r="P135" s="416"/>
      <c r="Q135" s="415"/>
      <c r="R135" s="414"/>
      <c r="S135" s="259"/>
      <c r="T135" s="259"/>
      <c r="U135" s="259"/>
      <c r="V135" s="259"/>
      <c r="W135" s="259"/>
    </row>
    <row r="136" spans="1:23" ht="20.100000000000001" customHeight="1" x14ac:dyDescent="0.3">
      <c r="A136" s="259"/>
      <c r="B136" s="418"/>
      <c r="C136" s="260"/>
      <c r="D136" s="260"/>
      <c r="E136" s="261"/>
      <c r="F136" s="262"/>
      <c r="G136" s="262"/>
      <c r="H136" s="377"/>
      <c r="I136" s="377"/>
      <c r="J136" s="377"/>
      <c r="K136" s="377"/>
      <c r="L136" s="377"/>
      <c r="M136" s="377"/>
      <c r="N136" s="384"/>
      <c r="O136" s="259"/>
      <c r="P136" s="416"/>
      <c r="Q136" s="415"/>
      <c r="R136" s="414"/>
      <c r="S136" s="259"/>
      <c r="T136" s="259"/>
      <c r="U136" s="259"/>
      <c r="V136" s="259"/>
      <c r="W136" s="259"/>
    </row>
    <row r="137" spans="1:23" ht="20.100000000000001" customHeight="1" x14ac:dyDescent="0.3">
      <c r="A137" s="259"/>
      <c r="B137" s="418"/>
      <c r="C137" s="260"/>
      <c r="D137" s="260"/>
      <c r="E137" s="261"/>
      <c r="F137" s="262"/>
      <c r="G137" s="262"/>
      <c r="H137" s="377"/>
      <c r="I137" s="377"/>
      <c r="J137" s="377"/>
      <c r="K137" s="377"/>
      <c r="L137" s="377"/>
      <c r="M137" s="377"/>
      <c r="N137" s="384"/>
      <c r="O137" s="259"/>
      <c r="P137" s="416"/>
      <c r="Q137" s="415"/>
      <c r="R137" s="414"/>
      <c r="S137" s="259"/>
      <c r="T137" s="259"/>
      <c r="U137" s="259"/>
      <c r="V137" s="259"/>
      <c r="W137" s="259"/>
    </row>
    <row r="138" spans="1:23" ht="20.100000000000001" customHeight="1" x14ac:dyDescent="0.3">
      <c r="A138" s="259"/>
      <c r="B138" s="418"/>
      <c r="C138" s="260"/>
      <c r="D138" s="260"/>
      <c r="E138" s="261"/>
      <c r="F138" s="262"/>
      <c r="G138" s="262"/>
      <c r="H138" s="377"/>
      <c r="I138" s="377"/>
      <c r="J138" s="377"/>
      <c r="K138" s="377"/>
      <c r="L138" s="377"/>
      <c r="M138" s="377"/>
      <c r="N138" s="384"/>
      <c r="O138" s="259"/>
      <c r="P138" s="416"/>
      <c r="Q138" s="415"/>
      <c r="R138" s="414"/>
      <c r="S138" s="259"/>
      <c r="T138" s="259"/>
      <c r="U138" s="259"/>
      <c r="V138" s="259"/>
      <c r="W138" s="259"/>
    </row>
    <row r="139" spans="1:23" ht="20.100000000000001" customHeight="1" x14ac:dyDescent="0.3">
      <c r="A139" s="259"/>
      <c r="B139" s="418"/>
      <c r="C139" s="260"/>
      <c r="D139" s="260"/>
      <c r="E139" s="261"/>
      <c r="F139" s="262"/>
      <c r="G139" s="262"/>
      <c r="H139" s="377"/>
      <c r="I139" s="377"/>
      <c r="J139" s="377"/>
      <c r="K139" s="377"/>
      <c r="L139" s="377"/>
      <c r="M139" s="377"/>
      <c r="N139" s="384"/>
      <c r="O139" s="259"/>
      <c r="P139" s="416"/>
      <c r="Q139" s="415"/>
      <c r="R139" s="414"/>
      <c r="S139" s="259"/>
      <c r="T139" s="259"/>
      <c r="U139" s="259"/>
      <c r="V139" s="259"/>
      <c r="W139" s="259"/>
    </row>
    <row r="140" spans="1:23" ht="20.100000000000001" customHeight="1" x14ac:dyDescent="0.3">
      <c r="A140" s="259"/>
      <c r="B140" s="418"/>
      <c r="C140" s="260"/>
      <c r="D140" s="260"/>
      <c r="E140" s="261"/>
      <c r="F140" s="262"/>
      <c r="G140" s="262"/>
      <c r="H140" s="377"/>
      <c r="I140" s="377"/>
      <c r="J140" s="377"/>
      <c r="K140" s="377"/>
      <c r="L140" s="377"/>
      <c r="M140" s="377"/>
      <c r="N140" s="384"/>
      <c r="O140" s="259"/>
      <c r="P140" s="416"/>
      <c r="Q140" s="415"/>
      <c r="R140" s="414"/>
      <c r="S140" s="259"/>
      <c r="T140" s="259"/>
      <c r="U140" s="259"/>
      <c r="V140" s="259"/>
      <c r="W140" s="259"/>
    </row>
    <row r="141" spans="1:23" ht="20.100000000000001" customHeight="1" x14ac:dyDescent="0.3">
      <c r="A141" s="259"/>
      <c r="B141" s="418"/>
      <c r="C141" s="260"/>
      <c r="D141" s="260"/>
      <c r="E141" s="261"/>
      <c r="F141" s="262"/>
      <c r="G141" s="262"/>
      <c r="H141" s="377"/>
      <c r="I141" s="377"/>
      <c r="J141" s="377"/>
      <c r="K141" s="377"/>
      <c r="L141" s="377"/>
      <c r="M141" s="377"/>
      <c r="N141" s="384"/>
      <c r="O141" s="259"/>
      <c r="P141" s="416"/>
      <c r="Q141" s="415"/>
      <c r="R141" s="414"/>
      <c r="S141" s="259"/>
      <c r="T141" s="259"/>
      <c r="U141" s="259"/>
      <c r="V141" s="259"/>
      <c r="W141" s="259"/>
    </row>
    <row r="142" spans="1:23" ht="20.100000000000001" customHeight="1" x14ac:dyDescent="0.3">
      <c r="A142" s="259"/>
      <c r="B142" s="418"/>
      <c r="C142" s="260"/>
      <c r="D142" s="260"/>
      <c r="E142" s="261"/>
      <c r="F142" s="262"/>
      <c r="G142" s="262"/>
      <c r="H142" s="377"/>
      <c r="I142" s="377"/>
      <c r="J142" s="377"/>
      <c r="K142" s="377"/>
      <c r="L142" s="377"/>
      <c r="M142" s="377"/>
      <c r="N142" s="384"/>
      <c r="O142" s="259"/>
      <c r="P142" s="416"/>
      <c r="Q142" s="415"/>
      <c r="R142" s="414"/>
      <c r="S142" s="259"/>
      <c r="T142" s="259"/>
      <c r="U142" s="259"/>
      <c r="V142" s="259"/>
      <c r="W142" s="259"/>
    </row>
    <row r="143" spans="1:23" ht="20.100000000000001" customHeight="1" x14ac:dyDescent="0.3">
      <c r="A143" s="259"/>
      <c r="B143" s="418"/>
      <c r="C143" s="260"/>
      <c r="D143" s="260"/>
      <c r="E143" s="261"/>
      <c r="F143" s="262"/>
      <c r="G143" s="262"/>
      <c r="H143" s="377"/>
      <c r="I143" s="377"/>
      <c r="J143" s="377"/>
      <c r="K143" s="377"/>
      <c r="L143" s="377"/>
      <c r="M143" s="377"/>
      <c r="N143" s="384"/>
      <c r="O143" s="259"/>
      <c r="P143" s="416"/>
      <c r="Q143" s="415"/>
      <c r="R143" s="414"/>
      <c r="S143" s="259"/>
      <c r="T143" s="259"/>
      <c r="U143" s="259"/>
      <c r="V143" s="259"/>
      <c r="W143" s="259"/>
    </row>
    <row r="144" spans="1:23" ht="20.100000000000001" customHeight="1" x14ac:dyDescent="0.3">
      <c r="A144" s="259"/>
      <c r="B144" s="418"/>
      <c r="C144" s="260"/>
      <c r="D144" s="260"/>
      <c r="E144" s="261"/>
      <c r="F144" s="262"/>
      <c r="G144" s="262"/>
      <c r="H144" s="377"/>
      <c r="I144" s="377"/>
      <c r="J144" s="377"/>
      <c r="K144" s="377"/>
      <c r="L144" s="377"/>
      <c r="M144" s="377"/>
      <c r="N144" s="384"/>
      <c r="O144" s="259"/>
      <c r="P144" s="416"/>
      <c r="Q144" s="415"/>
      <c r="R144" s="414"/>
      <c r="S144" s="259"/>
      <c r="T144" s="259"/>
      <c r="U144" s="259"/>
      <c r="V144" s="259"/>
      <c r="W144" s="259"/>
    </row>
    <row r="145" spans="1:23" ht="20.100000000000001" customHeight="1" x14ac:dyDescent="0.3">
      <c r="A145" s="259"/>
      <c r="B145" s="418"/>
      <c r="C145" s="260"/>
      <c r="D145" s="260"/>
      <c r="E145" s="261"/>
      <c r="F145" s="262"/>
      <c r="G145" s="262"/>
      <c r="H145" s="377"/>
      <c r="I145" s="377"/>
      <c r="J145" s="377"/>
      <c r="K145" s="377"/>
      <c r="L145" s="377"/>
      <c r="M145" s="377"/>
      <c r="N145" s="384"/>
      <c r="O145" s="259"/>
      <c r="P145" s="416"/>
      <c r="Q145" s="415"/>
      <c r="R145" s="414"/>
      <c r="S145" s="259"/>
      <c r="T145" s="259"/>
      <c r="U145" s="259"/>
      <c r="V145" s="259"/>
      <c r="W145" s="259"/>
    </row>
    <row r="146" spans="1:23" ht="20.100000000000001" customHeight="1" x14ac:dyDescent="0.3">
      <c r="A146" s="259"/>
      <c r="B146" s="418"/>
      <c r="C146" s="260"/>
      <c r="D146" s="260"/>
      <c r="E146" s="261"/>
      <c r="F146" s="262"/>
      <c r="G146" s="262"/>
      <c r="H146" s="377"/>
      <c r="I146" s="377"/>
      <c r="J146" s="377"/>
      <c r="K146" s="377"/>
      <c r="L146" s="377"/>
      <c r="M146" s="377"/>
      <c r="N146" s="384"/>
      <c r="O146" s="259"/>
      <c r="P146" s="416"/>
      <c r="Q146" s="415"/>
      <c r="R146" s="414"/>
      <c r="S146" s="259"/>
      <c r="T146" s="259"/>
      <c r="U146" s="259"/>
      <c r="V146" s="259"/>
      <c r="W146" s="259"/>
    </row>
    <row r="147" spans="1:23" ht="20.100000000000001" customHeight="1" x14ac:dyDescent="0.3">
      <c r="A147" s="259"/>
      <c r="B147" s="418"/>
      <c r="C147" s="260"/>
      <c r="D147" s="260"/>
      <c r="E147" s="261"/>
      <c r="F147" s="262"/>
      <c r="G147" s="262"/>
      <c r="H147" s="377"/>
      <c r="I147" s="377"/>
      <c r="J147" s="377"/>
      <c r="K147" s="377"/>
      <c r="L147" s="377"/>
      <c r="M147" s="377"/>
      <c r="N147" s="384"/>
      <c r="O147" s="259"/>
      <c r="P147" s="416"/>
      <c r="Q147" s="415"/>
      <c r="R147" s="414"/>
      <c r="S147" s="259"/>
      <c r="T147" s="259"/>
      <c r="U147" s="259"/>
      <c r="V147" s="259"/>
      <c r="W147" s="259"/>
    </row>
    <row r="148" spans="1:23" ht="20.100000000000001" customHeight="1" x14ac:dyDescent="0.3">
      <c r="A148" s="259"/>
      <c r="B148" s="418"/>
      <c r="C148" s="260"/>
      <c r="D148" s="260"/>
      <c r="E148" s="261"/>
      <c r="F148" s="262"/>
      <c r="G148" s="262"/>
      <c r="H148" s="377"/>
      <c r="I148" s="377"/>
      <c r="J148" s="377"/>
      <c r="K148" s="377"/>
      <c r="L148" s="377"/>
      <c r="M148" s="377"/>
      <c r="N148" s="384"/>
      <c r="O148" s="259"/>
      <c r="P148" s="416"/>
      <c r="Q148" s="415"/>
      <c r="R148" s="414"/>
      <c r="S148" s="259"/>
      <c r="T148" s="259"/>
      <c r="U148" s="259"/>
      <c r="V148" s="259"/>
      <c r="W148" s="259"/>
    </row>
    <row r="149" spans="1:23" ht="20.100000000000001" customHeight="1" x14ac:dyDescent="0.3">
      <c r="A149" s="259"/>
      <c r="B149" s="418"/>
      <c r="C149" s="260"/>
      <c r="D149" s="260"/>
      <c r="E149" s="261"/>
      <c r="F149" s="262"/>
      <c r="G149" s="262"/>
      <c r="H149" s="377"/>
      <c r="I149" s="377"/>
      <c r="J149" s="377"/>
      <c r="K149" s="377"/>
      <c r="L149" s="377"/>
      <c r="M149" s="377"/>
      <c r="N149" s="384"/>
      <c r="O149" s="259"/>
      <c r="P149" s="416"/>
      <c r="Q149" s="415"/>
      <c r="R149" s="414"/>
      <c r="S149" s="259"/>
      <c r="T149" s="259"/>
      <c r="U149" s="259"/>
      <c r="V149" s="259"/>
      <c r="W149" s="259"/>
    </row>
    <row r="150" spans="1:23" ht="20.100000000000001" customHeight="1" x14ac:dyDescent="0.3">
      <c r="A150" s="259"/>
      <c r="B150" s="418"/>
      <c r="C150" s="260"/>
      <c r="D150" s="260"/>
      <c r="E150" s="261"/>
      <c r="F150" s="262"/>
      <c r="G150" s="262"/>
      <c r="H150" s="377"/>
      <c r="I150" s="377"/>
      <c r="J150" s="377"/>
      <c r="K150" s="377"/>
      <c r="L150" s="377"/>
      <c r="M150" s="377"/>
      <c r="N150" s="384"/>
      <c r="O150" s="259"/>
      <c r="P150" s="416"/>
      <c r="Q150" s="415"/>
      <c r="R150" s="414"/>
      <c r="S150" s="259"/>
      <c r="T150" s="259"/>
      <c r="U150" s="259"/>
      <c r="V150" s="259"/>
      <c r="W150" s="259"/>
    </row>
    <row r="151" spans="1:23" ht="20.100000000000001" customHeight="1" x14ac:dyDescent="0.3">
      <c r="A151" s="259"/>
      <c r="B151" s="418"/>
      <c r="C151" s="260"/>
      <c r="D151" s="260"/>
      <c r="E151" s="261"/>
      <c r="F151" s="262"/>
      <c r="G151" s="262"/>
      <c r="H151" s="377"/>
      <c r="I151" s="377"/>
      <c r="J151" s="377"/>
      <c r="K151" s="377"/>
      <c r="L151" s="377"/>
      <c r="M151" s="377"/>
      <c r="N151" s="384"/>
      <c r="O151" s="259"/>
      <c r="P151" s="416"/>
      <c r="Q151" s="415"/>
      <c r="R151" s="414"/>
      <c r="S151" s="259"/>
      <c r="T151" s="259"/>
      <c r="U151" s="259"/>
      <c r="V151" s="259"/>
      <c r="W151" s="259"/>
    </row>
    <row r="152" spans="1:23" ht="20.100000000000001" customHeight="1" x14ac:dyDescent="0.3">
      <c r="A152" s="259"/>
      <c r="B152" s="418"/>
      <c r="C152" s="260"/>
      <c r="D152" s="260"/>
      <c r="E152" s="261"/>
      <c r="F152" s="262"/>
      <c r="G152" s="262"/>
      <c r="H152" s="377"/>
      <c r="I152" s="377"/>
      <c r="J152" s="377"/>
      <c r="K152" s="377"/>
      <c r="L152" s="377"/>
      <c r="M152" s="377"/>
      <c r="N152" s="384"/>
      <c r="O152" s="259"/>
      <c r="P152" s="416"/>
      <c r="Q152" s="415"/>
      <c r="R152" s="414"/>
      <c r="S152" s="259"/>
      <c r="T152" s="259"/>
      <c r="U152" s="259"/>
      <c r="V152" s="259"/>
      <c r="W152" s="259"/>
    </row>
    <row r="153" spans="1:23" ht="20.100000000000001" customHeight="1" x14ac:dyDescent="0.3">
      <c r="A153" s="259"/>
      <c r="B153" s="418"/>
      <c r="C153" s="260"/>
      <c r="D153" s="260"/>
      <c r="E153" s="261"/>
      <c r="F153" s="262"/>
      <c r="G153" s="262"/>
      <c r="H153" s="377"/>
      <c r="I153" s="377"/>
      <c r="J153" s="377"/>
      <c r="K153" s="377"/>
      <c r="L153" s="377"/>
      <c r="M153" s="377"/>
      <c r="N153" s="384"/>
      <c r="O153" s="259"/>
      <c r="P153" s="416"/>
      <c r="Q153" s="415"/>
      <c r="R153" s="414"/>
      <c r="S153" s="259"/>
      <c r="T153" s="259"/>
      <c r="U153" s="259"/>
      <c r="V153" s="259"/>
      <c r="W153" s="259"/>
    </row>
    <row r="154" spans="1:23" ht="20.100000000000001" customHeight="1" x14ac:dyDescent="0.3">
      <c r="A154" s="259"/>
      <c r="B154" s="418"/>
      <c r="C154" s="260"/>
      <c r="D154" s="260"/>
      <c r="E154" s="261"/>
      <c r="F154" s="262"/>
      <c r="G154" s="262"/>
      <c r="H154" s="377"/>
      <c r="I154" s="377"/>
      <c r="J154" s="377"/>
      <c r="K154" s="377"/>
      <c r="L154" s="377"/>
      <c r="M154" s="377"/>
      <c r="N154" s="384"/>
      <c r="O154" s="259"/>
      <c r="P154" s="416"/>
      <c r="Q154" s="415"/>
      <c r="R154" s="414"/>
      <c r="S154" s="259"/>
      <c r="T154" s="259"/>
      <c r="U154" s="259"/>
      <c r="V154" s="259"/>
      <c r="W154" s="259"/>
    </row>
    <row r="155" spans="1:23" ht="20.100000000000001" customHeight="1" x14ac:dyDescent="0.3">
      <c r="A155" s="259"/>
      <c r="B155" s="418"/>
      <c r="C155" s="260"/>
      <c r="D155" s="260"/>
      <c r="E155" s="261"/>
      <c r="F155" s="262"/>
      <c r="G155" s="262"/>
      <c r="H155" s="377"/>
      <c r="I155" s="377"/>
      <c r="J155" s="377"/>
      <c r="K155" s="377"/>
      <c r="L155" s="377"/>
      <c r="M155" s="377"/>
      <c r="N155" s="384"/>
      <c r="O155" s="259"/>
      <c r="P155" s="416"/>
      <c r="Q155" s="415"/>
      <c r="R155" s="414"/>
      <c r="S155" s="259"/>
      <c r="T155" s="259"/>
      <c r="U155" s="259"/>
      <c r="V155" s="259"/>
      <c r="W155" s="259"/>
    </row>
    <row r="156" spans="1:23" ht="20.100000000000001" customHeight="1" x14ac:dyDescent="0.3">
      <c r="A156" s="259"/>
      <c r="B156" s="418"/>
      <c r="C156" s="260"/>
      <c r="D156" s="260"/>
      <c r="E156" s="261"/>
      <c r="F156" s="262"/>
      <c r="G156" s="262"/>
      <c r="H156" s="377"/>
      <c r="I156" s="377"/>
      <c r="J156" s="377"/>
      <c r="K156" s="377"/>
      <c r="L156" s="377"/>
      <c r="M156" s="377"/>
      <c r="N156" s="384"/>
      <c r="O156" s="259"/>
      <c r="P156" s="416"/>
      <c r="Q156" s="415"/>
      <c r="R156" s="414"/>
      <c r="S156" s="259"/>
      <c r="T156" s="259"/>
      <c r="U156" s="259"/>
      <c r="V156" s="259"/>
      <c r="W156" s="259"/>
    </row>
    <row r="157" spans="1:23" ht="20.100000000000001" customHeight="1" x14ac:dyDescent="0.3">
      <c r="A157" s="259"/>
      <c r="B157" s="418"/>
      <c r="C157" s="260"/>
      <c r="D157" s="260"/>
      <c r="E157" s="261"/>
      <c r="F157" s="262"/>
      <c r="G157" s="262"/>
      <c r="H157" s="377"/>
      <c r="I157" s="377"/>
      <c r="J157" s="377"/>
      <c r="K157" s="377"/>
      <c r="L157" s="377"/>
      <c r="M157" s="377"/>
      <c r="N157" s="384"/>
      <c r="O157" s="259"/>
      <c r="P157" s="416"/>
      <c r="Q157" s="415"/>
      <c r="R157" s="414"/>
      <c r="S157" s="259"/>
      <c r="T157" s="259"/>
      <c r="U157" s="259"/>
      <c r="V157" s="259"/>
      <c r="W157" s="259"/>
    </row>
    <row r="158" spans="1:23" ht="20.100000000000001" customHeight="1" x14ac:dyDescent="0.3">
      <c r="A158" s="259"/>
      <c r="B158" s="418"/>
      <c r="C158" s="260"/>
      <c r="D158" s="260"/>
      <c r="E158" s="261"/>
      <c r="F158" s="262"/>
      <c r="G158" s="262"/>
      <c r="H158" s="377"/>
      <c r="I158" s="377"/>
      <c r="J158" s="377"/>
      <c r="K158" s="377"/>
      <c r="L158" s="377"/>
      <c r="M158" s="377"/>
      <c r="N158" s="384"/>
      <c r="O158" s="259"/>
      <c r="P158" s="416"/>
      <c r="Q158" s="415"/>
      <c r="R158" s="414"/>
      <c r="S158" s="259"/>
      <c r="T158" s="259"/>
      <c r="U158" s="259"/>
      <c r="V158" s="259"/>
      <c r="W158" s="259"/>
    </row>
    <row r="159" spans="1:23" ht="20.100000000000001" customHeight="1" x14ac:dyDescent="0.3">
      <c r="A159" s="259"/>
      <c r="B159" s="418"/>
      <c r="C159" s="260"/>
      <c r="D159" s="260"/>
      <c r="E159" s="261"/>
      <c r="F159" s="262"/>
      <c r="G159" s="262"/>
      <c r="H159" s="377"/>
      <c r="I159" s="377"/>
      <c r="J159" s="377"/>
      <c r="K159" s="377"/>
      <c r="L159" s="377"/>
      <c r="M159" s="377"/>
      <c r="N159" s="384"/>
      <c r="O159" s="259"/>
      <c r="P159" s="416"/>
      <c r="Q159" s="415"/>
      <c r="R159" s="414"/>
      <c r="S159" s="259"/>
      <c r="T159" s="259"/>
      <c r="U159" s="259"/>
      <c r="V159" s="259"/>
      <c r="W159" s="259"/>
    </row>
    <row r="160" spans="1:23" ht="20.100000000000001" customHeight="1" x14ac:dyDescent="0.3">
      <c r="A160" s="259"/>
      <c r="B160" s="418"/>
      <c r="C160" s="260"/>
      <c r="D160" s="260"/>
      <c r="E160" s="261"/>
      <c r="F160" s="262"/>
      <c r="G160" s="262"/>
      <c r="H160" s="377"/>
      <c r="I160" s="377"/>
      <c r="J160" s="377"/>
      <c r="K160" s="377"/>
      <c r="L160" s="377"/>
      <c r="M160" s="377"/>
      <c r="N160" s="384"/>
      <c r="O160" s="259"/>
      <c r="P160" s="416"/>
      <c r="Q160" s="415"/>
      <c r="R160" s="414"/>
      <c r="S160" s="259"/>
      <c r="T160" s="259"/>
      <c r="U160" s="259"/>
      <c r="V160" s="259"/>
      <c r="W160" s="259"/>
    </row>
    <row r="161" spans="1:23" ht="20.100000000000001" customHeight="1" x14ac:dyDescent="0.3">
      <c r="A161" s="259"/>
      <c r="B161" s="418"/>
      <c r="C161" s="260"/>
      <c r="D161" s="260"/>
      <c r="E161" s="261"/>
      <c r="F161" s="262"/>
      <c r="G161" s="262"/>
      <c r="H161" s="377"/>
      <c r="I161" s="377"/>
      <c r="J161" s="377"/>
      <c r="K161" s="377"/>
      <c r="L161" s="377"/>
      <c r="M161" s="377"/>
      <c r="N161" s="384"/>
      <c r="O161" s="259"/>
      <c r="P161" s="416"/>
      <c r="Q161" s="415"/>
      <c r="R161" s="414"/>
      <c r="S161" s="259"/>
      <c r="T161" s="259"/>
      <c r="U161" s="259"/>
      <c r="V161" s="259"/>
      <c r="W161" s="259"/>
    </row>
    <row r="162" spans="1:23" ht="20.100000000000001" customHeight="1" x14ac:dyDescent="0.3">
      <c r="A162" s="259"/>
      <c r="B162" s="418"/>
      <c r="C162" s="260"/>
      <c r="D162" s="260"/>
      <c r="E162" s="261"/>
      <c r="F162" s="262"/>
      <c r="G162" s="262"/>
      <c r="H162" s="377"/>
      <c r="I162" s="377"/>
      <c r="J162" s="377"/>
      <c r="K162" s="377"/>
      <c r="L162" s="377"/>
      <c r="M162" s="377"/>
      <c r="N162" s="384"/>
      <c r="O162" s="259"/>
      <c r="P162" s="416"/>
      <c r="Q162" s="415"/>
      <c r="R162" s="414"/>
      <c r="S162" s="259"/>
      <c r="T162" s="259"/>
      <c r="U162" s="259"/>
      <c r="V162" s="259"/>
      <c r="W162" s="259"/>
    </row>
    <row r="163" spans="1:23" ht="20.100000000000001" customHeight="1" x14ac:dyDescent="0.3">
      <c r="A163" s="259"/>
      <c r="B163" s="418"/>
      <c r="C163" s="260"/>
      <c r="D163" s="260"/>
      <c r="E163" s="261"/>
      <c r="F163" s="262"/>
      <c r="G163" s="262"/>
      <c r="H163" s="377"/>
      <c r="I163" s="377"/>
      <c r="J163" s="377"/>
      <c r="K163" s="377"/>
      <c r="L163" s="377"/>
      <c r="M163" s="377"/>
      <c r="N163" s="384"/>
      <c r="O163" s="259"/>
      <c r="P163" s="416"/>
      <c r="Q163" s="415"/>
      <c r="R163" s="414"/>
      <c r="S163" s="259"/>
      <c r="T163" s="259"/>
      <c r="U163" s="259"/>
      <c r="V163" s="259"/>
      <c r="W163" s="259"/>
    </row>
    <row r="164" spans="1:23" ht="20.100000000000001" customHeight="1" x14ac:dyDescent="0.3">
      <c r="A164" s="259"/>
      <c r="B164" s="418"/>
      <c r="C164" s="260"/>
      <c r="D164" s="260"/>
      <c r="E164" s="261"/>
      <c r="F164" s="262"/>
      <c r="G164" s="262"/>
      <c r="H164" s="377"/>
      <c r="I164" s="377"/>
      <c r="J164" s="377"/>
      <c r="K164" s="377"/>
      <c r="L164" s="377"/>
      <c r="M164" s="377"/>
      <c r="N164" s="384"/>
      <c r="O164" s="259"/>
      <c r="P164" s="416"/>
      <c r="Q164" s="415"/>
      <c r="R164" s="414"/>
      <c r="S164" s="259"/>
      <c r="T164" s="259"/>
      <c r="U164" s="259"/>
      <c r="V164" s="259"/>
      <c r="W164" s="259"/>
    </row>
    <row r="165" spans="1:23" ht="20.100000000000001" customHeight="1" x14ac:dyDescent="0.3">
      <c r="A165" s="259"/>
      <c r="B165" s="418"/>
      <c r="C165" s="260"/>
      <c r="D165" s="260"/>
      <c r="E165" s="261"/>
      <c r="F165" s="262"/>
      <c r="G165" s="262"/>
      <c r="H165" s="377"/>
      <c r="I165" s="377"/>
      <c r="J165" s="377"/>
      <c r="K165" s="377"/>
      <c r="L165" s="377"/>
      <c r="M165" s="377"/>
      <c r="N165" s="384"/>
      <c r="O165" s="259"/>
      <c r="P165" s="416"/>
      <c r="Q165" s="415"/>
      <c r="R165" s="414"/>
      <c r="S165" s="259"/>
      <c r="T165" s="259"/>
      <c r="U165" s="259"/>
      <c r="V165" s="259"/>
      <c r="W165" s="259"/>
    </row>
    <row r="166" spans="1:23" ht="20.100000000000001" customHeight="1" x14ac:dyDescent="0.3">
      <c r="A166" s="259"/>
      <c r="B166" s="418"/>
      <c r="C166" s="260"/>
      <c r="D166" s="260"/>
      <c r="E166" s="261"/>
      <c r="F166" s="262"/>
      <c r="G166" s="262"/>
      <c r="H166" s="377"/>
      <c r="I166" s="377"/>
      <c r="J166" s="377"/>
      <c r="K166" s="377"/>
      <c r="L166" s="377"/>
      <c r="M166" s="377"/>
      <c r="N166" s="384"/>
      <c r="O166" s="259"/>
      <c r="P166" s="416"/>
      <c r="Q166" s="415"/>
      <c r="R166" s="414"/>
      <c r="S166" s="259"/>
      <c r="T166" s="259"/>
      <c r="U166" s="259"/>
      <c r="V166" s="259"/>
      <c r="W166" s="259"/>
    </row>
    <row r="167" spans="1:23" ht="20.100000000000001" customHeight="1" x14ac:dyDescent="0.3">
      <c r="A167" s="259"/>
      <c r="B167" s="418"/>
      <c r="C167" s="260"/>
      <c r="D167" s="260"/>
      <c r="E167" s="261"/>
      <c r="F167" s="262"/>
      <c r="G167" s="262"/>
      <c r="H167" s="377"/>
      <c r="I167" s="377"/>
      <c r="J167" s="377"/>
      <c r="K167" s="377"/>
      <c r="L167" s="377"/>
      <c r="M167" s="377"/>
      <c r="N167" s="384"/>
      <c r="O167" s="259"/>
      <c r="P167" s="416"/>
      <c r="Q167" s="415"/>
      <c r="R167" s="414"/>
      <c r="S167" s="259"/>
      <c r="T167" s="259"/>
      <c r="U167" s="259"/>
      <c r="V167" s="259"/>
      <c r="W167" s="259"/>
    </row>
    <row r="168" spans="1:23" ht="20.100000000000001" customHeight="1" x14ac:dyDescent="0.3">
      <c r="A168" s="259"/>
      <c r="B168" s="418"/>
      <c r="C168" s="260"/>
      <c r="D168" s="260"/>
      <c r="E168" s="261"/>
      <c r="F168" s="262"/>
      <c r="G168" s="262"/>
      <c r="H168" s="377"/>
      <c r="I168" s="377"/>
      <c r="J168" s="377"/>
      <c r="K168" s="377"/>
      <c r="L168" s="377"/>
      <c r="M168" s="377"/>
      <c r="N168" s="384"/>
      <c r="O168" s="259"/>
      <c r="P168" s="416"/>
      <c r="Q168" s="415"/>
      <c r="R168" s="414"/>
      <c r="S168" s="259"/>
      <c r="T168" s="259"/>
      <c r="U168" s="259"/>
      <c r="V168" s="259"/>
      <c r="W168" s="259"/>
    </row>
    <row r="169" spans="1:23" ht="20.100000000000001" customHeight="1" x14ac:dyDescent="0.3">
      <c r="A169" s="259"/>
      <c r="B169" s="418"/>
      <c r="C169" s="260"/>
      <c r="D169" s="260"/>
      <c r="E169" s="261"/>
      <c r="F169" s="262"/>
      <c r="G169" s="262"/>
      <c r="H169" s="377"/>
      <c r="I169" s="377"/>
      <c r="J169" s="377"/>
      <c r="K169" s="377"/>
      <c r="L169" s="377"/>
      <c r="M169" s="377"/>
      <c r="N169" s="384"/>
      <c r="O169" s="259"/>
      <c r="P169" s="416"/>
      <c r="Q169" s="415"/>
      <c r="R169" s="414"/>
      <c r="S169" s="259"/>
      <c r="T169" s="259"/>
      <c r="U169" s="259"/>
      <c r="V169" s="259"/>
      <c r="W169" s="259"/>
    </row>
    <row r="170" spans="1:23" ht="20.100000000000001" customHeight="1" x14ac:dyDescent="0.3">
      <c r="A170" s="259"/>
      <c r="B170" s="418"/>
      <c r="C170" s="260"/>
      <c r="D170" s="260"/>
      <c r="E170" s="261"/>
      <c r="F170" s="262"/>
      <c r="G170" s="262"/>
      <c r="H170" s="377"/>
      <c r="I170" s="377"/>
      <c r="J170" s="377"/>
      <c r="K170" s="377"/>
      <c r="L170" s="377"/>
      <c r="M170" s="377"/>
      <c r="N170" s="384"/>
      <c r="O170" s="259"/>
      <c r="P170" s="416"/>
      <c r="Q170" s="415"/>
      <c r="R170" s="414"/>
      <c r="S170" s="259"/>
      <c r="T170" s="259"/>
      <c r="U170" s="259"/>
      <c r="V170" s="259"/>
      <c r="W170" s="259"/>
    </row>
    <row r="171" spans="1:23" ht="20.100000000000001" customHeight="1" x14ac:dyDescent="0.3">
      <c r="A171" s="259"/>
      <c r="B171" s="418"/>
      <c r="C171" s="260"/>
      <c r="D171" s="260"/>
      <c r="E171" s="261"/>
      <c r="N171" s="384"/>
      <c r="O171" s="259"/>
      <c r="P171" s="416"/>
      <c r="Q171" s="415"/>
      <c r="R171" s="414"/>
      <c r="S171" s="259"/>
      <c r="T171" s="259"/>
      <c r="U171" s="259"/>
      <c r="V171" s="259"/>
      <c r="W171" s="259"/>
    </row>
    <row r="172" spans="1:23" ht="20.100000000000001" customHeight="1" x14ac:dyDescent="0.3">
      <c r="A172" s="259"/>
      <c r="B172" s="418"/>
      <c r="C172" s="260"/>
      <c r="D172" s="260"/>
      <c r="E172" s="261"/>
      <c r="N172" s="384"/>
      <c r="O172" s="259"/>
      <c r="P172" s="416"/>
      <c r="Q172" s="415"/>
      <c r="R172" s="414"/>
      <c r="S172" s="259"/>
      <c r="T172" s="259"/>
      <c r="U172" s="259"/>
      <c r="V172" s="259"/>
      <c r="W172" s="259"/>
    </row>
    <row r="173" spans="1:23" ht="20.100000000000001" customHeight="1" x14ac:dyDescent="0.3">
      <c r="A173" s="259"/>
      <c r="B173" s="418"/>
      <c r="C173" s="260"/>
      <c r="D173" s="260"/>
      <c r="E173" s="261"/>
      <c r="N173" s="384"/>
      <c r="O173" s="259"/>
      <c r="P173" s="416"/>
      <c r="Q173" s="415"/>
      <c r="R173" s="414"/>
      <c r="S173" s="259"/>
      <c r="T173" s="259"/>
      <c r="U173" s="259"/>
      <c r="V173" s="259"/>
      <c r="W173" s="259"/>
    </row>
    <row r="174" spans="1:23" ht="20.100000000000001" customHeight="1" x14ac:dyDescent="0.3">
      <c r="A174" s="259"/>
      <c r="B174" s="418"/>
      <c r="C174" s="260"/>
      <c r="D174" s="260"/>
      <c r="E174" s="261"/>
      <c r="N174" s="384"/>
      <c r="O174" s="259"/>
      <c r="P174" s="416"/>
      <c r="Q174" s="415"/>
      <c r="R174" s="414"/>
      <c r="S174" s="259"/>
      <c r="T174" s="259"/>
      <c r="U174" s="259"/>
      <c r="V174" s="259"/>
      <c r="W174" s="259"/>
    </row>
    <row r="175" spans="1:23" ht="20.100000000000001" customHeight="1" x14ac:dyDescent="0.3">
      <c r="A175" s="259"/>
      <c r="B175" s="418"/>
      <c r="C175" s="260"/>
      <c r="D175" s="260"/>
      <c r="E175" s="261"/>
      <c r="N175" s="384"/>
      <c r="O175" s="259"/>
      <c r="P175" s="416"/>
      <c r="Q175" s="415"/>
      <c r="R175" s="414"/>
      <c r="S175" s="259"/>
      <c r="T175" s="259"/>
      <c r="U175" s="259"/>
      <c r="V175" s="259"/>
      <c r="W175" s="259"/>
    </row>
    <row r="176" spans="1:23" ht="20.100000000000001" customHeight="1" x14ac:dyDescent="0.3">
      <c r="A176" s="259"/>
      <c r="N176" s="384"/>
      <c r="O176" s="259"/>
      <c r="P176" s="416"/>
      <c r="Q176" s="415"/>
      <c r="R176" s="414"/>
      <c r="S176" s="259"/>
      <c r="T176" s="259"/>
      <c r="U176" s="259"/>
      <c r="V176" s="259"/>
      <c r="W176" s="259"/>
    </row>
    <row r="177" spans="1:195" ht="20.100000000000001" customHeight="1" x14ac:dyDescent="0.3">
      <c r="A177" s="259"/>
      <c r="N177" s="384"/>
      <c r="O177" s="259"/>
      <c r="P177" s="416"/>
      <c r="Q177" s="415"/>
      <c r="R177" s="414"/>
      <c r="S177" s="259"/>
      <c r="T177" s="259"/>
      <c r="U177" s="259"/>
      <c r="V177" s="259"/>
      <c r="W177" s="259"/>
    </row>
    <row r="178" spans="1:195" ht="20.100000000000001" customHeight="1" x14ac:dyDescent="0.3">
      <c r="A178" s="259"/>
      <c r="N178" s="384"/>
      <c r="O178" s="259"/>
      <c r="P178" s="416"/>
      <c r="Q178" s="415"/>
      <c r="R178" s="414"/>
      <c r="S178" s="259"/>
      <c r="T178" s="259"/>
      <c r="U178" s="259"/>
      <c r="V178" s="259"/>
      <c r="W178" s="259"/>
    </row>
    <row r="179" spans="1:195" ht="20.100000000000001" customHeight="1" x14ac:dyDescent="0.3">
      <c r="A179" s="259"/>
      <c r="N179" s="384"/>
      <c r="O179" s="259"/>
      <c r="P179" s="416"/>
      <c r="Q179" s="415"/>
      <c r="R179" s="414"/>
      <c r="S179" s="259"/>
      <c r="T179" s="259"/>
      <c r="U179" s="259"/>
      <c r="V179" s="259"/>
      <c r="W179" s="259"/>
    </row>
    <row r="180" spans="1:195" s="428" customFormat="1" ht="20.100000000000001" customHeight="1" x14ac:dyDescent="0.3">
      <c r="A180" s="259"/>
      <c r="B180" s="425"/>
      <c r="C180" s="426"/>
      <c r="D180" s="426"/>
      <c r="E180" s="427"/>
      <c r="F180" s="420"/>
      <c r="G180" s="420"/>
      <c r="H180" s="421"/>
      <c r="I180" s="422"/>
      <c r="J180" s="423"/>
      <c r="K180" s="422"/>
      <c r="L180" s="422"/>
      <c r="M180" s="424"/>
      <c r="N180" s="389"/>
      <c r="O180" s="259"/>
      <c r="P180" s="414"/>
      <c r="Q180" s="415"/>
      <c r="R180" s="414"/>
      <c r="S180" s="259"/>
      <c r="T180" s="259"/>
      <c r="U180" s="259"/>
      <c r="V180" s="259"/>
      <c r="W180" s="259"/>
      <c r="X180" s="390"/>
      <c r="Y180" s="390"/>
      <c r="Z180" s="390"/>
      <c r="AA180" s="390"/>
      <c r="AB180" s="390"/>
      <c r="AC180" s="390"/>
      <c r="AD180" s="390"/>
      <c r="AE180" s="390"/>
      <c r="AF180" s="390"/>
      <c r="AG180" s="390"/>
      <c r="AH180" s="390"/>
      <c r="AI180" s="390"/>
      <c r="AJ180" s="390"/>
      <c r="AK180" s="390"/>
      <c r="AL180" s="390"/>
      <c r="AM180" s="390"/>
      <c r="AN180" s="390"/>
      <c r="AO180" s="390"/>
      <c r="AP180" s="390"/>
      <c r="AQ180" s="390"/>
      <c r="AR180" s="390"/>
      <c r="AS180" s="390"/>
      <c r="AT180" s="390"/>
      <c r="AU180" s="390"/>
      <c r="AV180" s="390"/>
      <c r="AW180" s="390"/>
      <c r="AX180" s="390"/>
      <c r="AY180" s="390"/>
      <c r="AZ180" s="390"/>
      <c r="BA180" s="390"/>
      <c r="BB180" s="390"/>
      <c r="BC180" s="390"/>
      <c r="BD180" s="390"/>
      <c r="BE180" s="390"/>
      <c r="BF180" s="390"/>
      <c r="BG180" s="390"/>
      <c r="BH180" s="390"/>
      <c r="BI180" s="390"/>
      <c r="BJ180" s="390"/>
      <c r="BK180" s="390"/>
      <c r="BL180" s="390"/>
      <c r="BM180" s="390"/>
      <c r="BN180" s="390"/>
      <c r="BO180" s="390"/>
      <c r="BP180" s="390"/>
      <c r="BQ180" s="390"/>
      <c r="BR180" s="390"/>
      <c r="BS180" s="390"/>
      <c r="BT180" s="390"/>
      <c r="BU180" s="390"/>
      <c r="BV180" s="390"/>
      <c r="BW180" s="390"/>
      <c r="BX180" s="390"/>
      <c r="BY180" s="390"/>
      <c r="BZ180" s="390"/>
      <c r="CA180" s="390"/>
      <c r="CB180" s="390"/>
      <c r="CC180" s="390"/>
      <c r="CD180" s="390"/>
      <c r="CE180" s="390"/>
      <c r="CF180" s="390"/>
      <c r="CG180" s="390"/>
      <c r="CH180" s="390"/>
      <c r="CI180" s="390"/>
      <c r="CJ180" s="390"/>
      <c r="CK180" s="390"/>
      <c r="CL180" s="390"/>
      <c r="CM180" s="390"/>
      <c r="CN180" s="390"/>
      <c r="CO180" s="390"/>
      <c r="CP180" s="390"/>
      <c r="CQ180" s="390"/>
      <c r="CR180" s="390"/>
      <c r="CS180" s="390"/>
      <c r="CT180" s="390"/>
      <c r="CU180" s="390"/>
      <c r="CV180" s="390"/>
      <c r="CW180" s="390"/>
      <c r="CX180" s="390"/>
      <c r="CY180" s="390"/>
      <c r="CZ180" s="390"/>
      <c r="DA180" s="390"/>
      <c r="DB180" s="390"/>
      <c r="DC180" s="390"/>
      <c r="DD180" s="390"/>
      <c r="DE180" s="390"/>
      <c r="DF180" s="390"/>
      <c r="DG180" s="390"/>
      <c r="DH180" s="390"/>
      <c r="DI180" s="390"/>
      <c r="DJ180" s="390"/>
      <c r="DK180" s="390"/>
      <c r="DL180" s="390"/>
      <c r="DM180" s="390"/>
      <c r="DN180" s="390"/>
      <c r="DO180" s="390"/>
      <c r="DP180" s="390"/>
      <c r="DQ180" s="390"/>
      <c r="DR180" s="390"/>
      <c r="DS180" s="390"/>
      <c r="DT180" s="390"/>
      <c r="DU180" s="390"/>
      <c r="DV180" s="390"/>
      <c r="DW180" s="390"/>
      <c r="DX180" s="390"/>
      <c r="DY180" s="390"/>
      <c r="DZ180" s="390"/>
      <c r="EA180" s="390"/>
      <c r="EB180" s="390"/>
      <c r="EC180" s="390"/>
      <c r="ED180" s="390"/>
      <c r="EE180" s="390"/>
      <c r="EF180" s="390"/>
      <c r="EG180" s="390"/>
      <c r="EH180" s="390"/>
      <c r="EI180" s="390"/>
      <c r="EJ180" s="390"/>
      <c r="EK180" s="390"/>
      <c r="EL180" s="390"/>
      <c r="EM180" s="390"/>
      <c r="EN180" s="390"/>
      <c r="EO180" s="390"/>
      <c r="EP180" s="390"/>
      <c r="EQ180" s="390"/>
      <c r="ER180" s="390"/>
      <c r="ES180" s="390"/>
      <c r="ET180" s="390"/>
      <c r="EU180" s="390"/>
      <c r="EV180" s="390"/>
      <c r="EW180" s="390"/>
      <c r="EX180" s="390"/>
      <c r="EY180" s="390"/>
      <c r="EZ180" s="390"/>
      <c r="FA180" s="390"/>
      <c r="FB180" s="390"/>
      <c r="FC180" s="390"/>
      <c r="FD180" s="390"/>
      <c r="FE180" s="390"/>
      <c r="FF180" s="390"/>
      <c r="FG180" s="390"/>
      <c r="FH180" s="390"/>
      <c r="FI180" s="390"/>
      <c r="FJ180" s="390"/>
      <c r="FK180" s="390"/>
      <c r="FL180" s="390"/>
      <c r="FM180" s="390"/>
      <c r="FN180" s="390"/>
      <c r="FO180" s="390"/>
      <c r="FP180" s="390"/>
      <c r="FQ180" s="390"/>
      <c r="FR180" s="390"/>
      <c r="FS180" s="390"/>
      <c r="FT180" s="390"/>
      <c r="FU180" s="390"/>
      <c r="FV180" s="390"/>
      <c r="FW180" s="390"/>
      <c r="FX180" s="390"/>
      <c r="FY180" s="390"/>
      <c r="FZ180" s="390"/>
      <c r="GA180" s="390"/>
      <c r="GB180" s="390"/>
      <c r="GC180" s="390"/>
      <c r="GD180" s="390"/>
      <c r="GE180" s="390"/>
      <c r="GF180" s="390"/>
      <c r="GG180" s="390"/>
      <c r="GH180" s="390"/>
      <c r="GI180" s="390"/>
      <c r="GJ180" s="390"/>
      <c r="GK180" s="390"/>
      <c r="GL180" s="390"/>
      <c r="GM180" s="390"/>
    </row>
    <row r="181" spans="1:195" s="428" customFormat="1" ht="20.100000000000001" customHeight="1" x14ac:dyDescent="0.3">
      <c r="A181" s="259"/>
      <c r="B181" s="425"/>
      <c r="C181" s="426"/>
      <c r="D181" s="426"/>
      <c r="E181" s="427"/>
      <c r="F181" s="420"/>
      <c r="G181" s="420"/>
      <c r="H181" s="421"/>
      <c r="I181" s="422"/>
      <c r="J181" s="423"/>
      <c r="K181" s="422"/>
      <c r="L181" s="422"/>
      <c r="M181" s="424"/>
      <c r="N181" s="389"/>
      <c r="O181" s="259"/>
      <c r="P181" s="414"/>
      <c r="Q181" s="415"/>
      <c r="R181" s="414"/>
      <c r="S181" s="259"/>
      <c r="T181" s="259"/>
      <c r="U181" s="259"/>
      <c r="V181" s="259"/>
      <c r="W181" s="259"/>
      <c r="X181" s="390"/>
      <c r="Y181" s="390"/>
      <c r="Z181" s="390"/>
      <c r="AA181" s="390"/>
      <c r="AB181" s="390"/>
      <c r="AC181" s="390"/>
      <c r="AD181" s="390"/>
      <c r="AE181" s="390"/>
      <c r="AF181" s="390"/>
      <c r="AG181" s="390"/>
      <c r="AH181" s="390"/>
      <c r="AI181" s="390"/>
      <c r="AJ181" s="390"/>
      <c r="AK181" s="390"/>
      <c r="AL181" s="390"/>
      <c r="AM181" s="390"/>
      <c r="AN181" s="390"/>
      <c r="AO181" s="390"/>
      <c r="AP181" s="390"/>
      <c r="AQ181" s="390"/>
      <c r="AR181" s="390"/>
      <c r="AS181" s="390"/>
      <c r="AT181" s="390"/>
      <c r="AU181" s="390"/>
      <c r="AV181" s="390"/>
      <c r="AW181" s="390"/>
      <c r="AX181" s="390"/>
      <c r="AY181" s="390"/>
      <c r="AZ181" s="390"/>
      <c r="BA181" s="390"/>
      <c r="BB181" s="390"/>
      <c r="BC181" s="390"/>
      <c r="BD181" s="390"/>
      <c r="BE181" s="390"/>
      <c r="BF181" s="390"/>
      <c r="BG181" s="390"/>
      <c r="BH181" s="390"/>
      <c r="BI181" s="390"/>
      <c r="BJ181" s="390"/>
      <c r="BK181" s="390"/>
      <c r="BL181" s="390"/>
      <c r="BM181" s="390"/>
      <c r="BN181" s="390"/>
      <c r="BO181" s="390"/>
      <c r="BP181" s="390"/>
      <c r="BQ181" s="390"/>
      <c r="BR181" s="390"/>
      <c r="BS181" s="390"/>
      <c r="BT181" s="390"/>
      <c r="BU181" s="390"/>
      <c r="BV181" s="390"/>
      <c r="BW181" s="390"/>
      <c r="BX181" s="390"/>
      <c r="BY181" s="390"/>
      <c r="BZ181" s="390"/>
      <c r="CA181" s="390"/>
      <c r="CB181" s="390"/>
      <c r="CC181" s="390"/>
      <c r="CD181" s="390"/>
      <c r="CE181" s="390"/>
      <c r="CF181" s="390"/>
      <c r="CG181" s="390"/>
      <c r="CH181" s="390"/>
      <c r="CI181" s="390"/>
      <c r="CJ181" s="390"/>
      <c r="CK181" s="390"/>
      <c r="CL181" s="390"/>
      <c r="CM181" s="390"/>
      <c r="CN181" s="390"/>
      <c r="CO181" s="390"/>
      <c r="CP181" s="390"/>
      <c r="CQ181" s="390"/>
      <c r="CR181" s="390"/>
      <c r="CS181" s="390"/>
      <c r="CT181" s="390"/>
      <c r="CU181" s="390"/>
      <c r="CV181" s="390"/>
      <c r="CW181" s="390"/>
      <c r="CX181" s="390"/>
      <c r="CY181" s="390"/>
      <c r="CZ181" s="390"/>
      <c r="DA181" s="390"/>
      <c r="DB181" s="390"/>
      <c r="DC181" s="390"/>
      <c r="DD181" s="390"/>
      <c r="DE181" s="390"/>
      <c r="DF181" s="390"/>
      <c r="DG181" s="390"/>
      <c r="DH181" s="390"/>
      <c r="DI181" s="390"/>
      <c r="DJ181" s="390"/>
      <c r="DK181" s="390"/>
      <c r="DL181" s="390"/>
      <c r="DM181" s="390"/>
      <c r="DN181" s="390"/>
      <c r="DO181" s="390"/>
      <c r="DP181" s="390"/>
      <c r="DQ181" s="390"/>
      <c r="DR181" s="390"/>
      <c r="DS181" s="390"/>
      <c r="DT181" s="390"/>
      <c r="DU181" s="390"/>
      <c r="DV181" s="390"/>
      <c r="DW181" s="390"/>
      <c r="DX181" s="390"/>
      <c r="DY181" s="390"/>
      <c r="DZ181" s="390"/>
      <c r="EA181" s="390"/>
      <c r="EB181" s="390"/>
      <c r="EC181" s="390"/>
      <c r="ED181" s="390"/>
      <c r="EE181" s="390"/>
      <c r="EF181" s="390"/>
      <c r="EG181" s="390"/>
      <c r="EH181" s="390"/>
      <c r="EI181" s="390"/>
      <c r="EJ181" s="390"/>
      <c r="EK181" s="390"/>
      <c r="EL181" s="390"/>
      <c r="EM181" s="390"/>
      <c r="EN181" s="390"/>
      <c r="EO181" s="390"/>
      <c r="EP181" s="390"/>
      <c r="EQ181" s="390"/>
      <c r="ER181" s="390"/>
      <c r="ES181" s="390"/>
      <c r="ET181" s="390"/>
      <c r="EU181" s="390"/>
      <c r="EV181" s="390"/>
      <c r="EW181" s="390"/>
      <c r="EX181" s="390"/>
      <c r="EY181" s="390"/>
      <c r="EZ181" s="390"/>
      <c r="FA181" s="390"/>
      <c r="FB181" s="390"/>
      <c r="FC181" s="390"/>
      <c r="FD181" s="390"/>
      <c r="FE181" s="390"/>
      <c r="FF181" s="390"/>
      <c r="FG181" s="390"/>
      <c r="FH181" s="390"/>
      <c r="FI181" s="390"/>
      <c r="FJ181" s="390"/>
      <c r="FK181" s="390"/>
      <c r="FL181" s="390"/>
      <c r="FM181" s="390"/>
      <c r="FN181" s="390"/>
      <c r="FO181" s="390"/>
      <c r="FP181" s="390"/>
      <c r="FQ181" s="390"/>
      <c r="FR181" s="390"/>
      <c r="FS181" s="390"/>
      <c r="FT181" s="390"/>
      <c r="FU181" s="390"/>
      <c r="FV181" s="390"/>
      <c r="FW181" s="390"/>
      <c r="FX181" s="390"/>
      <c r="FY181" s="390"/>
      <c r="FZ181" s="390"/>
      <c r="GA181" s="390"/>
      <c r="GB181" s="390"/>
      <c r="GC181" s="390"/>
      <c r="GD181" s="390"/>
      <c r="GE181" s="390"/>
      <c r="GF181" s="390"/>
      <c r="GG181" s="390"/>
      <c r="GH181" s="390"/>
      <c r="GI181" s="390"/>
      <c r="GJ181" s="390"/>
      <c r="GK181" s="390"/>
      <c r="GL181" s="390"/>
      <c r="GM181" s="390"/>
    </row>
    <row r="182" spans="1:195" s="428" customFormat="1" ht="20.100000000000001" customHeight="1" x14ac:dyDescent="0.3">
      <c r="A182" s="259"/>
      <c r="B182" s="425"/>
      <c r="C182" s="426"/>
      <c r="D182" s="426"/>
      <c r="E182" s="427"/>
      <c r="F182" s="420"/>
      <c r="G182" s="420"/>
      <c r="H182" s="421"/>
      <c r="I182" s="422"/>
      <c r="J182" s="423"/>
      <c r="K182" s="422"/>
      <c r="L182" s="422"/>
      <c r="M182" s="424"/>
      <c r="N182" s="389"/>
      <c r="O182" s="259"/>
      <c r="P182" s="414"/>
      <c r="Q182" s="415"/>
      <c r="R182" s="414"/>
      <c r="S182" s="259"/>
      <c r="T182" s="259"/>
      <c r="U182" s="259"/>
      <c r="V182" s="259"/>
      <c r="W182" s="259"/>
      <c r="X182" s="390"/>
      <c r="Y182" s="390"/>
      <c r="Z182" s="390"/>
      <c r="AA182" s="390"/>
      <c r="AB182" s="390"/>
      <c r="AC182" s="390"/>
      <c r="AD182" s="390"/>
      <c r="AE182" s="390"/>
      <c r="AF182" s="390"/>
      <c r="AG182" s="390"/>
      <c r="AH182" s="390"/>
      <c r="AI182" s="390"/>
      <c r="AJ182" s="390"/>
      <c r="AK182" s="390"/>
      <c r="AL182" s="390"/>
      <c r="AM182" s="390"/>
      <c r="AN182" s="390"/>
      <c r="AO182" s="390"/>
      <c r="AP182" s="390"/>
      <c r="AQ182" s="390"/>
      <c r="AR182" s="390"/>
      <c r="AS182" s="390"/>
      <c r="AT182" s="390"/>
      <c r="AU182" s="390"/>
      <c r="AV182" s="390"/>
      <c r="AW182" s="390"/>
      <c r="AX182" s="390"/>
      <c r="AY182" s="390"/>
      <c r="AZ182" s="390"/>
      <c r="BA182" s="390"/>
      <c r="BB182" s="390"/>
      <c r="BC182" s="390"/>
      <c r="BD182" s="390"/>
      <c r="BE182" s="390"/>
      <c r="BF182" s="390"/>
      <c r="BG182" s="390"/>
      <c r="BH182" s="390"/>
      <c r="BI182" s="390"/>
      <c r="BJ182" s="390"/>
      <c r="BK182" s="390"/>
      <c r="BL182" s="390"/>
      <c r="BM182" s="390"/>
      <c r="BN182" s="390"/>
      <c r="BO182" s="390"/>
      <c r="BP182" s="390"/>
      <c r="BQ182" s="390"/>
      <c r="BR182" s="390"/>
      <c r="BS182" s="390"/>
      <c r="BT182" s="390"/>
      <c r="BU182" s="390"/>
      <c r="BV182" s="390"/>
      <c r="BW182" s="390"/>
      <c r="BX182" s="390"/>
      <c r="BY182" s="390"/>
      <c r="BZ182" s="390"/>
      <c r="CA182" s="390"/>
      <c r="CB182" s="390"/>
      <c r="CC182" s="390"/>
      <c r="CD182" s="390"/>
      <c r="CE182" s="390"/>
      <c r="CF182" s="390"/>
      <c r="CG182" s="390"/>
      <c r="CH182" s="390"/>
      <c r="CI182" s="390"/>
      <c r="CJ182" s="390"/>
      <c r="CK182" s="390"/>
      <c r="CL182" s="390"/>
      <c r="CM182" s="390"/>
      <c r="CN182" s="390"/>
      <c r="CO182" s="390"/>
      <c r="CP182" s="390"/>
      <c r="CQ182" s="390"/>
      <c r="CR182" s="390"/>
      <c r="CS182" s="390"/>
      <c r="CT182" s="390"/>
      <c r="CU182" s="390"/>
      <c r="CV182" s="390"/>
      <c r="CW182" s="390"/>
      <c r="CX182" s="390"/>
      <c r="CY182" s="390"/>
      <c r="CZ182" s="390"/>
      <c r="DA182" s="390"/>
      <c r="DB182" s="390"/>
      <c r="DC182" s="390"/>
      <c r="DD182" s="390"/>
      <c r="DE182" s="390"/>
      <c r="DF182" s="390"/>
      <c r="DG182" s="390"/>
      <c r="DH182" s="390"/>
      <c r="DI182" s="390"/>
      <c r="DJ182" s="390"/>
      <c r="DK182" s="390"/>
      <c r="DL182" s="390"/>
      <c r="DM182" s="390"/>
      <c r="DN182" s="390"/>
      <c r="DO182" s="390"/>
      <c r="DP182" s="390"/>
      <c r="DQ182" s="390"/>
      <c r="DR182" s="390"/>
      <c r="DS182" s="390"/>
      <c r="DT182" s="390"/>
      <c r="DU182" s="390"/>
      <c r="DV182" s="390"/>
      <c r="DW182" s="390"/>
      <c r="DX182" s="390"/>
      <c r="DY182" s="390"/>
      <c r="DZ182" s="390"/>
      <c r="EA182" s="390"/>
      <c r="EB182" s="390"/>
      <c r="EC182" s="390"/>
      <c r="ED182" s="390"/>
      <c r="EE182" s="390"/>
      <c r="EF182" s="390"/>
      <c r="EG182" s="390"/>
      <c r="EH182" s="390"/>
      <c r="EI182" s="390"/>
      <c r="EJ182" s="390"/>
      <c r="EK182" s="390"/>
      <c r="EL182" s="390"/>
      <c r="EM182" s="390"/>
      <c r="EN182" s="390"/>
      <c r="EO182" s="390"/>
      <c r="EP182" s="390"/>
      <c r="EQ182" s="390"/>
      <c r="ER182" s="390"/>
      <c r="ES182" s="390"/>
      <c r="ET182" s="390"/>
      <c r="EU182" s="390"/>
      <c r="EV182" s="390"/>
      <c r="EW182" s="390"/>
      <c r="EX182" s="390"/>
      <c r="EY182" s="390"/>
      <c r="EZ182" s="390"/>
      <c r="FA182" s="390"/>
      <c r="FB182" s="390"/>
      <c r="FC182" s="390"/>
      <c r="FD182" s="390"/>
      <c r="FE182" s="390"/>
      <c r="FF182" s="390"/>
      <c r="FG182" s="390"/>
      <c r="FH182" s="390"/>
      <c r="FI182" s="390"/>
      <c r="FJ182" s="390"/>
      <c r="FK182" s="390"/>
      <c r="FL182" s="390"/>
      <c r="FM182" s="390"/>
      <c r="FN182" s="390"/>
      <c r="FO182" s="390"/>
      <c r="FP182" s="390"/>
      <c r="FQ182" s="390"/>
      <c r="FR182" s="390"/>
      <c r="FS182" s="390"/>
      <c r="FT182" s="390"/>
      <c r="FU182" s="390"/>
      <c r="FV182" s="390"/>
      <c r="FW182" s="390"/>
      <c r="FX182" s="390"/>
      <c r="FY182" s="390"/>
      <c r="FZ182" s="390"/>
      <c r="GA182" s="390"/>
      <c r="GB182" s="390"/>
      <c r="GC182" s="390"/>
      <c r="GD182" s="390"/>
      <c r="GE182" s="390"/>
      <c r="GF182" s="390"/>
      <c r="GG182" s="390"/>
      <c r="GH182" s="390"/>
      <c r="GI182" s="390"/>
      <c r="GJ182" s="390"/>
      <c r="GK182" s="390"/>
      <c r="GL182" s="390"/>
      <c r="GM182" s="390"/>
    </row>
    <row r="183" spans="1:195" s="428" customFormat="1" ht="20.100000000000001" customHeight="1" x14ac:dyDescent="0.3">
      <c r="A183" s="259"/>
      <c r="B183" s="425"/>
      <c r="C183" s="426"/>
      <c r="D183" s="426"/>
      <c r="E183" s="427"/>
      <c r="F183" s="420"/>
      <c r="G183" s="420"/>
      <c r="H183" s="421"/>
      <c r="I183" s="422"/>
      <c r="J183" s="423"/>
      <c r="K183" s="422"/>
      <c r="L183" s="422"/>
      <c r="M183" s="424"/>
      <c r="N183" s="389"/>
      <c r="O183" s="377"/>
      <c r="P183" s="259"/>
      <c r="Q183" s="259"/>
      <c r="R183" s="259"/>
      <c r="S183" s="259"/>
      <c r="T183" s="259"/>
      <c r="U183" s="259"/>
      <c r="V183" s="259"/>
      <c r="W183" s="259"/>
      <c r="X183" s="390"/>
      <c r="Y183" s="390"/>
      <c r="Z183" s="390"/>
      <c r="AA183" s="390"/>
      <c r="AB183" s="390"/>
      <c r="AC183" s="390"/>
      <c r="AD183" s="390"/>
      <c r="AE183" s="390"/>
      <c r="AF183" s="390"/>
      <c r="AG183" s="390"/>
      <c r="AH183" s="390"/>
      <c r="AI183" s="390"/>
      <c r="AJ183" s="390"/>
      <c r="AK183" s="390"/>
      <c r="AL183" s="390"/>
      <c r="AM183" s="390"/>
      <c r="AN183" s="390"/>
      <c r="AO183" s="390"/>
      <c r="AP183" s="390"/>
      <c r="AQ183" s="390"/>
      <c r="AR183" s="390"/>
      <c r="AS183" s="390"/>
      <c r="AT183" s="390"/>
      <c r="AU183" s="390"/>
      <c r="AV183" s="390"/>
      <c r="AW183" s="390"/>
      <c r="AX183" s="390"/>
      <c r="AY183" s="390"/>
      <c r="AZ183" s="390"/>
      <c r="BA183" s="390"/>
      <c r="BB183" s="390"/>
      <c r="BC183" s="390"/>
      <c r="BD183" s="390"/>
      <c r="BE183" s="390"/>
      <c r="BF183" s="390"/>
      <c r="BG183" s="390"/>
      <c r="BH183" s="390"/>
      <c r="BI183" s="390"/>
      <c r="BJ183" s="390"/>
      <c r="BK183" s="390"/>
      <c r="BL183" s="390"/>
      <c r="BM183" s="390"/>
      <c r="BN183" s="390"/>
      <c r="BO183" s="390"/>
      <c r="BP183" s="390"/>
      <c r="BQ183" s="390"/>
      <c r="BR183" s="390"/>
      <c r="BS183" s="390"/>
      <c r="BT183" s="390"/>
      <c r="BU183" s="390"/>
      <c r="BV183" s="390"/>
      <c r="BW183" s="390"/>
      <c r="BX183" s="390"/>
      <c r="BY183" s="390"/>
      <c r="BZ183" s="390"/>
      <c r="CA183" s="390"/>
      <c r="CB183" s="390"/>
      <c r="CC183" s="390"/>
      <c r="CD183" s="390"/>
      <c r="CE183" s="390"/>
      <c r="CF183" s="390"/>
      <c r="CG183" s="390"/>
      <c r="CH183" s="390"/>
      <c r="CI183" s="390"/>
      <c r="CJ183" s="390"/>
      <c r="CK183" s="390"/>
      <c r="CL183" s="390"/>
      <c r="CM183" s="390"/>
      <c r="CN183" s="390"/>
      <c r="CO183" s="390"/>
      <c r="CP183" s="390"/>
      <c r="CQ183" s="390"/>
      <c r="CR183" s="390"/>
      <c r="CS183" s="390"/>
      <c r="CT183" s="390"/>
      <c r="CU183" s="390"/>
      <c r="CV183" s="390"/>
      <c r="CW183" s="390"/>
      <c r="CX183" s="390"/>
      <c r="CY183" s="390"/>
      <c r="CZ183" s="390"/>
      <c r="DA183" s="390"/>
      <c r="DB183" s="390"/>
      <c r="DC183" s="390"/>
      <c r="DD183" s="390"/>
      <c r="DE183" s="390"/>
      <c r="DF183" s="390"/>
      <c r="DG183" s="390"/>
      <c r="DH183" s="390"/>
      <c r="DI183" s="390"/>
      <c r="DJ183" s="390"/>
      <c r="DK183" s="390"/>
      <c r="DL183" s="390"/>
      <c r="DM183" s="390"/>
      <c r="DN183" s="390"/>
      <c r="DO183" s="390"/>
      <c r="DP183" s="390"/>
      <c r="DQ183" s="390"/>
      <c r="DR183" s="390"/>
      <c r="DS183" s="390"/>
      <c r="DT183" s="390"/>
      <c r="DU183" s="390"/>
      <c r="DV183" s="390"/>
      <c r="DW183" s="390"/>
      <c r="DX183" s="390"/>
      <c r="DY183" s="390"/>
      <c r="DZ183" s="390"/>
      <c r="EA183" s="390"/>
      <c r="EB183" s="390"/>
      <c r="EC183" s="390"/>
      <c r="ED183" s="390"/>
      <c r="EE183" s="390"/>
      <c r="EF183" s="390"/>
      <c r="EG183" s="390"/>
      <c r="EH183" s="390"/>
      <c r="EI183" s="390"/>
      <c r="EJ183" s="390"/>
      <c r="EK183" s="390"/>
      <c r="EL183" s="390"/>
      <c r="EM183" s="390"/>
      <c r="EN183" s="390"/>
      <c r="EO183" s="390"/>
      <c r="EP183" s="390"/>
      <c r="EQ183" s="390"/>
      <c r="ER183" s="390"/>
      <c r="ES183" s="390"/>
      <c r="ET183" s="390"/>
      <c r="EU183" s="390"/>
      <c r="EV183" s="390"/>
      <c r="EW183" s="390"/>
      <c r="EX183" s="390"/>
      <c r="EY183" s="390"/>
      <c r="EZ183" s="390"/>
      <c r="FA183" s="390"/>
      <c r="FB183" s="390"/>
      <c r="FC183" s="390"/>
      <c r="FD183" s="390"/>
      <c r="FE183" s="390"/>
      <c r="FF183" s="390"/>
      <c r="FG183" s="390"/>
      <c r="FH183" s="390"/>
      <c r="FI183" s="390"/>
      <c r="FJ183" s="390"/>
      <c r="FK183" s="390"/>
      <c r="FL183" s="390"/>
      <c r="FM183" s="390"/>
      <c r="FN183" s="390"/>
      <c r="FO183" s="390"/>
      <c r="FP183" s="390"/>
      <c r="FQ183" s="390"/>
      <c r="FR183" s="390"/>
      <c r="FS183" s="390"/>
      <c r="FT183" s="390"/>
      <c r="FU183" s="390"/>
      <c r="FV183" s="390"/>
      <c r="FW183" s="390"/>
      <c r="FX183" s="390"/>
      <c r="FY183" s="390"/>
      <c r="FZ183" s="390"/>
      <c r="GA183" s="390"/>
      <c r="GB183" s="390"/>
      <c r="GC183" s="390"/>
      <c r="GD183" s="390"/>
      <c r="GE183" s="390"/>
      <c r="GF183" s="390"/>
      <c r="GG183" s="390"/>
      <c r="GH183" s="390"/>
      <c r="GI183" s="390"/>
      <c r="GJ183" s="390"/>
      <c r="GK183" s="390"/>
      <c r="GL183" s="390"/>
      <c r="GM183" s="390"/>
    </row>
    <row r="184" spans="1:195" s="428" customFormat="1" ht="20.100000000000001" customHeight="1" x14ac:dyDescent="0.3">
      <c r="A184" s="259"/>
      <c r="B184" s="425"/>
      <c r="C184" s="426"/>
      <c r="D184" s="426"/>
      <c r="E184" s="427"/>
      <c r="F184" s="420"/>
      <c r="G184" s="420"/>
      <c r="H184" s="421"/>
      <c r="I184" s="422"/>
      <c r="J184" s="423"/>
      <c r="K184" s="422"/>
      <c r="L184" s="422"/>
      <c r="M184" s="424"/>
      <c r="N184" s="389"/>
      <c r="O184" s="377"/>
      <c r="P184" s="259"/>
      <c r="Q184" s="259"/>
      <c r="R184" s="259"/>
      <c r="S184" s="259"/>
      <c r="T184" s="259"/>
      <c r="U184" s="259"/>
      <c r="V184" s="259"/>
      <c r="W184" s="259"/>
      <c r="X184" s="390"/>
      <c r="Y184" s="390"/>
      <c r="Z184" s="390"/>
      <c r="AA184" s="390"/>
      <c r="AB184" s="390"/>
      <c r="AC184" s="390"/>
      <c r="AD184" s="390"/>
      <c r="AE184" s="390"/>
      <c r="AF184" s="390"/>
      <c r="AG184" s="390"/>
      <c r="AH184" s="390"/>
      <c r="AI184" s="390"/>
      <c r="AJ184" s="390"/>
      <c r="AK184" s="390"/>
      <c r="AL184" s="390"/>
      <c r="AM184" s="390"/>
      <c r="AN184" s="390"/>
      <c r="AO184" s="390"/>
      <c r="AP184" s="390"/>
      <c r="AQ184" s="390"/>
      <c r="AR184" s="390"/>
      <c r="AS184" s="390"/>
      <c r="AT184" s="390"/>
      <c r="AU184" s="390"/>
      <c r="AV184" s="390"/>
      <c r="AW184" s="390"/>
      <c r="AX184" s="390"/>
      <c r="AY184" s="390"/>
      <c r="AZ184" s="390"/>
      <c r="BA184" s="390"/>
      <c r="BB184" s="390"/>
      <c r="BC184" s="390"/>
      <c r="BD184" s="390"/>
      <c r="BE184" s="390"/>
      <c r="BF184" s="390"/>
      <c r="BG184" s="390"/>
      <c r="BH184" s="390"/>
      <c r="BI184" s="390"/>
      <c r="BJ184" s="390"/>
      <c r="BK184" s="390"/>
      <c r="BL184" s="390"/>
      <c r="BM184" s="390"/>
      <c r="BN184" s="390"/>
      <c r="BO184" s="390"/>
      <c r="BP184" s="390"/>
      <c r="BQ184" s="390"/>
      <c r="BR184" s="390"/>
      <c r="BS184" s="390"/>
      <c r="BT184" s="390"/>
      <c r="BU184" s="390"/>
      <c r="BV184" s="390"/>
      <c r="BW184" s="390"/>
      <c r="BX184" s="390"/>
      <c r="BY184" s="390"/>
      <c r="BZ184" s="390"/>
      <c r="CA184" s="390"/>
      <c r="CB184" s="390"/>
      <c r="CC184" s="390"/>
      <c r="CD184" s="390"/>
      <c r="CE184" s="390"/>
      <c r="CF184" s="390"/>
      <c r="CG184" s="390"/>
      <c r="CH184" s="390"/>
      <c r="CI184" s="390"/>
      <c r="CJ184" s="390"/>
      <c r="CK184" s="390"/>
      <c r="CL184" s="390"/>
      <c r="CM184" s="390"/>
      <c r="CN184" s="390"/>
      <c r="CO184" s="390"/>
      <c r="CP184" s="390"/>
      <c r="CQ184" s="390"/>
      <c r="CR184" s="390"/>
      <c r="CS184" s="390"/>
      <c r="CT184" s="390"/>
      <c r="CU184" s="390"/>
      <c r="CV184" s="390"/>
      <c r="CW184" s="390"/>
      <c r="CX184" s="390"/>
      <c r="CY184" s="390"/>
      <c r="CZ184" s="390"/>
      <c r="DA184" s="390"/>
      <c r="DB184" s="390"/>
      <c r="DC184" s="390"/>
      <c r="DD184" s="390"/>
      <c r="DE184" s="390"/>
      <c r="DF184" s="390"/>
      <c r="DG184" s="390"/>
      <c r="DH184" s="390"/>
      <c r="DI184" s="390"/>
      <c r="DJ184" s="390"/>
      <c r="DK184" s="390"/>
      <c r="DL184" s="390"/>
      <c r="DM184" s="390"/>
      <c r="DN184" s="390"/>
      <c r="DO184" s="390"/>
      <c r="DP184" s="390"/>
      <c r="DQ184" s="390"/>
      <c r="DR184" s="390"/>
      <c r="DS184" s="390"/>
      <c r="DT184" s="390"/>
      <c r="DU184" s="390"/>
      <c r="DV184" s="390"/>
      <c r="DW184" s="390"/>
      <c r="DX184" s="390"/>
      <c r="DY184" s="390"/>
      <c r="DZ184" s="390"/>
      <c r="EA184" s="390"/>
      <c r="EB184" s="390"/>
      <c r="EC184" s="390"/>
      <c r="ED184" s="390"/>
      <c r="EE184" s="390"/>
      <c r="EF184" s="390"/>
      <c r="EG184" s="390"/>
      <c r="EH184" s="390"/>
      <c r="EI184" s="390"/>
      <c r="EJ184" s="390"/>
      <c r="EK184" s="390"/>
      <c r="EL184" s="390"/>
      <c r="EM184" s="390"/>
      <c r="EN184" s="390"/>
      <c r="EO184" s="390"/>
      <c r="EP184" s="390"/>
      <c r="EQ184" s="390"/>
      <c r="ER184" s="390"/>
      <c r="ES184" s="390"/>
      <c r="ET184" s="390"/>
      <c r="EU184" s="390"/>
      <c r="EV184" s="390"/>
      <c r="EW184" s="390"/>
      <c r="EX184" s="390"/>
      <c r="EY184" s="390"/>
      <c r="EZ184" s="390"/>
      <c r="FA184" s="390"/>
      <c r="FB184" s="390"/>
      <c r="FC184" s="390"/>
      <c r="FD184" s="390"/>
      <c r="FE184" s="390"/>
      <c r="FF184" s="390"/>
      <c r="FG184" s="390"/>
      <c r="FH184" s="390"/>
      <c r="FI184" s="390"/>
      <c r="FJ184" s="390"/>
      <c r="FK184" s="390"/>
      <c r="FL184" s="390"/>
      <c r="FM184" s="390"/>
      <c r="FN184" s="390"/>
      <c r="FO184" s="390"/>
      <c r="FP184" s="390"/>
      <c r="FQ184" s="390"/>
      <c r="FR184" s="390"/>
      <c r="FS184" s="390"/>
      <c r="FT184" s="390"/>
      <c r="FU184" s="390"/>
      <c r="FV184" s="390"/>
      <c r="FW184" s="390"/>
      <c r="FX184" s="390"/>
      <c r="FY184" s="390"/>
      <c r="FZ184" s="390"/>
      <c r="GA184" s="390"/>
      <c r="GB184" s="390"/>
      <c r="GC184" s="390"/>
      <c r="GD184" s="390"/>
      <c r="GE184" s="390"/>
      <c r="GF184" s="390"/>
      <c r="GG184" s="390"/>
      <c r="GH184" s="390"/>
      <c r="GI184" s="390"/>
      <c r="GJ184" s="390"/>
      <c r="GK184" s="390"/>
      <c r="GL184" s="390"/>
      <c r="GM184" s="390"/>
    </row>
    <row r="185" spans="1:195" s="428" customFormat="1" ht="20.100000000000001" customHeight="1" x14ac:dyDescent="0.3">
      <c r="A185" s="259"/>
      <c r="B185" s="425"/>
      <c r="C185" s="426"/>
      <c r="D185" s="426"/>
      <c r="E185" s="427"/>
      <c r="F185" s="420"/>
      <c r="G185" s="420"/>
      <c r="H185" s="421"/>
      <c r="I185" s="422"/>
      <c r="J185" s="423"/>
      <c r="K185" s="422"/>
      <c r="L185" s="422"/>
      <c r="M185" s="424"/>
      <c r="N185" s="389"/>
      <c r="O185" s="377"/>
      <c r="P185" s="259"/>
      <c r="Q185" s="259"/>
      <c r="R185" s="259"/>
      <c r="S185" s="259"/>
      <c r="T185" s="259"/>
      <c r="U185" s="259"/>
      <c r="V185" s="259"/>
      <c r="W185" s="259"/>
      <c r="X185" s="390"/>
      <c r="Y185" s="390"/>
      <c r="Z185" s="390"/>
      <c r="AA185" s="390"/>
      <c r="AB185" s="390"/>
      <c r="AC185" s="390"/>
      <c r="AD185" s="390"/>
      <c r="AE185" s="390"/>
      <c r="AF185" s="390"/>
      <c r="AG185" s="390"/>
      <c r="AH185" s="390"/>
      <c r="AI185" s="390"/>
      <c r="AJ185" s="390"/>
      <c r="AK185" s="390"/>
      <c r="AL185" s="390"/>
      <c r="AM185" s="390"/>
      <c r="AN185" s="390"/>
      <c r="AO185" s="390"/>
      <c r="AP185" s="390"/>
      <c r="AQ185" s="390"/>
      <c r="AR185" s="390"/>
      <c r="AS185" s="390"/>
      <c r="AT185" s="390"/>
      <c r="AU185" s="390"/>
      <c r="AV185" s="390"/>
      <c r="AW185" s="390"/>
      <c r="AX185" s="390"/>
      <c r="AY185" s="390"/>
      <c r="AZ185" s="390"/>
      <c r="BA185" s="390"/>
      <c r="BB185" s="390"/>
      <c r="BC185" s="390"/>
      <c r="BD185" s="390"/>
      <c r="BE185" s="390"/>
      <c r="BF185" s="390"/>
      <c r="BG185" s="390"/>
      <c r="BH185" s="390"/>
      <c r="BI185" s="390"/>
      <c r="BJ185" s="390"/>
      <c r="BK185" s="390"/>
      <c r="BL185" s="390"/>
      <c r="BM185" s="390"/>
      <c r="BN185" s="390"/>
      <c r="BO185" s="390"/>
      <c r="BP185" s="390"/>
      <c r="BQ185" s="390"/>
      <c r="BR185" s="390"/>
      <c r="BS185" s="390"/>
      <c r="BT185" s="390"/>
      <c r="BU185" s="390"/>
      <c r="BV185" s="390"/>
      <c r="BW185" s="390"/>
      <c r="BX185" s="390"/>
      <c r="BY185" s="390"/>
      <c r="BZ185" s="390"/>
      <c r="CA185" s="390"/>
      <c r="CB185" s="390"/>
      <c r="CC185" s="390"/>
      <c r="CD185" s="390"/>
      <c r="CE185" s="390"/>
      <c r="CF185" s="390"/>
      <c r="CG185" s="390"/>
      <c r="CH185" s="390"/>
      <c r="CI185" s="390"/>
      <c r="CJ185" s="390"/>
      <c r="CK185" s="390"/>
      <c r="CL185" s="390"/>
      <c r="CM185" s="390"/>
      <c r="CN185" s="390"/>
      <c r="CO185" s="390"/>
      <c r="CP185" s="390"/>
      <c r="CQ185" s="390"/>
      <c r="CR185" s="390"/>
      <c r="CS185" s="390"/>
      <c r="CT185" s="390"/>
      <c r="CU185" s="390"/>
      <c r="CV185" s="390"/>
      <c r="CW185" s="390"/>
      <c r="CX185" s="390"/>
      <c r="CY185" s="390"/>
      <c r="CZ185" s="390"/>
      <c r="DA185" s="390"/>
      <c r="DB185" s="390"/>
      <c r="DC185" s="390"/>
      <c r="DD185" s="390"/>
      <c r="DE185" s="390"/>
      <c r="DF185" s="390"/>
      <c r="DG185" s="390"/>
      <c r="DH185" s="390"/>
      <c r="DI185" s="390"/>
      <c r="DJ185" s="390"/>
      <c r="DK185" s="390"/>
      <c r="DL185" s="390"/>
      <c r="DM185" s="390"/>
      <c r="DN185" s="390"/>
      <c r="DO185" s="390"/>
      <c r="DP185" s="390"/>
      <c r="DQ185" s="390"/>
      <c r="DR185" s="390"/>
      <c r="DS185" s="390"/>
      <c r="DT185" s="390"/>
      <c r="DU185" s="390"/>
      <c r="DV185" s="390"/>
      <c r="DW185" s="390"/>
      <c r="DX185" s="390"/>
      <c r="DY185" s="390"/>
      <c r="DZ185" s="390"/>
      <c r="EA185" s="390"/>
      <c r="EB185" s="390"/>
      <c r="EC185" s="390"/>
      <c r="ED185" s="390"/>
      <c r="EE185" s="390"/>
      <c r="EF185" s="390"/>
      <c r="EG185" s="390"/>
      <c r="EH185" s="390"/>
      <c r="EI185" s="390"/>
      <c r="EJ185" s="390"/>
      <c r="EK185" s="390"/>
      <c r="EL185" s="390"/>
      <c r="EM185" s="390"/>
      <c r="EN185" s="390"/>
      <c r="EO185" s="390"/>
      <c r="EP185" s="390"/>
      <c r="EQ185" s="390"/>
      <c r="ER185" s="390"/>
      <c r="ES185" s="390"/>
      <c r="ET185" s="390"/>
      <c r="EU185" s="390"/>
      <c r="EV185" s="390"/>
      <c r="EW185" s="390"/>
      <c r="EX185" s="390"/>
      <c r="EY185" s="390"/>
      <c r="EZ185" s="390"/>
      <c r="FA185" s="390"/>
      <c r="FB185" s="390"/>
      <c r="FC185" s="390"/>
      <c r="FD185" s="390"/>
      <c r="FE185" s="390"/>
      <c r="FF185" s="390"/>
      <c r="FG185" s="390"/>
      <c r="FH185" s="390"/>
      <c r="FI185" s="390"/>
      <c r="FJ185" s="390"/>
      <c r="FK185" s="390"/>
      <c r="FL185" s="390"/>
      <c r="FM185" s="390"/>
      <c r="FN185" s="390"/>
      <c r="FO185" s="390"/>
      <c r="FP185" s="390"/>
      <c r="FQ185" s="390"/>
      <c r="FR185" s="390"/>
      <c r="FS185" s="390"/>
      <c r="FT185" s="390"/>
      <c r="FU185" s="390"/>
      <c r="FV185" s="390"/>
      <c r="FW185" s="390"/>
      <c r="FX185" s="390"/>
      <c r="FY185" s="390"/>
      <c r="FZ185" s="390"/>
      <c r="GA185" s="390"/>
      <c r="GB185" s="390"/>
      <c r="GC185" s="390"/>
      <c r="GD185" s="390"/>
      <c r="GE185" s="390"/>
      <c r="GF185" s="390"/>
      <c r="GG185" s="390"/>
      <c r="GH185" s="390"/>
      <c r="GI185" s="390"/>
      <c r="GJ185" s="390"/>
      <c r="GK185" s="390"/>
      <c r="GL185" s="390"/>
      <c r="GM185" s="390"/>
    </row>
    <row r="186" spans="1:195" s="428" customFormat="1" ht="20.100000000000001" customHeight="1" x14ac:dyDescent="0.3">
      <c r="A186" s="259"/>
      <c r="B186" s="425"/>
      <c r="C186" s="426"/>
      <c r="D186" s="426"/>
      <c r="E186" s="427"/>
      <c r="F186" s="420"/>
      <c r="G186" s="420"/>
      <c r="H186" s="421"/>
      <c r="I186" s="422"/>
      <c r="J186" s="423"/>
      <c r="K186" s="422"/>
      <c r="L186" s="422"/>
      <c r="M186" s="424"/>
      <c r="N186" s="389"/>
      <c r="O186" s="377"/>
      <c r="P186" s="259"/>
      <c r="Q186" s="259"/>
      <c r="R186" s="259"/>
      <c r="S186" s="259"/>
      <c r="T186" s="259"/>
      <c r="U186" s="259"/>
      <c r="V186" s="259"/>
      <c r="W186" s="259"/>
      <c r="X186" s="390"/>
      <c r="Y186" s="390"/>
      <c r="Z186" s="390"/>
      <c r="AA186" s="390"/>
      <c r="AB186" s="390"/>
      <c r="AC186" s="390"/>
      <c r="AD186" s="390"/>
      <c r="AE186" s="390"/>
      <c r="AF186" s="390"/>
      <c r="AG186" s="390"/>
      <c r="AH186" s="390"/>
      <c r="AI186" s="390"/>
      <c r="AJ186" s="390"/>
      <c r="AK186" s="390"/>
      <c r="AL186" s="390"/>
      <c r="AM186" s="390"/>
      <c r="AN186" s="390"/>
      <c r="AO186" s="390"/>
      <c r="AP186" s="390"/>
      <c r="AQ186" s="390"/>
      <c r="AR186" s="390"/>
      <c r="AS186" s="390"/>
      <c r="AT186" s="390"/>
      <c r="AU186" s="390"/>
      <c r="AV186" s="390"/>
      <c r="AW186" s="390"/>
      <c r="AX186" s="390"/>
      <c r="AY186" s="390"/>
      <c r="AZ186" s="390"/>
      <c r="BA186" s="390"/>
      <c r="BB186" s="390"/>
      <c r="BC186" s="390"/>
      <c r="BD186" s="390"/>
      <c r="BE186" s="390"/>
      <c r="BF186" s="390"/>
      <c r="BG186" s="390"/>
      <c r="BH186" s="390"/>
      <c r="BI186" s="390"/>
      <c r="BJ186" s="390"/>
      <c r="BK186" s="390"/>
      <c r="BL186" s="390"/>
      <c r="BM186" s="390"/>
      <c r="BN186" s="390"/>
      <c r="BO186" s="390"/>
      <c r="BP186" s="390"/>
      <c r="BQ186" s="390"/>
      <c r="BR186" s="390"/>
      <c r="BS186" s="390"/>
      <c r="BT186" s="390"/>
      <c r="BU186" s="390"/>
      <c r="BV186" s="390"/>
      <c r="BW186" s="390"/>
      <c r="BX186" s="390"/>
      <c r="BY186" s="390"/>
      <c r="BZ186" s="390"/>
      <c r="CA186" s="390"/>
      <c r="CB186" s="390"/>
      <c r="CC186" s="390"/>
      <c r="CD186" s="390"/>
      <c r="CE186" s="390"/>
      <c r="CF186" s="390"/>
      <c r="CG186" s="390"/>
      <c r="CH186" s="390"/>
      <c r="CI186" s="390"/>
      <c r="CJ186" s="390"/>
      <c r="CK186" s="390"/>
      <c r="CL186" s="390"/>
      <c r="CM186" s="390"/>
      <c r="CN186" s="390"/>
      <c r="CO186" s="390"/>
      <c r="CP186" s="390"/>
      <c r="CQ186" s="390"/>
      <c r="CR186" s="390"/>
      <c r="CS186" s="390"/>
      <c r="CT186" s="390"/>
      <c r="CU186" s="390"/>
      <c r="CV186" s="390"/>
      <c r="CW186" s="390"/>
      <c r="CX186" s="390"/>
      <c r="CY186" s="390"/>
      <c r="CZ186" s="390"/>
      <c r="DA186" s="390"/>
      <c r="DB186" s="390"/>
      <c r="DC186" s="390"/>
      <c r="DD186" s="390"/>
      <c r="DE186" s="390"/>
      <c r="DF186" s="390"/>
      <c r="DG186" s="390"/>
      <c r="DH186" s="390"/>
      <c r="DI186" s="390"/>
      <c r="DJ186" s="390"/>
      <c r="DK186" s="390"/>
      <c r="DL186" s="390"/>
      <c r="DM186" s="390"/>
      <c r="DN186" s="390"/>
      <c r="DO186" s="390"/>
      <c r="DP186" s="390"/>
      <c r="DQ186" s="390"/>
      <c r="DR186" s="390"/>
      <c r="DS186" s="390"/>
      <c r="DT186" s="390"/>
      <c r="DU186" s="390"/>
      <c r="DV186" s="390"/>
      <c r="DW186" s="390"/>
      <c r="DX186" s="390"/>
      <c r="DY186" s="390"/>
      <c r="DZ186" s="390"/>
      <c r="EA186" s="390"/>
      <c r="EB186" s="390"/>
      <c r="EC186" s="390"/>
      <c r="ED186" s="390"/>
      <c r="EE186" s="390"/>
      <c r="EF186" s="390"/>
      <c r="EG186" s="390"/>
      <c r="EH186" s="390"/>
      <c r="EI186" s="390"/>
      <c r="EJ186" s="390"/>
      <c r="EK186" s="390"/>
      <c r="EL186" s="390"/>
      <c r="EM186" s="390"/>
      <c r="EN186" s="390"/>
      <c r="EO186" s="390"/>
      <c r="EP186" s="390"/>
      <c r="EQ186" s="390"/>
      <c r="ER186" s="390"/>
      <c r="ES186" s="390"/>
      <c r="ET186" s="390"/>
      <c r="EU186" s="390"/>
      <c r="EV186" s="390"/>
      <c r="EW186" s="390"/>
      <c r="EX186" s="390"/>
      <c r="EY186" s="390"/>
      <c r="EZ186" s="390"/>
      <c r="FA186" s="390"/>
      <c r="FB186" s="390"/>
      <c r="FC186" s="390"/>
      <c r="FD186" s="390"/>
      <c r="FE186" s="390"/>
      <c r="FF186" s="390"/>
      <c r="FG186" s="390"/>
      <c r="FH186" s="390"/>
      <c r="FI186" s="390"/>
      <c r="FJ186" s="390"/>
      <c r="FK186" s="390"/>
      <c r="FL186" s="390"/>
      <c r="FM186" s="390"/>
      <c r="FN186" s="390"/>
      <c r="FO186" s="390"/>
      <c r="FP186" s="390"/>
      <c r="FQ186" s="390"/>
      <c r="FR186" s="390"/>
      <c r="FS186" s="390"/>
      <c r="FT186" s="390"/>
      <c r="FU186" s="390"/>
      <c r="FV186" s="390"/>
      <c r="FW186" s="390"/>
      <c r="FX186" s="390"/>
      <c r="FY186" s="390"/>
      <c r="FZ186" s="390"/>
      <c r="GA186" s="390"/>
      <c r="GB186" s="390"/>
      <c r="GC186" s="390"/>
      <c r="GD186" s="390"/>
      <c r="GE186" s="390"/>
      <c r="GF186" s="390"/>
      <c r="GG186" s="390"/>
      <c r="GH186" s="390"/>
      <c r="GI186" s="390"/>
      <c r="GJ186" s="390"/>
      <c r="GK186" s="390"/>
      <c r="GL186" s="390"/>
      <c r="GM186" s="390"/>
    </row>
    <row r="187" spans="1:195" s="428" customFormat="1" ht="20.100000000000001" customHeight="1" x14ac:dyDescent="0.3">
      <c r="A187" s="259"/>
      <c r="B187" s="425"/>
      <c r="C187" s="426"/>
      <c r="D187" s="426"/>
      <c r="E187" s="427"/>
      <c r="F187" s="420"/>
      <c r="G187" s="420"/>
      <c r="H187" s="421"/>
      <c r="I187" s="422"/>
      <c r="J187" s="423"/>
      <c r="K187" s="422"/>
      <c r="L187" s="422"/>
      <c r="M187" s="424"/>
      <c r="N187" s="389"/>
      <c r="O187" s="377"/>
      <c r="P187" s="259"/>
      <c r="Q187" s="259"/>
      <c r="R187" s="259"/>
      <c r="S187" s="259"/>
      <c r="T187" s="259"/>
      <c r="U187" s="259"/>
      <c r="V187" s="259"/>
      <c r="W187" s="259"/>
      <c r="X187" s="390"/>
      <c r="Y187" s="390"/>
      <c r="Z187" s="390"/>
      <c r="AA187" s="390"/>
      <c r="AB187" s="390"/>
      <c r="AC187" s="390"/>
      <c r="AD187" s="390"/>
      <c r="AE187" s="390"/>
      <c r="AF187" s="390"/>
      <c r="AG187" s="390"/>
      <c r="AH187" s="390"/>
      <c r="AI187" s="390"/>
      <c r="AJ187" s="390"/>
      <c r="AK187" s="390"/>
      <c r="AL187" s="390"/>
      <c r="AM187" s="390"/>
      <c r="AN187" s="390"/>
      <c r="AO187" s="390"/>
      <c r="AP187" s="390"/>
      <c r="AQ187" s="390"/>
      <c r="AR187" s="390"/>
      <c r="AS187" s="390"/>
      <c r="AT187" s="390"/>
      <c r="AU187" s="390"/>
      <c r="AV187" s="390"/>
      <c r="AW187" s="390"/>
      <c r="AX187" s="390"/>
      <c r="AY187" s="390"/>
      <c r="AZ187" s="390"/>
      <c r="BA187" s="390"/>
      <c r="BB187" s="390"/>
      <c r="BC187" s="390"/>
      <c r="BD187" s="390"/>
      <c r="BE187" s="390"/>
      <c r="BF187" s="390"/>
      <c r="BG187" s="390"/>
      <c r="BH187" s="390"/>
      <c r="BI187" s="390"/>
      <c r="BJ187" s="390"/>
      <c r="BK187" s="390"/>
      <c r="BL187" s="390"/>
      <c r="BM187" s="390"/>
      <c r="BN187" s="390"/>
      <c r="BO187" s="390"/>
      <c r="BP187" s="390"/>
      <c r="BQ187" s="390"/>
      <c r="BR187" s="390"/>
      <c r="BS187" s="390"/>
      <c r="BT187" s="390"/>
      <c r="BU187" s="390"/>
      <c r="BV187" s="390"/>
      <c r="BW187" s="390"/>
      <c r="BX187" s="390"/>
      <c r="BY187" s="390"/>
      <c r="BZ187" s="390"/>
      <c r="CA187" s="390"/>
      <c r="CB187" s="390"/>
      <c r="CC187" s="390"/>
      <c r="CD187" s="390"/>
      <c r="CE187" s="390"/>
      <c r="CF187" s="390"/>
      <c r="CG187" s="390"/>
      <c r="CH187" s="390"/>
      <c r="CI187" s="390"/>
      <c r="CJ187" s="390"/>
      <c r="CK187" s="390"/>
      <c r="CL187" s="390"/>
      <c r="CM187" s="390"/>
      <c r="CN187" s="390"/>
      <c r="CO187" s="390"/>
      <c r="CP187" s="390"/>
      <c r="CQ187" s="390"/>
      <c r="CR187" s="390"/>
      <c r="CS187" s="390"/>
      <c r="CT187" s="390"/>
      <c r="CU187" s="390"/>
      <c r="CV187" s="390"/>
      <c r="CW187" s="390"/>
      <c r="CX187" s="390"/>
      <c r="CY187" s="390"/>
      <c r="CZ187" s="390"/>
      <c r="DA187" s="390"/>
      <c r="DB187" s="390"/>
      <c r="DC187" s="390"/>
      <c r="DD187" s="390"/>
      <c r="DE187" s="390"/>
      <c r="DF187" s="390"/>
      <c r="DG187" s="390"/>
      <c r="DH187" s="390"/>
      <c r="DI187" s="390"/>
      <c r="DJ187" s="390"/>
      <c r="DK187" s="390"/>
      <c r="DL187" s="390"/>
      <c r="DM187" s="390"/>
      <c r="DN187" s="390"/>
      <c r="DO187" s="390"/>
      <c r="DP187" s="390"/>
      <c r="DQ187" s="390"/>
      <c r="DR187" s="390"/>
      <c r="DS187" s="390"/>
      <c r="DT187" s="390"/>
      <c r="DU187" s="390"/>
      <c r="DV187" s="390"/>
      <c r="DW187" s="390"/>
      <c r="DX187" s="390"/>
      <c r="DY187" s="390"/>
      <c r="DZ187" s="390"/>
      <c r="EA187" s="390"/>
      <c r="EB187" s="390"/>
      <c r="EC187" s="390"/>
      <c r="ED187" s="390"/>
      <c r="EE187" s="390"/>
      <c r="EF187" s="390"/>
      <c r="EG187" s="390"/>
      <c r="EH187" s="390"/>
      <c r="EI187" s="390"/>
      <c r="EJ187" s="390"/>
      <c r="EK187" s="390"/>
      <c r="EL187" s="390"/>
      <c r="EM187" s="390"/>
      <c r="EN187" s="390"/>
      <c r="EO187" s="390"/>
      <c r="EP187" s="390"/>
      <c r="EQ187" s="390"/>
      <c r="ER187" s="390"/>
      <c r="ES187" s="390"/>
      <c r="ET187" s="390"/>
      <c r="EU187" s="390"/>
      <c r="EV187" s="390"/>
      <c r="EW187" s="390"/>
      <c r="EX187" s="390"/>
      <c r="EY187" s="390"/>
      <c r="EZ187" s="390"/>
      <c r="FA187" s="390"/>
      <c r="FB187" s="390"/>
      <c r="FC187" s="390"/>
      <c r="FD187" s="390"/>
      <c r="FE187" s="390"/>
      <c r="FF187" s="390"/>
      <c r="FG187" s="390"/>
      <c r="FH187" s="390"/>
      <c r="FI187" s="390"/>
      <c r="FJ187" s="390"/>
      <c r="FK187" s="390"/>
      <c r="FL187" s="390"/>
      <c r="FM187" s="390"/>
      <c r="FN187" s="390"/>
      <c r="FO187" s="390"/>
      <c r="FP187" s="390"/>
      <c r="FQ187" s="390"/>
      <c r="FR187" s="390"/>
      <c r="FS187" s="390"/>
      <c r="FT187" s="390"/>
      <c r="FU187" s="390"/>
      <c r="FV187" s="390"/>
      <c r="FW187" s="390"/>
      <c r="FX187" s="390"/>
      <c r="FY187" s="390"/>
      <c r="FZ187" s="390"/>
      <c r="GA187" s="390"/>
      <c r="GB187" s="390"/>
      <c r="GC187" s="390"/>
      <c r="GD187" s="390"/>
      <c r="GE187" s="390"/>
      <c r="GF187" s="390"/>
      <c r="GG187" s="390"/>
      <c r="GH187" s="390"/>
      <c r="GI187" s="390"/>
      <c r="GJ187" s="390"/>
      <c r="GK187" s="390"/>
      <c r="GL187" s="390"/>
      <c r="GM187" s="390"/>
    </row>
    <row r="188" spans="1:195" s="428" customFormat="1" ht="20.100000000000001" customHeight="1" x14ac:dyDescent="0.3">
      <c r="A188" s="259"/>
      <c r="B188" s="425"/>
      <c r="C188" s="426"/>
      <c r="D188" s="426"/>
      <c r="E188" s="427"/>
      <c r="F188" s="420"/>
      <c r="G188" s="420"/>
      <c r="H188" s="421"/>
      <c r="I188" s="422"/>
      <c r="J188" s="423"/>
      <c r="K188" s="422"/>
      <c r="L188" s="422"/>
      <c r="M188" s="424"/>
      <c r="N188" s="389"/>
      <c r="O188" s="377"/>
      <c r="P188" s="259"/>
      <c r="Q188" s="259"/>
      <c r="R188" s="259"/>
      <c r="S188" s="259"/>
      <c r="T188" s="259"/>
      <c r="U188" s="259"/>
      <c r="V188" s="259"/>
      <c r="W188" s="259"/>
      <c r="X188" s="390"/>
      <c r="Y188" s="390"/>
      <c r="Z188" s="390"/>
      <c r="AA188" s="390"/>
      <c r="AB188" s="390"/>
      <c r="AC188" s="390"/>
      <c r="AD188" s="390"/>
      <c r="AE188" s="390"/>
      <c r="AF188" s="390"/>
      <c r="AG188" s="390"/>
      <c r="AH188" s="390"/>
      <c r="AI188" s="390"/>
      <c r="AJ188" s="390"/>
      <c r="AK188" s="390"/>
      <c r="AL188" s="390"/>
      <c r="AM188" s="390"/>
      <c r="AN188" s="390"/>
      <c r="AO188" s="390"/>
      <c r="AP188" s="390"/>
      <c r="AQ188" s="390"/>
      <c r="AR188" s="390"/>
      <c r="AS188" s="390"/>
      <c r="AT188" s="390"/>
      <c r="AU188" s="390"/>
      <c r="AV188" s="390"/>
      <c r="AW188" s="390"/>
      <c r="AX188" s="390"/>
      <c r="AY188" s="390"/>
      <c r="AZ188" s="390"/>
      <c r="BA188" s="390"/>
      <c r="BB188" s="390"/>
      <c r="BC188" s="390"/>
      <c r="BD188" s="390"/>
      <c r="BE188" s="390"/>
      <c r="BF188" s="390"/>
      <c r="BG188" s="390"/>
      <c r="BH188" s="390"/>
      <c r="BI188" s="390"/>
      <c r="BJ188" s="390"/>
      <c r="BK188" s="390"/>
      <c r="BL188" s="390"/>
      <c r="BM188" s="390"/>
      <c r="BN188" s="390"/>
      <c r="BO188" s="390"/>
      <c r="BP188" s="390"/>
      <c r="BQ188" s="390"/>
      <c r="BR188" s="390"/>
      <c r="BS188" s="390"/>
      <c r="BT188" s="390"/>
      <c r="BU188" s="390"/>
      <c r="BV188" s="390"/>
      <c r="BW188" s="390"/>
      <c r="BX188" s="390"/>
      <c r="BY188" s="390"/>
      <c r="BZ188" s="390"/>
      <c r="CA188" s="390"/>
      <c r="CB188" s="390"/>
      <c r="CC188" s="390"/>
      <c r="CD188" s="390"/>
      <c r="CE188" s="390"/>
      <c r="CF188" s="390"/>
      <c r="CG188" s="390"/>
      <c r="CH188" s="390"/>
      <c r="CI188" s="390"/>
      <c r="CJ188" s="390"/>
      <c r="CK188" s="390"/>
      <c r="CL188" s="390"/>
      <c r="CM188" s="390"/>
      <c r="CN188" s="390"/>
      <c r="CO188" s="390"/>
      <c r="CP188" s="390"/>
      <c r="CQ188" s="390"/>
      <c r="CR188" s="390"/>
      <c r="CS188" s="390"/>
      <c r="CT188" s="390"/>
      <c r="CU188" s="390"/>
      <c r="CV188" s="390"/>
      <c r="CW188" s="390"/>
      <c r="CX188" s="390"/>
      <c r="CY188" s="390"/>
      <c r="CZ188" s="390"/>
      <c r="DA188" s="390"/>
      <c r="DB188" s="390"/>
      <c r="DC188" s="390"/>
      <c r="DD188" s="390"/>
      <c r="DE188" s="390"/>
      <c r="DF188" s="390"/>
      <c r="DG188" s="390"/>
      <c r="DH188" s="390"/>
      <c r="DI188" s="390"/>
      <c r="DJ188" s="390"/>
      <c r="DK188" s="390"/>
      <c r="DL188" s="390"/>
      <c r="DM188" s="390"/>
      <c r="DN188" s="390"/>
      <c r="DO188" s="390"/>
      <c r="DP188" s="390"/>
      <c r="DQ188" s="390"/>
      <c r="DR188" s="390"/>
      <c r="DS188" s="390"/>
      <c r="DT188" s="390"/>
      <c r="DU188" s="390"/>
      <c r="DV188" s="390"/>
      <c r="DW188" s="390"/>
      <c r="DX188" s="390"/>
      <c r="DY188" s="390"/>
      <c r="DZ188" s="390"/>
      <c r="EA188" s="390"/>
      <c r="EB188" s="390"/>
      <c r="EC188" s="390"/>
      <c r="ED188" s="390"/>
      <c r="EE188" s="390"/>
      <c r="EF188" s="390"/>
      <c r="EG188" s="390"/>
      <c r="EH188" s="390"/>
      <c r="EI188" s="390"/>
      <c r="EJ188" s="390"/>
      <c r="EK188" s="390"/>
      <c r="EL188" s="390"/>
      <c r="EM188" s="390"/>
      <c r="EN188" s="390"/>
      <c r="EO188" s="390"/>
      <c r="EP188" s="390"/>
      <c r="EQ188" s="390"/>
      <c r="ER188" s="390"/>
      <c r="ES188" s="390"/>
      <c r="ET188" s="390"/>
      <c r="EU188" s="390"/>
      <c r="EV188" s="390"/>
      <c r="EW188" s="390"/>
      <c r="EX188" s="390"/>
      <c r="EY188" s="390"/>
      <c r="EZ188" s="390"/>
      <c r="FA188" s="390"/>
      <c r="FB188" s="390"/>
      <c r="FC188" s="390"/>
      <c r="FD188" s="390"/>
      <c r="FE188" s="390"/>
      <c r="FF188" s="390"/>
      <c r="FG188" s="390"/>
      <c r="FH188" s="390"/>
      <c r="FI188" s="390"/>
      <c r="FJ188" s="390"/>
      <c r="FK188" s="390"/>
      <c r="FL188" s="390"/>
      <c r="FM188" s="390"/>
      <c r="FN188" s="390"/>
      <c r="FO188" s="390"/>
      <c r="FP188" s="390"/>
      <c r="FQ188" s="390"/>
      <c r="FR188" s="390"/>
      <c r="FS188" s="390"/>
      <c r="FT188" s="390"/>
      <c r="FU188" s="390"/>
      <c r="FV188" s="390"/>
      <c r="FW188" s="390"/>
      <c r="FX188" s="390"/>
      <c r="FY188" s="390"/>
      <c r="FZ188" s="390"/>
      <c r="GA188" s="390"/>
      <c r="GB188" s="390"/>
      <c r="GC188" s="390"/>
      <c r="GD188" s="390"/>
      <c r="GE188" s="390"/>
      <c r="GF188" s="390"/>
      <c r="GG188" s="390"/>
      <c r="GH188" s="390"/>
      <c r="GI188" s="390"/>
      <c r="GJ188" s="390"/>
      <c r="GK188" s="390"/>
      <c r="GL188" s="390"/>
      <c r="GM188" s="390"/>
    </row>
    <row r="189" spans="1:195" s="428" customFormat="1" ht="20.100000000000001" customHeight="1" x14ac:dyDescent="0.3">
      <c r="A189" s="259"/>
      <c r="B189" s="425"/>
      <c r="C189" s="426"/>
      <c r="D189" s="426"/>
      <c r="E189" s="427"/>
      <c r="F189" s="420"/>
      <c r="G189" s="420"/>
      <c r="H189" s="421"/>
      <c r="I189" s="422"/>
      <c r="J189" s="423"/>
      <c r="K189" s="422"/>
      <c r="L189" s="422"/>
      <c r="M189" s="424"/>
      <c r="N189" s="389"/>
      <c r="O189" s="377"/>
      <c r="P189" s="259"/>
      <c r="Q189" s="259"/>
      <c r="R189" s="259"/>
      <c r="S189" s="259"/>
      <c r="T189" s="259"/>
      <c r="U189" s="259"/>
      <c r="V189" s="259"/>
      <c r="W189" s="259"/>
      <c r="X189" s="390"/>
      <c r="Y189" s="390"/>
      <c r="Z189" s="390"/>
      <c r="AA189" s="390"/>
      <c r="AB189" s="390"/>
      <c r="AC189" s="390"/>
      <c r="AD189" s="390"/>
      <c r="AE189" s="390"/>
      <c r="AF189" s="390"/>
      <c r="AG189" s="390"/>
      <c r="AH189" s="390"/>
      <c r="AI189" s="390"/>
      <c r="AJ189" s="390"/>
      <c r="AK189" s="390"/>
      <c r="AL189" s="390"/>
      <c r="AM189" s="390"/>
      <c r="AN189" s="390"/>
      <c r="AO189" s="390"/>
      <c r="AP189" s="390"/>
      <c r="AQ189" s="390"/>
      <c r="AR189" s="390"/>
      <c r="AS189" s="390"/>
      <c r="AT189" s="390"/>
      <c r="AU189" s="390"/>
      <c r="AV189" s="390"/>
      <c r="AW189" s="390"/>
      <c r="AX189" s="390"/>
      <c r="AY189" s="390"/>
      <c r="AZ189" s="390"/>
      <c r="BA189" s="390"/>
      <c r="BB189" s="390"/>
      <c r="BC189" s="390"/>
      <c r="BD189" s="390"/>
      <c r="BE189" s="390"/>
      <c r="BF189" s="390"/>
      <c r="BG189" s="390"/>
      <c r="BH189" s="390"/>
      <c r="BI189" s="390"/>
      <c r="BJ189" s="390"/>
      <c r="BK189" s="390"/>
      <c r="BL189" s="390"/>
      <c r="BM189" s="390"/>
      <c r="BN189" s="390"/>
      <c r="BO189" s="390"/>
      <c r="BP189" s="390"/>
      <c r="BQ189" s="390"/>
      <c r="BR189" s="390"/>
      <c r="BS189" s="390"/>
      <c r="BT189" s="390"/>
      <c r="BU189" s="390"/>
      <c r="BV189" s="390"/>
      <c r="BW189" s="390"/>
      <c r="BX189" s="390"/>
      <c r="BY189" s="390"/>
      <c r="BZ189" s="390"/>
      <c r="CA189" s="390"/>
      <c r="CB189" s="390"/>
      <c r="CC189" s="390"/>
      <c r="CD189" s="390"/>
      <c r="CE189" s="390"/>
      <c r="CF189" s="390"/>
      <c r="CG189" s="390"/>
      <c r="CH189" s="390"/>
      <c r="CI189" s="390"/>
      <c r="CJ189" s="390"/>
      <c r="CK189" s="390"/>
      <c r="CL189" s="390"/>
      <c r="CM189" s="390"/>
      <c r="CN189" s="390"/>
      <c r="CO189" s="390"/>
      <c r="CP189" s="390"/>
      <c r="CQ189" s="390"/>
      <c r="CR189" s="390"/>
      <c r="CS189" s="390"/>
      <c r="CT189" s="390"/>
      <c r="CU189" s="390"/>
      <c r="CV189" s="390"/>
      <c r="CW189" s="390"/>
      <c r="CX189" s="390"/>
      <c r="CY189" s="390"/>
      <c r="CZ189" s="390"/>
      <c r="DA189" s="390"/>
      <c r="DB189" s="390"/>
      <c r="DC189" s="390"/>
      <c r="DD189" s="390"/>
      <c r="DE189" s="390"/>
      <c r="DF189" s="390"/>
      <c r="DG189" s="390"/>
      <c r="DH189" s="390"/>
      <c r="DI189" s="390"/>
      <c r="DJ189" s="390"/>
      <c r="DK189" s="390"/>
      <c r="DL189" s="390"/>
      <c r="DM189" s="390"/>
      <c r="DN189" s="390"/>
      <c r="DO189" s="390"/>
      <c r="DP189" s="390"/>
      <c r="DQ189" s="390"/>
      <c r="DR189" s="390"/>
      <c r="DS189" s="390"/>
      <c r="DT189" s="390"/>
      <c r="DU189" s="390"/>
      <c r="DV189" s="390"/>
      <c r="DW189" s="390"/>
      <c r="DX189" s="390"/>
      <c r="DY189" s="390"/>
      <c r="DZ189" s="390"/>
      <c r="EA189" s="390"/>
      <c r="EB189" s="390"/>
      <c r="EC189" s="390"/>
      <c r="ED189" s="390"/>
      <c r="EE189" s="390"/>
      <c r="EF189" s="390"/>
      <c r="EG189" s="390"/>
      <c r="EH189" s="390"/>
      <c r="EI189" s="390"/>
      <c r="EJ189" s="390"/>
      <c r="EK189" s="390"/>
      <c r="EL189" s="390"/>
      <c r="EM189" s="390"/>
      <c r="EN189" s="390"/>
      <c r="EO189" s="390"/>
      <c r="EP189" s="390"/>
      <c r="EQ189" s="390"/>
      <c r="ER189" s="390"/>
      <c r="ES189" s="390"/>
      <c r="ET189" s="390"/>
      <c r="EU189" s="390"/>
      <c r="EV189" s="390"/>
      <c r="EW189" s="390"/>
      <c r="EX189" s="390"/>
      <c r="EY189" s="390"/>
      <c r="EZ189" s="390"/>
      <c r="FA189" s="390"/>
      <c r="FB189" s="390"/>
      <c r="FC189" s="390"/>
      <c r="FD189" s="390"/>
      <c r="FE189" s="390"/>
      <c r="FF189" s="390"/>
      <c r="FG189" s="390"/>
      <c r="FH189" s="390"/>
      <c r="FI189" s="390"/>
      <c r="FJ189" s="390"/>
      <c r="FK189" s="390"/>
      <c r="FL189" s="390"/>
      <c r="FM189" s="390"/>
      <c r="FN189" s="390"/>
      <c r="FO189" s="390"/>
      <c r="FP189" s="390"/>
      <c r="FQ189" s="390"/>
      <c r="FR189" s="390"/>
      <c r="FS189" s="390"/>
      <c r="FT189" s="390"/>
      <c r="FU189" s="390"/>
      <c r="FV189" s="390"/>
      <c r="FW189" s="390"/>
      <c r="FX189" s="390"/>
      <c r="FY189" s="390"/>
      <c r="FZ189" s="390"/>
      <c r="GA189" s="390"/>
      <c r="GB189" s="390"/>
      <c r="GC189" s="390"/>
      <c r="GD189" s="390"/>
      <c r="GE189" s="390"/>
      <c r="GF189" s="390"/>
      <c r="GG189" s="390"/>
      <c r="GH189" s="390"/>
      <c r="GI189" s="390"/>
      <c r="GJ189" s="390"/>
      <c r="GK189" s="390"/>
      <c r="GL189" s="390"/>
      <c r="GM189" s="390"/>
    </row>
    <row r="190" spans="1:195" s="428" customFormat="1" ht="20.100000000000001" customHeight="1" x14ac:dyDescent="0.3">
      <c r="A190" s="259"/>
      <c r="B190" s="425"/>
      <c r="C190" s="426"/>
      <c r="D190" s="426"/>
      <c r="E190" s="427"/>
      <c r="F190" s="420"/>
      <c r="G190" s="420"/>
      <c r="H190" s="421"/>
      <c r="I190" s="422"/>
      <c r="J190" s="423"/>
      <c r="K190" s="422"/>
      <c r="L190" s="422"/>
      <c r="M190" s="424"/>
      <c r="N190" s="389"/>
      <c r="O190" s="377"/>
      <c r="P190" s="259"/>
      <c r="Q190" s="259"/>
      <c r="R190" s="259"/>
      <c r="S190" s="259"/>
      <c r="T190" s="259"/>
      <c r="U190" s="259"/>
      <c r="V190" s="259"/>
      <c r="W190" s="259"/>
      <c r="X190" s="390"/>
      <c r="Y190" s="390"/>
      <c r="Z190" s="390"/>
      <c r="AA190" s="390"/>
      <c r="AB190" s="390"/>
      <c r="AC190" s="390"/>
      <c r="AD190" s="390"/>
      <c r="AE190" s="390"/>
      <c r="AF190" s="390"/>
      <c r="AG190" s="390"/>
      <c r="AH190" s="390"/>
      <c r="AI190" s="390"/>
      <c r="AJ190" s="390"/>
      <c r="AK190" s="390"/>
      <c r="AL190" s="390"/>
      <c r="AM190" s="390"/>
      <c r="AN190" s="390"/>
      <c r="AO190" s="390"/>
      <c r="AP190" s="390"/>
      <c r="AQ190" s="390"/>
      <c r="AR190" s="390"/>
      <c r="AS190" s="390"/>
      <c r="AT190" s="390"/>
      <c r="AU190" s="390"/>
      <c r="AV190" s="390"/>
      <c r="AW190" s="390"/>
      <c r="AX190" s="390"/>
      <c r="AY190" s="390"/>
      <c r="AZ190" s="390"/>
      <c r="BA190" s="390"/>
      <c r="BB190" s="390"/>
      <c r="BC190" s="390"/>
      <c r="BD190" s="390"/>
      <c r="BE190" s="390"/>
      <c r="BF190" s="390"/>
      <c r="BG190" s="390"/>
      <c r="BH190" s="390"/>
      <c r="BI190" s="390"/>
      <c r="BJ190" s="390"/>
      <c r="BK190" s="390"/>
      <c r="BL190" s="390"/>
      <c r="BM190" s="390"/>
      <c r="BN190" s="390"/>
      <c r="BO190" s="390"/>
      <c r="BP190" s="390"/>
      <c r="BQ190" s="390"/>
      <c r="BR190" s="390"/>
      <c r="BS190" s="390"/>
      <c r="BT190" s="390"/>
      <c r="BU190" s="390"/>
      <c r="BV190" s="390"/>
      <c r="BW190" s="390"/>
      <c r="BX190" s="390"/>
      <c r="BY190" s="390"/>
      <c r="BZ190" s="390"/>
      <c r="CA190" s="390"/>
      <c r="CB190" s="390"/>
      <c r="CC190" s="390"/>
      <c r="CD190" s="390"/>
      <c r="CE190" s="390"/>
      <c r="CF190" s="390"/>
      <c r="CG190" s="390"/>
      <c r="CH190" s="390"/>
      <c r="CI190" s="390"/>
      <c r="CJ190" s="390"/>
      <c r="CK190" s="390"/>
      <c r="CL190" s="390"/>
      <c r="CM190" s="390"/>
      <c r="CN190" s="390"/>
      <c r="CO190" s="390"/>
      <c r="CP190" s="390"/>
      <c r="CQ190" s="390"/>
      <c r="CR190" s="390"/>
      <c r="CS190" s="390"/>
      <c r="CT190" s="390"/>
      <c r="CU190" s="390"/>
      <c r="CV190" s="390"/>
      <c r="CW190" s="390"/>
      <c r="CX190" s="390"/>
      <c r="CY190" s="390"/>
      <c r="CZ190" s="390"/>
      <c r="DA190" s="390"/>
      <c r="DB190" s="390"/>
      <c r="DC190" s="390"/>
      <c r="DD190" s="390"/>
      <c r="DE190" s="390"/>
      <c r="DF190" s="390"/>
      <c r="DG190" s="390"/>
      <c r="DH190" s="390"/>
      <c r="DI190" s="390"/>
      <c r="DJ190" s="390"/>
      <c r="DK190" s="390"/>
      <c r="DL190" s="390"/>
      <c r="DM190" s="390"/>
      <c r="DN190" s="390"/>
      <c r="DO190" s="390"/>
      <c r="DP190" s="390"/>
      <c r="DQ190" s="390"/>
      <c r="DR190" s="390"/>
      <c r="DS190" s="390"/>
      <c r="DT190" s="390"/>
      <c r="DU190" s="390"/>
      <c r="DV190" s="390"/>
      <c r="DW190" s="390"/>
      <c r="DX190" s="390"/>
      <c r="DY190" s="390"/>
      <c r="DZ190" s="390"/>
      <c r="EA190" s="390"/>
      <c r="EB190" s="390"/>
      <c r="EC190" s="390"/>
      <c r="ED190" s="390"/>
      <c r="EE190" s="390"/>
      <c r="EF190" s="390"/>
      <c r="EG190" s="390"/>
      <c r="EH190" s="390"/>
      <c r="EI190" s="390"/>
      <c r="EJ190" s="390"/>
      <c r="EK190" s="390"/>
      <c r="EL190" s="390"/>
      <c r="EM190" s="390"/>
      <c r="EN190" s="390"/>
      <c r="EO190" s="390"/>
      <c r="EP190" s="390"/>
      <c r="EQ190" s="390"/>
      <c r="ER190" s="390"/>
      <c r="ES190" s="390"/>
      <c r="ET190" s="390"/>
      <c r="EU190" s="390"/>
      <c r="EV190" s="390"/>
      <c r="EW190" s="390"/>
      <c r="EX190" s="390"/>
      <c r="EY190" s="390"/>
      <c r="EZ190" s="390"/>
      <c r="FA190" s="390"/>
      <c r="FB190" s="390"/>
      <c r="FC190" s="390"/>
      <c r="FD190" s="390"/>
      <c r="FE190" s="390"/>
      <c r="FF190" s="390"/>
      <c r="FG190" s="390"/>
      <c r="FH190" s="390"/>
      <c r="FI190" s="390"/>
      <c r="FJ190" s="390"/>
      <c r="FK190" s="390"/>
      <c r="FL190" s="390"/>
      <c r="FM190" s="390"/>
      <c r="FN190" s="390"/>
      <c r="FO190" s="390"/>
      <c r="FP190" s="390"/>
      <c r="FQ190" s="390"/>
      <c r="FR190" s="390"/>
      <c r="FS190" s="390"/>
      <c r="FT190" s="390"/>
      <c r="FU190" s="390"/>
      <c r="FV190" s="390"/>
      <c r="FW190" s="390"/>
      <c r="FX190" s="390"/>
      <c r="FY190" s="390"/>
      <c r="FZ190" s="390"/>
      <c r="GA190" s="390"/>
      <c r="GB190" s="390"/>
      <c r="GC190" s="390"/>
      <c r="GD190" s="390"/>
      <c r="GE190" s="390"/>
      <c r="GF190" s="390"/>
      <c r="GG190" s="390"/>
      <c r="GH190" s="390"/>
      <c r="GI190" s="390"/>
      <c r="GJ190" s="390"/>
      <c r="GK190" s="390"/>
      <c r="GL190" s="390"/>
      <c r="GM190" s="390"/>
    </row>
    <row r="191" spans="1:195" s="428" customFormat="1" ht="20.100000000000001" customHeight="1" x14ac:dyDescent="0.3">
      <c r="A191" s="259"/>
      <c r="B191" s="425"/>
      <c r="C191" s="426"/>
      <c r="D191" s="426"/>
      <c r="E191" s="427"/>
      <c r="F191" s="420"/>
      <c r="G191" s="420"/>
      <c r="H191" s="421"/>
      <c r="I191" s="422"/>
      <c r="J191" s="423"/>
      <c r="K191" s="422"/>
      <c r="L191" s="422"/>
      <c r="M191" s="424"/>
      <c r="N191" s="389"/>
      <c r="O191" s="377"/>
      <c r="P191" s="259"/>
      <c r="Q191" s="259"/>
      <c r="R191" s="259"/>
      <c r="S191" s="259"/>
      <c r="T191" s="259"/>
      <c r="U191" s="259"/>
      <c r="V191" s="259"/>
      <c r="W191" s="259"/>
      <c r="X191" s="390"/>
      <c r="Y191" s="390"/>
      <c r="Z191" s="390"/>
      <c r="AA191" s="390"/>
      <c r="AB191" s="390"/>
      <c r="AC191" s="390"/>
      <c r="AD191" s="390"/>
      <c r="AE191" s="390"/>
      <c r="AF191" s="390"/>
      <c r="AG191" s="390"/>
      <c r="AH191" s="390"/>
      <c r="AI191" s="390"/>
      <c r="AJ191" s="390"/>
      <c r="AK191" s="390"/>
      <c r="AL191" s="390"/>
      <c r="AM191" s="390"/>
      <c r="AN191" s="390"/>
      <c r="AO191" s="390"/>
      <c r="AP191" s="390"/>
      <c r="AQ191" s="390"/>
      <c r="AR191" s="390"/>
      <c r="AS191" s="390"/>
      <c r="AT191" s="390"/>
      <c r="AU191" s="390"/>
      <c r="AV191" s="390"/>
      <c r="AW191" s="390"/>
      <c r="AX191" s="390"/>
      <c r="AY191" s="390"/>
      <c r="AZ191" s="390"/>
      <c r="BA191" s="390"/>
      <c r="BB191" s="390"/>
      <c r="BC191" s="390"/>
      <c r="BD191" s="390"/>
      <c r="BE191" s="390"/>
      <c r="BF191" s="390"/>
      <c r="BG191" s="390"/>
      <c r="BH191" s="390"/>
      <c r="BI191" s="390"/>
      <c r="BJ191" s="390"/>
      <c r="BK191" s="390"/>
      <c r="BL191" s="390"/>
      <c r="BM191" s="390"/>
      <c r="BN191" s="390"/>
      <c r="BO191" s="390"/>
      <c r="BP191" s="390"/>
      <c r="BQ191" s="390"/>
      <c r="BR191" s="390"/>
      <c r="BS191" s="390"/>
      <c r="BT191" s="390"/>
      <c r="BU191" s="390"/>
      <c r="BV191" s="390"/>
      <c r="BW191" s="390"/>
      <c r="BX191" s="390"/>
      <c r="BY191" s="390"/>
      <c r="BZ191" s="390"/>
      <c r="CA191" s="390"/>
      <c r="CB191" s="390"/>
      <c r="CC191" s="390"/>
      <c r="CD191" s="390"/>
      <c r="CE191" s="390"/>
      <c r="CF191" s="390"/>
      <c r="CG191" s="390"/>
      <c r="CH191" s="390"/>
      <c r="CI191" s="390"/>
      <c r="CJ191" s="390"/>
      <c r="CK191" s="390"/>
      <c r="CL191" s="390"/>
      <c r="CM191" s="390"/>
      <c r="CN191" s="390"/>
      <c r="CO191" s="390"/>
      <c r="CP191" s="390"/>
      <c r="CQ191" s="390"/>
      <c r="CR191" s="390"/>
      <c r="CS191" s="390"/>
      <c r="CT191" s="390"/>
      <c r="CU191" s="390"/>
      <c r="CV191" s="390"/>
      <c r="CW191" s="390"/>
      <c r="CX191" s="390"/>
      <c r="CY191" s="390"/>
      <c r="CZ191" s="390"/>
      <c r="DA191" s="390"/>
      <c r="DB191" s="390"/>
      <c r="DC191" s="390"/>
      <c r="DD191" s="390"/>
      <c r="DE191" s="390"/>
      <c r="DF191" s="390"/>
      <c r="DG191" s="390"/>
      <c r="DH191" s="390"/>
      <c r="DI191" s="390"/>
      <c r="DJ191" s="390"/>
      <c r="DK191" s="390"/>
      <c r="DL191" s="390"/>
      <c r="DM191" s="390"/>
      <c r="DN191" s="390"/>
      <c r="DO191" s="390"/>
      <c r="DP191" s="390"/>
      <c r="DQ191" s="390"/>
      <c r="DR191" s="390"/>
      <c r="DS191" s="390"/>
      <c r="DT191" s="390"/>
      <c r="DU191" s="390"/>
      <c r="DV191" s="390"/>
      <c r="DW191" s="390"/>
      <c r="DX191" s="390"/>
      <c r="DY191" s="390"/>
      <c r="DZ191" s="390"/>
      <c r="EA191" s="390"/>
      <c r="EB191" s="390"/>
      <c r="EC191" s="390"/>
      <c r="ED191" s="390"/>
      <c r="EE191" s="390"/>
      <c r="EF191" s="390"/>
      <c r="EG191" s="390"/>
      <c r="EH191" s="390"/>
      <c r="EI191" s="390"/>
      <c r="EJ191" s="390"/>
      <c r="EK191" s="390"/>
      <c r="EL191" s="390"/>
      <c r="EM191" s="390"/>
      <c r="EN191" s="390"/>
      <c r="EO191" s="390"/>
      <c r="EP191" s="390"/>
      <c r="EQ191" s="390"/>
      <c r="ER191" s="390"/>
      <c r="ES191" s="390"/>
      <c r="ET191" s="390"/>
      <c r="EU191" s="390"/>
      <c r="EV191" s="390"/>
      <c r="EW191" s="390"/>
      <c r="EX191" s="390"/>
      <c r="EY191" s="390"/>
      <c r="EZ191" s="390"/>
      <c r="FA191" s="390"/>
      <c r="FB191" s="390"/>
      <c r="FC191" s="390"/>
      <c r="FD191" s="390"/>
      <c r="FE191" s="390"/>
      <c r="FF191" s="390"/>
      <c r="FG191" s="390"/>
      <c r="FH191" s="390"/>
      <c r="FI191" s="390"/>
      <c r="FJ191" s="390"/>
      <c r="FK191" s="390"/>
      <c r="FL191" s="390"/>
      <c r="FM191" s="390"/>
      <c r="FN191" s="390"/>
      <c r="FO191" s="390"/>
      <c r="FP191" s="390"/>
      <c r="FQ191" s="390"/>
      <c r="FR191" s="390"/>
      <c r="FS191" s="390"/>
      <c r="FT191" s="390"/>
      <c r="FU191" s="390"/>
      <c r="FV191" s="390"/>
      <c r="FW191" s="390"/>
      <c r="FX191" s="390"/>
      <c r="FY191" s="390"/>
      <c r="FZ191" s="390"/>
      <c r="GA191" s="390"/>
      <c r="GB191" s="390"/>
      <c r="GC191" s="390"/>
      <c r="GD191" s="390"/>
      <c r="GE191" s="390"/>
      <c r="GF191" s="390"/>
      <c r="GG191" s="390"/>
      <c r="GH191" s="390"/>
      <c r="GI191" s="390"/>
      <c r="GJ191" s="390"/>
      <c r="GK191" s="390"/>
      <c r="GL191" s="390"/>
      <c r="GM191" s="390"/>
    </row>
    <row r="192" spans="1:195" s="428" customFormat="1" ht="20.100000000000001" customHeight="1" x14ac:dyDescent="0.3">
      <c r="A192" s="259"/>
      <c r="B192" s="425"/>
      <c r="C192" s="426"/>
      <c r="D192" s="426"/>
      <c r="E192" s="427"/>
      <c r="F192" s="420"/>
      <c r="G192" s="420"/>
      <c r="H192" s="421"/>
      <c r="I192" s="422"/>
      <c r="J192" s="423"/>
      <c r="K192" s="422"/>
      <c r="L192" s="422"/>
      <c r="M192" s="424"/>
      <c r="N192" s="389"/>
      <c r="O192" s="377"/>
      <c r="P192" s="259"/>
      <c r="Q192" s="259"/>
      <c r="R192" s="259"/>
      <c r="S192" s="259"/>
      <c r="T192" s="259"/>
      <c r="U192" s="259"/>
      <c r="V192" s="259"/>
      <c r="W192" s="259"/>
      <c r="X192" s="390"/>
      <c r="Y192" s="390"/>
      <c r="Z192" s="390"/>
      <c r="AA192" s="390"/>
      <c r="AB192" s="390"/>
      <c r="AC192" s="390"/>
      <c r="AD192" s="390"/>
      <c r="AE192" s="390"/>
      <c r="AF192" s="390"/>
      <c r="AG192" s="390"/>
      <c r="AH192" s="390"/>
      <c r="AI192" s="390"/>
      <c r="AJ192" s="390"/>
      <c r="AK192" s="390"/>
      <c r="AL192" s="390"/>
      <c r="AM192" s="390"/>
      <c r="AN192" s="390"/>
      <c r="AO192" s="390"/>
      <c r="AP192" s="390"/>
      <c r="AQ192" s="390"/>
      <c r="AR192" s="390"/>
      <c r="AS192" s="390"/>
      <c r="AT192" s="390"/>
      <c r="AU192" s="390"/>
      <c r="AV192" s="390"/>
      <c r="AW192" s="390"/>
      <c r="AX192" s="390"/>
      <c r="AY192" s="390"/>
      <c r="AZ192" s="390"/>
      <c r="BA192" s="390"/>
      <c r="BB192" s="390"/>
      <c r="BC192" s="390"/>
      <c r="BD192" s="390"/>
      <c r="BE192" s="390"/>
      <c r="BF192" s="390"/>
      <c r="BG192" s="390"/>
      <c r="BH192" s="390"/>
      <c r="BI192" s="390"/>
      <c r="BJ192" s="390"/>
      <c r="BK192" s="390"/>
      <c r="BL192" s="390"/>
      <c r="BM192" s="390"/>
      <c r="BN192" s="390"/>
      <c r="BO192" s="390"/>
      <c r="BP192" s="390"/>
      <c r="BQ192" s="390"/>
      <c r="BR192" s="390"/>
      <c r="BS192" s="390"/>
      <c r="BT192" s="390"/>
      <c r="BU192" s="390"/>
      <c r="BV192" s="390"/>
      <c r="BW192" s="390"/>
      <c r="BX192" s="390"/>
      <c r="BY192" s="390"/>
      <c r="BZ192" s="390"/>
      <c r="CA192" s="390"/>
      <c r="CB192" s="390"/>
      <c r="CC192" s="390"/>
      <c r="CD192" s="390"/>
      <c r="CE192" s="390"/>
      <c r="CF192" s="390"/>
      <c r="CG192" s="390"/>
      <c r="CH192" s="390"/>
      <c r="CI192" s="390"/>
      <c r="CJ192" s="390"/>
      <c r="CK192" s="390"/>
      <c r="CL192" s="390"/>
      <c r="CM192" s="390"/>
      <c r="CN192" s="390"/>
      <c r="CO192" s="390"/>
      <c r="CP192" s="390"/>
      <c r="CQ192" s="390"/>
      <c r="CR192" s="390"/>
      <c r="CS192" s="390"/>
      <c r="CT192" s="390"/>
      <c r="CU192" s="390"/>
      <c r="CV192" s="390"/>
      <c r="CW192" s="390"/>
      <c r="CX192" s="390"/>
      <c r="CY192" s="390"/>
      <c r="CZ192" s="390"/>
      <c r="DA192" s="390"/>
      <c r="DB192" s="390"/>
      <c r="DC192" s="390"/>
      <c r="DD192" s="390"/>
      <c r="DE192" s="390"/>
      <c r="DF192" s="390"/>
      <c r="DG192" s="390"/>
      <c r="DH192" s="390"/>
      <c r="DI192" s="390"/>
      <c r="DJ192" s="390"/>
      <c r="DK192" s="390"/>
      <c r="DL192" s="390"/>
      <c r="DM192" s="390"/>
      <c r="DN192" s="390"/>
      <c r="DO192" s="390"/>
      <c r="DP192" s="390"/>
      <c r="DQ192" s="390"/>
      <c r="DR192" s="390"/>
      <c r="DS192" s="390"/>
      <c r="DT192" s="390"/>
      <c r="DU192" s="390"/>
      <c r="DV192" s="390"/>
      <c r="DW192" s="390"/>
      <c r="DX192" s="390"/>
      <c r="DY192" s="390"/>
      <c r="DZ192" s="390"/>
      <c r="EA192" s="390"/>
      <c r="EB192" s="390"/>
      <c r="EC192" s="390"/>
      <c r="ED192" s="390"/>
      <c r="EE192" s="390"/>
      <c r="EF192" s="390"/>
      <c r="EG192" s="390"/>
      <c r="EH192" s="390"/>
      <c r="EI192" s="390"/>
      <c r="EJ192" s="390"/>
      <c r="EK192" s="390"/>
      <c r="EL192" s="390"/>
      <c r="EM192" s="390"/>
      <c r="EN192" s="390"/>
      <c r="EO192" s="390"/>
      <c r="EP192" s="390"/>
      <c r="EQ192" s="390"/>
      <c r="ER192" s="390"/>
      <c r="ES192" s="390"/>
      <c r="ET192" s="390"/>
      <c r="EU192" s="390"/>
      <c r="EV192" s="390"/>
      <c r="EW192" s="390"/>
      <c r="EX192" s="390"/>
      <c r="EY192" s="390"/>
      <c r="EZ192" s="390"/>
      <c r="FA192" s="390"/>
      <c r="FB192" s="390"/>
      <c r="FC192" s="390"/>
      <c r="FD192" s="390"/>
      <c r="FE192" s="390"/>
      <c r="FF192" s="390"/>
      <c r="FG192" s="390"/>
      <c r="FH192" s="390"/>
      <c r="FI192" s="390"/>
      <c r="FJ192" s="390"/>
      <c r="FK192" s="390"/>
      <c r="FL192" s="390"/>
      <c r="FM192" s="390"/>
      <c r="FN192" s="390"/>
      <c r="FO192" s="390"/>
      <c r="FP192" s="390"/>
      <c r="FQ192" s="390"/>
      <c r="FR192" s="390"/>
      <c r="FS192" s="390"/>
      <c r="FT192" s="390"/>
      <c r="FU192" s="390"/>
      <c r="FV192" s="390"/>
      <c r="FW192" s="390"/>
      <c r="FX192" s="390"/>
      <c r="FY192" s="390"/>
      <c r="FZ192" s="390"/>
      <c r="GA192" s="390"/>
      <c r="GB192" s="390"/>
      <c r="GC192" s="390"/>
      <c r="GD192" s="390"/>
      <c r="GE192" s="390"/>
      <c r="GF192" s="390"/>
      <c r="GG192" s="390"/>
      <c r="GH192" s="390"/>
      <c r="GI192" s="390"/>
      <c r="GJ192" s="390"/>
      <c r="GK192" s="390"/>
      <c r="GL192" s="390"/>
      <c r="GM192" s="390"/>
    </row>
    <row r="193" spans="1:195" s="428" customFormat="1" ht="20.100000000000001" customHeight="1" x14ac:dyDescent="0.3">
      <c r="A193" s="259"/>
      <c r="B193" s="425"/>
      <c r="C193" s="426"/>
      <c r="D193" s="426"/>
      <c r="E193" s="427"/>
      <c r="F193" s="420"/>
      <c r="G193" s="420"/>
      <c r="H193" s="421"/>
      <c r="I193" s="422"/>
      <c r="J193" s="423"/>
      <c r="K193" s="422"/>
      <c r="L193" s="422"/>
      <c r="M193" s="424"/>
      <c r="N193" s="389"/>
      <c r="O193" s="377"/>
      <c r="P193" s="259"/>
      <c r="Q193" s="259"/>
      <c r="R193" s="259"/>
      <c r="S193" s="259"/>
      <c r="T193" s="259"/>
      <c r="U193" s="259"/>
      <c r="V193" s="259"/>
      <c r="W193" s="259"/>
      <c r="X193" s="390"/>
      <c r="Y193" s="390"/>
      <c r="Z193" s="390"/>
      <c r="AA193" s="390"/>
      <c r="AB193" s="390"/>
      <c r="AC193" s="390"/>
      <c r="AD193" s="390"/>
      <c r="AE193" s="390"/>
      <c r="AF193" s="390"/>
      <c r="AG193" s="390"/>
      <c r="AH193" s="390"/>
      <c r="AI193" s="390"/>
      <c r="AJ193" s="390"/>
      <c r="AK193" s="390"/>
      <c r="AL193" s="390"/>
      <c r="AM193" s="390"/>
      <c r="AN193" s="390"/>
      <c r="AO193" s="390"/>
      <c r="AP193" s="390"/>
      <c r="AQ193" s="390"/>
      <c r="AR193" s="390"/>
      <c r="AS193" s="390"/>
      <c r="AT193" s="390"/>
      <c r="AU193" s="390"/>
      <c r="AV193" s="390"/>
      <c r="AW193" s="390"/>
      <c r="AX193" s="390"/>
      <c r="AY193" s="390"/>
      <c r="AZ193" s="390"/>
      <c r="BA193" s="390"/>
      <c r="BB193" s="390"/>
      <c r="BC193" s="390"/>
      <c r="BD193" s="390"/>
      <c r="BE193" s="390"/>
      <c r="BF193" s="390"/>
      <c r="BG193" s="390"/>
      <c r="BH193" s="390"/>
      <c r="BI193" s="390"/>
      <c r="BJ193" s="390"/>
      <c r="BK193" s="390"/>
      <c r="BL193" s="390"/>
      <c r="BM193" s="390"/>
      <c r="BN193" s="390"/>
      <c r="BO193" s="390"/>
      <c r="BP193" s="390"/>
      <c r="BQ193" s="390"/>
      <c r="BR193" s="390"/>
      <c r="BS193" s="390"/>
      <c r="BT193" s="390"/>
      <c r="BU193" s="390"/>
      <c r="BV193" s="390"/>
      <c r="BW193" s="390"/>
      <c r="BX193" s="390"/>
      <c r="BY193" s="390"/>
      <c r="BZ193" s="390"/>
      <c r="CA193" s="390"/>
      <c r="CB193" s="390"/>
      <c r="CC193" s="390"/>
      <c r="CD193" s="390"/>
      <c r="CE193" s="390"/>
      <c r="CF193" s="390"/>
      <c r="CG193" s="390"/>
      <c r="CH193" s="390"/>
      <c r="CI193" s="390"/>
      <c r="CJ193" s="390"/>
      <c r="CK193" s="390"/>
      <c r="CL193" s="390"/>
      <c r="CM193" s="390"/>
      <c r="CN193" s="390"/>
      <c r="CO193" s="390"/>
      <c r="CP193" s="390"/>
      <c r="CQ193" s="390"/>
      <c r="CR193" s="390"/>
      <c r="CS193" s="390"/>
      <c r="CT193" s="390"/>
      <c r="CU193" s="390"/>
      <c r="CV193" s="390"/>
      <c r="CW193" s="390"/>
      <c r="CX193" s="390"/>
      <c r="CY193" s="390"/>
      <c r="CZ193" s="390"/>
      <c r="DA193" s="390"/>
      <c r="DB193" s="390"/>
      <c r="DC193" s="390"/>
      <c r="DD193" s="390"/>
      <c r="DE193" s="390"/>
      <c r="DF193" s="390"/>
      <c r="DG193" s="390"/>
      <c r="DH193" s="390"/>
      <c r="DI193" s="390"/>
      <c r="DJ193" s="390"/>
      <c r="DK193" s="390"/>
      <c r="DL193" s="390"/>
      <c r="DM193" s="390"/>
      <c r="DN193" s="390"/>
      <c r="DO193" s="390"/>
      <c r="DP193" s="390"/>
      <c r="DQ193" s="390"/>
      <c r="DR193" s="390"/>
      <c r="DS193" s="390"/>
      <c r="DT193" s="390"/>
      <c r="DU193" s="390"/>
      <c r="DV193" s="390"/>
      <c r="DW193" s="390"/>
      <c r="DX193" s="390"/>
      <c r="DY193" s="390"/>
      <c r="DZ193" s="390"/>
      <c r="EA193" s="390"/>
      <c r="EB193" s="390"/>
      <c r="EC193" s="390"/>
      <c r="ED193" s="390"/>
      <c r="EE193" s="390"/>
      <c r="EF193" s="390"/>
      <c r="EG193" s="390"/>
      <c r="EH193" s="390"/>
      <c r="EI193" s="390"/>
      <c r="EJ193" s="390"/>
      <c r="EK193" s="390"/>
      <c r="EL193" s="390"/>
      <c r="EM193" s="390"/>
      <c r="EN193" s="390"/>
      <c r="EO193" s="390"/>
      <c r="EP193" s="390"/>
      <c r="EQ193" s="390"/>
      <c r="ER193" s="390"/>
      <c r="ES193" s="390"/>
      <c r="ET193" s="390"/>
      <c r="EU193" s="390"/>
      <c r="EV193" s="390"/>
      <c r="EW193" s="390"/>
      <c r="EX193" s="390"/>
      <c r="EY193" s="390"/>
      <c r="EZ193" s="390"/>
      <c r="FA193" s="390"/>
      <c r="FB193" s="390"/>
      <c r="FC193" s="390"/>
      <c r="FD193" s="390"/>
      <c r="FE193" s="390"/>
      <c r="FF193" s="390"/>
      <c r="FG193" s="390"/>
      <c r="FH193" s="390"/>
      <c r="FI193" s="390"/>
      <c r="FJ193" s="390"/>
      <c r="FK193" s="390"/>
      <c r="FL193" s="390"/>
      <c r="FM193" s="390"/>
      <c r="FN193" s="390"/>
      <c r="FO193" s="390"/>
      <c r="FP193" s="390"/>
      <c r="FQ193" s="390"/>
      <c r="FR193" s="390"/>
      <c r="FS193" s="390"/>
      <c r="FT193" s="390"/>
      <c r="FU193" s="390"/>
      <c r="FV193" s="390"/>
      <c r="FW193" s="390"/>
      <c r="FX193" s="390"/>
      <c r="FY193" s="390"/>
      <c r="FZ193" s="390"/>
      <c r="GA193" s="390"/>
      <c r="GB193" s="390"/>
      <c r="GC193" s="390"/>
      <c r="GD193" s="390"/>
      <c r="GE193" s="390"/>
      <c r="GF193" s="390"/>
      <c r="GG193" s="390"/>
      <c r="GH193" s="390"/>
      <c r="GI193" s="390"/>
      <c r="GJ193" s="390"/>
      <c r="GK193" s="390"/>
      <c r="GL193" s="390"/>
      <c r="GM193" s="390"/>
    </row>
    <row r="194" spans="1:195" ht="20.100000000000001" customHeight="1" x14ac:dyDescent="0.3">
      <c r="A194" s="259"/>
      <c r="N194" s="389"/>
      <c r="O194" s="377"/>
      <c r="P194" s="259"/>
      <c r="Q194" s="259"/>
      <c r="R194" s="259"/>
      <c r="S194" s="259"/>
      <c r="T194" s="259"/>
      <c r="U194" s="259"/>
      <c r="V194" s="259"/>
      <c r="W194" s="259"/>
    </row>
    <row r="195" spans="1:195" ht="20.100000000000001" customHeight="1" x14ac:dyDescent="0.3">
      <c r="A195" s="259"/>
      <c r="N195" s="389"/>
      <c r="O195" s="377"/>
      <c r="P195" s="259"/>
      <c r="Q195" s="259"/>
      <c r="R195" s="259"/>
      <c r="S195" s="259"/>
      <c r="T195" s="259"/>
      <c r="U195" s="259"/>
      <c r="V195" s="259"/>
      <c r="W195" s="259"/>
    </row>
    <row r="196" spans="1:195" ht="20.100000000000001" customHeight="1" x14ac:dyDescent="0.3">
      <c r="A196" s="259"/>
      <c r="N196" s="389"/>
      <c r="O196" s="377"/>
      <c r="P196" s="259"/>
      <c r="Q196" s="259"/>
      <c r="R196" s="259"/>
      <c r="S196" s="259"/>
      <c r="T196" s="259"/>
      <c r="U196" s="259"/>
      <c r="V196" s="259"/>
      <c r="W196" s="259"/>
    </row>
    <row r="197" spans="1:195" ht="20.100000000000001" customHeight="1" x14ac:dyDescent="0.3">
      <c r="A197" s="259"/>
      <c r="N197" s="389"/>
      <c r="O197" s="377"/>
      <c r="P197" s="259"/>
      <c r="Q197" s="259"/>
      <c r="R197" s="259"/>
      <c r="S197" s="259"/>
      <c r="T197" s="259"/>
      <c r="U197" s="259"/>
      <c r="V197" s="259"/>
      <c r="W197" s="259"/>
    </row>
    <row r="198" spans="1:195" ht="20.100000000000001" customHeight="1" x14ac:dyDescent="0.3">
      <c r="A198" s="259"/>
      <c r="N198" s="389"/>
      <c r="O198" s="377"/>
      <c r="P198" s="259"/>
      <c r="Q198" s="259"/>
      <c r="R198" s="259"/>
      <c r="S198" s="259"/>
      <c r="T198" s="259"/>
      <c r="U198" s="259"/>
      <c r="V198" s="259"/>
      <c r="W198" s="259"/>
    </row>
    <row r="199" spans="1:195" ht="20.100000000000001" customHeight="1" x14ac:dyDescent="0.3">
      <c r="A199" s="259"/>
      <c r="N199" s="389"/>
      <c r="O199" s="377"/>
      <c r="P199" s="259"/>
      <c r="Q199" s="259"/>
      <c r="R199" s="259"/>
      <c r="S199" s="259"/>
      <c r="T199" s="259"/>
      <c r="U199" s="259"/>
      <c r="V199" s="259"/>
      <c r="W199" s="259"/>
    </row>
    <row r="200" spans="1:195" ht="20.100000000000001" customHeight="1" x14ac:dyDescent="0.3">
      <c r="A200" s="259"/>
      <c r="N200" s="389"/>
      <c r="O200" s="377"/>
      <c r="P200" s="259"/>
      <c r="Q200" s="259"/>
      <c r="R200" s="259"/>
      <c r="S200" s="259"/>
      <c r="T200" s="259"/>
      <c r="U200" s="259"/>
      <c r="V200" s="259"/>
      <c r="W200" s="259"/>
    </row>
    <row r="201" spans="1:195" ht="20.100000000000001" customHeight="1" x14ac:dyDescent="0.3">
      <c r="A201" s="259"/>
      <c r="N201" s="389"/>
      <c r="O201" s="377"/>
      <c r="P201" s="259"/>
      <c r="Q201" s="259"/>
      <c r="R201" s="259"/>
      <c r="S201" s="259"/>
      <c r="T201" s="259"/>
      <c r="U201" s="259"/>
      <c r="V201" s="259"/>
      <c r="W201" s="259"/>
    </row>
    <row r="202" spans="1:195" ht="20.100000000000001" customHeight="1" x14ac:dyDescent="0.3">
      <c r="A202" s="259"/>
      <c r="N202" s="389"/>
      <c r="O202" s="377"/>
      <c r="P202" s="259"/>
      <c r="Q202" s="259"/>
      <c r="R202" s="259"/>
      <c r="S202" s="259"/>
      <c r="T202" s="259"/>
      <c r="U202" s="259"/>
      <c r="V202" s="259"/>
      <c r="W202" s="259"/>
    </row>
    <row r="203" spans="1:195" ht="20.100000000000001" customHeight="1" x14ac:dyDescent="0.3">
      <c r="A203" s="259"/>
      <c r="N203" s="389"/>
      <c r="O203" s="377"/>
      <c r="P203" s="259"/>
      <c r="Q203" s="259"/>
      <c r="R203" s="259"/>
      <c r="S203" s="259"/>
      <c r="T203" s="259"/>
      <c r="U203" s="259"/>
      <c r="V203" s="259"/>
      <c r="W203" s="259"/>
    </row>
    <row r="204" spans="1:195" ht="20.100000000000001" customHeight="1" x14ac:dyDescent="0.3">
      <c r="A204" s="259"/>
      <c r="N204" s="389"/>
      <c r="O204" s="377"/>
      <c r="P204" s="259"/>
      <c r="Q204" s="259"/>
      <c r="R204" s="259"/>
      <c r="S204" s="259"/>
      <c r="T204" s="259"/>
      <c r="U204" s="259"/>
      <c r="V204" s="259"/>
      <c r="W204" s="259"/>
    </row>
    <row r="205" spans="1:195" ht="20.100000000000001" customHeight="1" x14ac:dyDescent="0.3">
      <c r="A205" s="259"/>
      <c r="N205" s="389"/>
      <c r="O205" s="377"/>
      <c r="P205" s="259"/>
      <c r="Q205" s="259"/>
      <c r="R205" s="259"/>
      <c r="S205" s="259"/>
      <c r="T205" s="259"/>
      <c r="U205" s="259"/>
      <c r="V205" s="259"/>
      <c r="W205" s="259"/>
    </row>
    <row r="206" spans="1:195" ht="20.100000000000001" customHeight="1" x14ac:dyDescent="0.3">
      <c r="A206" s="259"/>
      <c r="N206" s="389"/>
      <c r="O206" s="377"/>
      <c r="P206" s="259"/>
      <c r="Q206" s="259"/>
      <c r="R206" s="259"/>
      <c r="S206" s="259"/>
      <c r="T206" s="259"/>
      <c r="U206" s="259"/>
      <c r="V206" s="259"/>
      <c r="W206" s="259"/>
    </row>
    <row r="207" spans="1:195" ht="20.100000000000001" customHeight="1" x14ac:dyDescent="0.3">
      <c r="A207" s="259"/>
      <c r="N207" s="389"/>
      <c r="O207" s="377"/>
      <c r="P207" s="259"/>
      <c r="Q207" s="259"/>
      <c r="R207" s="259"/>
      <c r="S207" s="259"/>
      <c r="T207" s="259"/>
      <c r="U207" s="259"/>
      <c r="V207" s="259"/>
      <c r="W207" s="259"/>
    </row>
    <row r="208" spans="1:195" ht="20.100000000000001" customHeight="1" x14ac:dyDescent="0.3">
      <c r="A208" s="259"/>
      <c r="N208" s="389"/>
      <c r="O208" s="377"/>
      <c r="P208" s="259"/>
      <c r="Q208" s="259"/>
      <c r="R208" s="259"/>
      <c r="S208" s="259"/>
      <c r="T208" s="259"/>
      <c r="U208" s="259"/>
      <c r="V208" s="259"/>
      <c r="W208" s="259"/>
    </row>
    <row r="209" spans="1:23" ht="20.100000000000001" customHeight="1" x14ac:dyDescent="0.3">
      <c r="A209" s="259"/>
      <c r="N209" s="389"/>
      <c r="O209" s="377"/>
      <c r="P209" s="259"/>
      <c r="Q209" s="259"/>
      <c r="R209" s="259"/>
      <c r="S209" s="259"/>
      <c r="T209" s="259"/>
      <c r="U209" s="259"/>
      <c r="V209" s="259"/>
      <c r="W209" s="259"/>
    </row>
    <row r="210" spans="1:23" ht="20.100000000000001" customHeight="1" x14ac:dyDescent="0.3">
      <c r="A210" s="259"/>
      <c r="N210" s="389"/>
      <c r="O210" s="377"/>
      <c r="P210" s="259"/>
      <c r="Q210" s="259"/>
      <c r="R210" s="259"/>
      <c r="S210" s="259"/>
      <c r="T210" s="259"/>
      <c r="U210" s="259"/>
      <c r="V210" s="259"/>
      <c r="W210" s="259"/>
    </row>
    <row r="211" spans="1:23" ht="20.100000000000001" customHeight="1" x14ac:dyDescent="0.3">
      <c r="A211" s="259"/>
      <c r="N211" s="389"/>
      <c r="O211" s="377"/>
      <c r="P211" s="259"/>
      <c r="Q211" s="259"/>
      <c r="R211" s="259"/>
      <c r="S211" s="259"/>
      <c r="T211" s="259"/>
      <c r="U211" s="259"/>
      <c r="V211" s="259"/>
      <c r="W211" s="259"/>
    </row>
    <row r="212" spans="1:23" ht="20.100000000000001" customHeight="1" x14ac:dyDescent="0.3">
      <c r="A212" s="259"/>
      <c r="N212" s="389"/>
      <c r="O212" s="377"/>
      <c r="P212" s="259"/>
      <c r="Q212" s="259"/>
      <c r="R212" s="259"/>
      <c r="S212" s="259"/>
      <c r="T212" s="259"/>
      <c r="U212" s="259"/>
      <c r="V212" s="259"/>
      <c r="W212" s="259"/>
    </row>
    <row r="213" spans="1:23" ht="20.100000000000001" customHeight="1" x14ac:dyDescent="0.3">
      <c r="A213" s="259"/>
      <c r="N213" s="389"/>
      <c r="O213" s="377"/>
      <c r="P213" s="259"/>
      <c r="Q213" s="259"/>
      <c r="R213" s="259"/>
      <c r="S213" s="259"/>
      <c r="T213" s="259"/>
      <c r="U213" s="259"/>
      <c r="V213" s="259"/>
      <c r="W213" s="259"/>
    </row>
    <row r="214" spans="1:23" ht="20.100000000000001" customHeight="1" x14ac:dyDescent="0.3">
      <c r="A214" s="259"/>
      <c r="N214" s="389"/>
      <c r="O214" s="377"/>
      <c r="P214" s="259"/>
      <c r="Q214" s="259"/>
      <c r="R214" s="259"/>
      <c r="S214" s="259"/>
      <c r="T214" s="259"/>
      <c r="U214" s="259"/>
      <c r="V214" s="259"/>
      <c r="W214" s="259"/>
    </row>
    <row r="215" spans="1:23" ht="20.100000000000001" customHeight="1" x14ac:dyDescent="0.3">
      <c r="A215" s="259"/>
      <c r="N215" s="389"/>
      <c r="O215" s="377"/>
      <c r="P215" s="259"/>
      <c r="Q215" s="259"/>
      <c r="R215" s="259"/>
      <c r="S215" s="259"/>
      <c r="T215" s="259"/>
      <c r="U215" s="259"/>
      <c r="V215" s="259"/>
      <c r="W215" s="259"/>
    </row>
    <row r="216" spans="1:23" ht="20.100000000000001" customHeight="1" x14ac:dyDescent="0.3">
      <c r="A216" s="259"/>
      <c r="N216" s="389"/>
      <c r="O216" s="377"/>
      <c r="P216" s="259"/>
      <c r="Q216" s="259"/>
      <c r="R216" s="259"/>
      <c r="S216" s="259"/>
      <c r="T216" s="259"/>
      <c r="U216" s="259"/>
      <c r="V216" s="259"/>
      <c r="W216" s="259"/>
    </row>
    <row r="217" spans="1:23" ht="20.100000000000001" customHeight="1" x14ac:dyDescent="0.3">
      <c r="A217" s="259"/>
      <c r="N217" s="389"/>
      <c r="O217" s="377"/>
      <c r="P217" s="259"/>
      <c r="Q217" s="259"/>
      <c r="R217" s="259"/>
      <c r="S217" s="259"/>
      <c r="T217" s="259"/>
      <c r="U217" s="259"/>
      <c r="V217" s="259"/>
      <c r="W217" s="259"/>
    </row>
    <row r="218" spans="1:23" ht="20.100000000000001" customHeight="1" x14ac:dyDescent="0.3">
      <c r="A218" s="259"/>
      <c r="N218" s="389"/>
      <c r="O218" s="377"/>
      <c r="P218" s="259"/>
      <c r="Q218" s="259"/>
      <c r="R218" s="259"/>
      <c r="S218" s="259"/>
      <c r="T218" s="259"/>
      <c r="U218" s="259"/>
      <c r="V218" s="259"/>
      <c r="W218" s="259"/>
    </row>
    <row r="219" spans="1:23" ht="20.100000000000001" customHeight="1" x14ac:dyDescent="0.3">
      <c r="A219" s="259"/>
      <c r="N219" s="389"/>
      <c r="O219" s="377"/>
      <c r="P219" s="259"/>
      <c r="Q219" s="259"/>
      <c r="R219" s="259"/>
      <c r="S219" s="259"/>
      <c r="T219" s="259"/>
      <c r="U219" s="259"/>
      <c r="V219" s="259"/>
      <c r="W219" s="259"/>
    </row>
    <row r="220" spans="1:23" ht="20.100000000000001" customHeight="1" x14ac:dyDescent="0.3">
      <c r="A220" s="259"/>
      <c r="N220" s="389"/>
      <c r="O220" s="377"/>
      <c r="P220" s="259"/>
      <c r="Q220" s="259"/>
      <c r="R220" s="259"/>
      <c r="S220" s="259"/>
      <c r="T220" s="259"/>
      <c r="U220" s="259"/>
      <c r="V220" s="259"/>
      <c r="W220" s="259"/>
    </row>
    <row r="221" spans="1:23" ht="20.100000000000001" customHeight="1" x14ac:dyDescent="0.3">
      <c r="A221" s="259"/>
      <c r="N221" s="389"/>
      <c r="O221" s="377"/>
      <c r="P221" s="259"/>
      <c r="Q221" s="259"/>
      <c r="R221" s="259"/>
      <c r="S221" s="259"/>
      <c r="T221" s="259"/>
      <c r="U221" s="259"/>
      <c r="V221" s="259"/>
      <c r="W221" s="259"/>
    </row>
    <row r="222" spans="1:23" ht="20.100000000000001" customHeight="1" x14ac:dyDescent="0.3">
      <c r="A222" s="259"/>
      <c r="N222" s="389"/>
      <c r="O222" s="377"/>
      <c r="P222" s="259"/>
      <c r="Q222" s="259"/>
      <c r="R222" s="259"/>
      <c r="S222" s="259"/>
      <c r="T222" s="259"/>
      <c r="U222" s="259"/>
      <c r="V222" s="259"/>
      <c r="W222" s="259"/>
    </row>
    <row r="223" spans="1:23" ht="20.100000000000001" customHeight="1" x14ac:dyDescent="0.3">
      <c r="A223" s="259"/>
      <c r="N223" s="389"/>
      <c r="O223" s="377"/>
      <c r="P223" s="259"/>
      <c r="Q223" s="259"/>
      <c r="R223" s="259"/>
      <c r="S223" s="259"/>
      <c r="T223" s="259"/>
      <c r="U223" s="259"/>
      <c r="V223" s="259"/>
      <c r="W223" s="259"/>
    </row>
    <row r="224" spans="1:23" ht="20.100000000000001" customHeight="1" x14ac:dyDescent="0.3">
      <c r="A224" s="259"/>
      <c r="N224" s="389"/>
      <c r="O224" s="377"/>
      <c r="P224" s="259"/>
      <c r="Q224" s="259"/>
      <c r="R224" s="259"/>
      <c r="S224" s="259"/>
      <c r="T224" s="259"/>
      <c r="U224" s="259"/>
      <c r="V224" s="259"/>
      <c r="W224" s="259"/>
    </row>
    <row r="225" spans="1:23" ht="20.100000000000001" customHeight="1" x14ac:dyDescent="0.3">
      <c r="A225" s="259"/>
      <c r="N225" s="389"/>
      <c r="O225" s="377"/>
      <c r="P225" s="259"/>
      <c r="Q225" s="259"/>
      <c r="R225" s="259"/>
      <c r="S225" s="259"/>
      <c r="T225" s="259"/>
      <c r="U225" s="259"/>
      <c r="V225" s="259"/>
      <c r="W225" s="259"/>
    </row>
    <row r="226" spans="1:23" ht="20.100000000000001" customHeight="1" x14ac:dyDescent="0.3">
      <c r="A226" s="259"/>
      <c r="N226" s="389"/>
      <c r="O226" s="377"/>
      <c r="P226" s="259"/>
      <c r="Q226" s="259"/>
      <c r="R226" s="259"/>
      <c r="S226" s="259"/>
      <c r="T226" s="259"/>
      <c r="U226" s="259"/>
      <c r="V226" s="259"/>
      <c r="W226" s="259"/>
    </row>
    <row r="227" spans="1:23" ht="20.100000000000001" customHeight="1" x14ac:dyDescent="0.3">
      <c r="A227" s="259"/>
      <c r="N227" s="389"/>
      <c r="O227" s="377"/>
      <c r="P227" s="259"/>
      <c r="Q227" s="259"/>
      <c r="R227" s="259"/>
      <c r="S227" s="259"/>
      <c r="T227" s="259"/>
      <c r="U227" s="259"/>
      <c r="V227" s="259"/>
      <c r="W227" s="259"/>
    </row>
    <row r="228" spans="1:23" ht="20.100000000000001" customHeight="1" x14ac:dyDescent="0.3">
      <c r="A228" s="259"/>
      <c r="N228" s="389"/>
      <c r="O228" s="377"/>
      <c r="P228" s="259"/>
      <c r="Q228" s="259"/>
      <c r="R228" s="259"/>
      <c r="S228" s="259"/>
      <c r="T228" s="259"/>
      <c r="U228" s="259"/>
      <c r="V228" s="259"/>
      <c r="W228" s="259"/>
    </row>
    <row r="229" spans="1:23" ht="20.100000000000001" customHeight="1" x14ac:dyDescent="0.3">
      <c r="A229" s="259"/>
      <c r="N229" s="389"/>
      <c r="O229" s="377"/>
      <c r="P229" s="259"/>
      <c r="Q229" s="259"/>
      <c r="R229" s="259"/>
      <c r="S229" s="259"/>
      <c r="T229" s="259"/>
      <c r="U229" s="259"/>
      <c r="V229" s="259"/>
      <c r="W229" s="259"/>
    </row>
    <row r="230" spans="1:23" ht="20.100000000000001" customHeight="1" x14ac:dyDescent="0.3">
      <c r="A230" s="259"/>
      <c r="N230" s="389"/>
      <c r="O230" s="377"/>
      <c r="P230" s="259"/>
      <c r="Q230" s="259"/>
      <c r="R230" s="259"/>
      <c r="S230" s="259"/>
      <c r="T230" s="259"/>
      <c r="U230" s="259"/>
      <c r="V230" s="259"/>
      <c r="W230" s="259"/>
    </row>
    <row r="231" spans="1:23" ht="20.100000000000001" customHeight="1" x14ac:dyDescent="0.3">
      <c r="A231" s="259"/>
      <c r="N231" s="389"/>
      <c r="O231" s="259"/>
      <c r="P231" s="377"/>
      <c r="Q231" s="377"/>
      <c r="R231" s="259"/>
      <c r="S231" s="259"/>
      <c r="T231" s="259"/>
      <c r="U231" s="259"/>
      <c r="V231" s="259"/>
      <c r="W231" s="259"/>
    </row>
    <row r="232" spans="1:23" ht="20.100000000000001" customHeight="1" x14ac:dyDescent="0.3">
      <c r="A232" s="259"/>
      <c r="N232" s="389"/>
      <c r="O232" s="259"/>
      <c r="P232" s="377"/>
      <c r="Q232" s="377"/>
      <c r="R232" s="259"/>
      <c r="S232" s="259"/>
      <c r="T232" s="259"/>
      <c r="U232" s="259"/>
      <c r="V232" s="259"/>
      <c r="W232" s="259"/>
    </row>
    <row r="233" spans="1:23" ht="20.100000000000001" customHeight="1" x14ac:dyDescent="0.3">
      <c r="A233" s="259"/>
      <c r="N233" s="389"/>
      <c r="O233" s="259"/>
      <c r="P233" s="377"/>
      <c r="Q233" s="377"/>
      <c r="R233" s="259"/>
      <c r="S233" s="259"/>
      <c r="T233" s="259"/>
      <c r="U233" s="259"/>
      <c r="V233" s="259"/>
      <c r="W233" s="259"/>
    </row>
    <row r="234" spans="1:23" ht="20.100000000000001" customHeight="1" x14ac:dyDescent="0.3">
      <c r="A234" s="259"/>
      <c r="N234" s="389"/>
      <c r="T234" s="259"/>
      <c r="U234" s="259"/>
      <c r="V234" s="259"/>
      <c r="W234" s="259"/>
    </row>
  </sheetData>
  <sheetProtection password="D3A8" sheet="1" objects="1" scenarios="1"/>
  <mergeCells count="7">
    <mergeCell ref="C135:D135"/>
    <mergeCell ref="I127:K127"/>
    <mergeCell ref="B1:E1"/>
    <mergeCell ref="O2:S2"/>
    <mergeCell ref="O1:S1"/>
    <mergeCell ref="Q3:R3"/>
    <mergeCell ref="P14:S14"/>
  </mergeCells>
  <dataValidations disablePrompts="1" count="1">
    <dataValidation allowBlank="1" showErrorMessage="1" sqref="I9:J9 C13"/>
  </dataValidations>
  <pageMargins left="0.70866141732283472" right="0.31496062992125984" top="0.51181102362204722" bottom="0.35433070866141736" header="0.31496062992125984" footer="0.31496062992125984"/>
  <pageSetup paperSize="8" scale="89" fitToHeight="3" orientation="portrait" horizontalDpi="4294967293" r:id="rId1"/>
  <colBreaks count="1" manualBreakCount="1">
    <brk id="14" min="1" max="11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45</vt:i4>
      </vt:variant>
    </vt:vector>
  </HeadingPairs>
  <TitlesOfParts>
    <vt:vector size="58" baseType="lpstr">
      <vt:lpstr>User Notes</vt:lpstr>
      <vt:lpstr>Project Compliance Tool</vt:lpstr>
      <vt:lpstr>Project 1 data input</vt:lpstr>
      <vt:lpstr>Project 2 data input</vt:lpstr>
      <vt:lpstr>Project 3 data input</vt:lpstr>
      <vt:lpstr>Project 4 data input</vt:lpstr>
      <vt:lpstr>Project 5 data input</vt:lpstr>
      <vt:lpstr>Eligible Technologies</vt:lpstr>
      <vt:lpstr>Extra look-up</vt:lpstr>
      <vt:lpstr>Assessment Criteria</vt:lpstr>
      <vt:lpstr>Additionality Criteria</vt:lpstr>
      <vt:lpstr>Revision History </vt:lpstr>
      <vt:lpstr>PETREAD</vt:lpstr>
      <vt:lpstr>BMS</vt:lpstr>
      <vt:lpstr>Boilers</vt:lpstr>
      <vt:lpstr>CHP</vt:lpstr>
      <vt:lpstr>CO2_factors</vt:lpstr>
      <vt:lpstr>Compressor</vt:lpstr>
      <vt:lpstr>Cooling</vt:lpstr>
      <vt:lpstr>EfW</vt:lpstr>
      <vt:lpstr>Energy_Types</vt:lpstr>
      <vt:lpstr>Hand_dryers</vt:lpstr>
      <vt:lpstr>Heating</vt:lpstr>
      <vt:lpstr>Hot_water</vt:lpstr>
      <vt:lpstr>Insulation_building_fabric</vt:lpstr>
      <vt:lpstr>insulation_draught_proofing</vt:lpstr>
      <vt:lpstr>Insulation_other</vt:lpstr>
      <vt:lpstr>Insulation_pipework</vt:lpstr>
      <vt:lpstr>IT</vt:lpstr>
      <vt:lpstr>Kitchen</vt:lpstr>
      <vt:lpstr>Lab</vt:lpstr>
      <vt:lpstr>LEDs</vt:lpstr>
      <vt:lpstr>Lighting_controls</vt:lpstr>
      <vt:lpstr>Lighting_upgrades</vt:lpstr>
      <vt:lpstr>Motor_controls</vt:lpstr>
      <vt:lpstr>motor_replacement</vt:lpstr>
      <vt:lpstr>Office</vt:lpstr>
      <vt:lpstr>'Additionality Criteria'!Print_Area</vt:lpstr>
      <vt:lpstr>'Eligible Technologies'!Print_Area</vt:lpstr>
      <vt:lpstr>'Project 1 data input'!Print_Area</vt:lpstr>
      <vt:lpstr>'Project 2 data input'!Print_Area</vt:lpstr>
      <vt:lpstr>'Project 3 data input'!Print_Area</vt:lpstr>
      <vt:lpstr>'Project 4 data input'!Print_Area</vt:lpstr>
      <vt:lpstr>'Project 5 data input'!Print_Area</vt:lpstr>
      <vt:lpstr>'Project Compliance Tool'!Print_Area</vt:lpstr>
      <vt:lpstr>'Revision History '!Print_Area</vt:lpstr>
      <vt:lpstr>'User Notes'!Print_Area</vt:lpstr>
      <vt:lpstr>'Eligible Technologies'!Print_Titles</vt:lpstr>
      <vt:lpstr>Project_type</vt:lpstr>
      <vt:lpstr>Renewables</vt:lpstr>
      <vt:lpstr>Street_lighting</vt:lpstr>
      <vt:lpstr>Swimming</vt:lpstr>
      <vt:lpstr>time_switches</vt:lpstr>
      <vt:lpstr>Traffic_lights</vt:lpstr>
      <vt:lpstr>Transformers</vt:lpstr>
      <vt:lpstr>Ventilation</vt:lpstr>
      <vt:lpstr>Voltage_management</vt:lpstr>
      <vt:lpstr>Work_Types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Brads</dc:creator>
  <cp:lastModifiedBy>Claire Banham-Godfrey</cp:lastModifiedBy>
  <cp:lastPrinted>2012-11-12T14:11:25Z</cp:lastPrinted>
  <dcterms:created xsi:type="dcterms:W3CDTF">2008-09-24T10:06:48Z</dcterms:created>
  <dcterms:modified xsi:type="dcterms:W3CDTF">2014-11-17T16:17:23Z</dcterms:modified>
</cp:coreProperties>
</file>